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hidePivotFieldList="1" defaultThemeVersion="124226"/>
  <xr:revisionPtr revIDLastSave="0" documentId="8_{2C25F489-0948-4432-A7A7-620A3C5FAFBF}" xr6:coauthVersionLast="44" xr6:coauthVersionMax="44" xr10:uidLastSave="{00000000-0000-0000-0000-000000000000}"/>
  <bookViews>
    <workbookView xWindow="-120" yWindow="-120" windowWidth="25440" windowHeight="15390" tabRatio="823" activeTab="3" xr2:uid="{00000000-000D-0000-FFFF-FFFF00000000}"/>
  </bookViews>
  <sheets>
    <sheet name="Scoring Description" sheetId="41" r:id="rId1"/>
    <sheet name="Scoring Chart" sheetId="38" r:id="rId2"/>
    <sheet name="Final Scoring Review" sheetId="35" r:id="rId3"/>
    <sheet name="Scoring Summary" sheetId="19" r:id="rId4"/>
    <sheet name="CoC Ranking Data" sheetId="37" r:id="rId5"/>
    <sheet name="CoC Renewal Ranking Report" sheetId="9" state="hidden" r:id="rId6"/>
    <sheet name="Exit-Retention to PH (Sortable)" sheetId="36" state="hidden" r:id="rId7"/>
    <sheet name="1. Project Type" sheetId="55" r:id="rId8"/>
    <sheet name="2. Severity of Needs" sheetId="24" r:id="rId9"/>
    <sheet name="3. Percent Zero Income at Entry" sheetId="47" r:id="rId10"/>
    <sheet name="4. Participant Eligibility" sheetId="28" r:id="rId11"/>
    <sheet name="5. Housing First" sheetId="27" r:id="rId12"/>
    <sheet name="6. Opening Doors Goals" sheetId="34" state="hidden" r:id="rId13"/>
    <sheet name="6. Safety Improvement (DV Only)" sheetId="42" r:id="rId14"/>
    <sheet name="7.Access to Mainstream Benefits" sheetId="56" r:id="rId15"/>
    <sheet name="8.Connect to Maintream Benefits" sheetId="57" r:id="rId16"/>
    <sheet name="10. Application Narrative" sheetId="33" state="hidden" r:id="rId17"/>
    <sheet name="9. Length of Stay" sheetId="58" r:id="rId18"/>
    <sheet name="10a. Housing Stability (TH,SSO)" sheetId="4" r:id="rId19"/>
    <sheet name="10b.Housing Stability (RRH,PSH)" sheetId="39" r:id="rId20"/>
    <sheet name="11. Returns to Homelessness" sheetId="22" r:id="rId21"/>
    <sheet name="12a. Earned Income Growth" sheetId="5" r:id="rId22"/>
    <sheet name="12b. NonEarned Income Growth" sheetId="44" r:id="rId23"/>
    <sheet name="12c. Total Income Growth" sheetId="45" r:id="rId24"/>
    <sheet name="13. Unit Utilization Rate" sheetId="18" r:id="rId25"/>
    <sheet name="14. Drawdown Rates" sheetId="29" r:id="rId26"/>
    <sheet name="15. Funds Expended" sheetId="6" r:id="rId27"/>
    <sheet name="16a-b. Cost per Household" sheetId="31" r:id="rId28"/>
    <sheet name="16c-d. Cost per Positive Exit" sheetId="46" r:id="rId29"/>
    <sheet name="17. Timely APR Submission" sheetId="30" r:id="rId30"/>
    <sheet name="18. HUD Monitoring" sheetId="32" r:id="rId31"/>
    <sheet name="19a. CoC Meetings" sheetId="50" r:id="rId32"/>
    <sheet name="19b-c. RHAB-LHOT Meetings" sheetId="2" r:id="rId33"/>
    <sheet name="20. CoC Trainings Events" sheetId="51" r:id="rId34"/>
    <sheet name="21. HMIS Data Quality" sheetId="59" r:id="rId35"/>
    <sheet name="22. Timeliness of Data Entry" sheetId="48" r:id="rId36"/>
    <sheet name="25. HMIS Bed Inventory" sheetId="49" state="hidden" r:id="rId37"/>
    <sheet name="23. HMIS Participation Bonus" sheetId="60" r:id="rId38"/>
    <sheet name="Raw Total Score" sheetId="1" state="hidden" r:id="rId39"/>
    <sheet name="Drop Down" sheetId="8" state="hidden" r:id="rId40"/>
    <sheet name="Tiebreaking" sheetId="13" state="hidden" r:id="rId41"/>
    <sheet name="Reduction Worksheet" sheetId="14" state="hidden" r:id="rId42"/>
  </sheets>
  <externalReferences>
    <externalReference r:id="rId43"/>
  </externalReferences>
  <definedNames>
    <definedName name="_xlnm._FilterDatabase" localSheetId="7" hidden="1">'1. Project Type'!$A$8:$D$8</definedName>
    <definedName name="_xlnm._FilterDatabase" localSheetId="16" hidden="1">'10. Application Narrative'!$A$5:$D$58</definedName>
    <definedName name="_xlnm._FilterDatabase" localSheetId="18" hidden="1">'10a. Housing Stability (TH,SSO)'!$A$8:$E$8</definedName>
    <definedName name="_xlnm._FilterDatabase" localSheetId="19" hidden="1">'10b.Housing Stability (RRH,PSH)'!$A$8:$E$8</definedName>
    <definedName name="_xlnm._FilterDatabase" localSheetId="20" hidden="1">'11. Returns to Homelessness'!$A$7:$E$7</definedName>
    <definedName name="_xlnm._FilterDatabase" localSheetId="21" hidden="1">'12a. Earned Income Growth'!$A$8:$E$8</definedName>
    <definedName name="_xlnm._FilterDatabase" localSheetId="22" hidden="1">'12b. NonEarned Income Growth'!$A$8:$E$8</definedName>
    <definedName name="_xlnm._FilterDatabase" localSheetId="23" hidden="1">'12c. Total Income Growth'!$A$8:$E$8</definedName>
    <definedName name="_xlnm._FilterDatabase" localSheetId="24" hidden="1">'13. Unit Utilization Rate'!$A$7:$G$7</definedName>
    <definedName name="_xlnm._FilterDatabase" localSheetId="25" hidden="1">'14. Drawdown Rates'!$A$5:$E$58</definedName>
    <definedName name="_xlnm._FilterDatabase" localSheetId="26" hidden="1">'15. Funds Expended'!$A$8:$F$61</definedName>
    <definedName name="_xlnm._FilterDatabase" localSheetId="27" hidden="1">'16a-b. Cost per Household'!$A$6:$G$102</definedName>
    <definedName name="_xlnm._FilterDatabase" localSheetId="28" hidden="1">'16c-d. Cost per Positive Exit'!$A$6:$G$102</definedName>
    <definedName name="_xlnm._FilterDatabase" localSheetId="29" hidden="1">'17. Timely APR Submission'!$A$5:$E$58</definedName>
    <definedName name="_xlnm._FilterDatabase" localSheetId="30" hidden="1">'18. HUD Monitoring'!$A$6:$E$59</definedName>
    <definedName name="_xlnm._FilterDatabase" localSheetId="31" hidden="1">'19a. CoC Meetings'!$A$7:$E$7</definedName>
    <definedName name="_xlnm._FilterDatabase" localSheetId="32" hidden="1">'19b-c. RHAB-LHOT Meetings'!$A$7:$E$7</definedName>
    <definedName name="_xlnm._FilterDatabase" localSheetId="8" hidden="1">'2. Severity of Needs'!$A$8:$E$54</definedName>
    <definedName name="_xlnm._FilterDatabase" localSheetId="33" hidden="1">'20. CoC Trainings Events'!$A$7:$C$7</definedName>
    <definedName name="_xlnm._FilterDatabase" localSheetId="34" hidden="1">'21. HMIS Data Quality'!$A$7:$F$53</definedName>
    <definedName name="_xlnm._FilterDatabase" localSheetId="35" hidden="1">'22. Timeliness of Data Entry'!$A$5:$E$51</definedName>
    <definedName name="_xlnm._FilterDatabase" localSheetId="37" hidden="1">'23. HMIS Participation Bonus'!$A$5:$E$51</definedName>
    <definedName name="_xlnm._FilterDatabase" localSheetId="36" hidden="1">'25. HMIS Bed Inventory'!$A$5:$E$51</definedName>
    <definedName name="_xlnm._FilterDatabase" localSheetId="9" hidden="1">'3. Percent Zero Income at Entry'!$A$8:$E$8</definedName>
    <definedName name="_xlnm._FilterDatabase" localSheetId="10" hidden="1">'4. Participant Eligibility'!$A$8:$E$8</definedName>
    <definedName name="_xlnm._FilterDatabase" localSheetId="11" hidden="1">'5. Housing First'!$A$5:$E$5</definedName>
    <definedName name="_xlnm._FilterDatabase" localSheetId="12" hidden="1">'6. Opening Doors Goals'!$A$7:$E$60</definedName>
    <definedName name="_xlnm._FilterDatabase" localSheetId="13" hidden="1">'6. Safety Improvement (DV Only)'!$A$7:$D$7</definedName>
    <definedName name="_xlnm._FilterDatabase" localSheetId="14" hidden="1">'7.Access to Mainstream Benefits'!$A$6:$D$6</definedName>
    <definedName name="_xlnm._FilterDatabase" localSheetId="15" hidden="1">'8.Connect to Maintream Benefits'!$A$6:$F$6</definedName>
    <definedName name="_xlnm._FilterDatabase" localSheetId="17" hidden="1">'9. Length of Stay'!$A$7:$E$7</definedName>
    <definedName name="_xlnm._FilterDatabase" localSheetId="5" hidden="1">'CoC Renewal Ranking Report'!$A$8:$AY$8</definedName>
    <definedName name="_xlnm._FilterDatabase" localSheetId="6" hidden="1">'Exit-Retention to PH (Sortable)'!$A$3:$E$3</definedName>
    <definedName name="_xlnm._FilterDatabase" localSheetId="2" hidden="1">'Final Scoring Review'!$A$5:$AA$5</definedName>
    <definedName name="_xlnm._FilterDatabase" localSheetId="38" hidden="1">'Raw Total Score'!$A$3:$D$49</definedName>
    <definedName name="_xlnm._FilterDatabase" localSheetId="41" hidden="1">'Reduction Worksheet'!$A$5:$U$5</definedName>
    <definedName name="_xlnm._FilterDatabase" localSheetId="3" hidden="1">'Scoring Summary'!$A$5:$AJ$36</definedName>
    <definedName name="_xlnm._FilterDatabase" localSheetId="40" hidden="1">Tiebreaking!$A$2:$W$2</definedName>
    <definedName name="contractyear">'Drop Down'!$F$1:$F$4</definedName>
    <definedName name="FiscalInfoReliability">'Drop Down'!$J$1:$J$4</definedName>
    <definedName name="_xlnm.Print_Area" localSheetId="3">'Scoring Summary'!$A$1:$AJ$72</definedName>
    <definedName name="_xlnm.Print_Titles" localSheetId="5">'CoC Renewal Ranking Report'!$2:$6</definedName>
    <definedName name="Projtype">'Drop Down'!$A$1:$A$13</definedName>
    <definedName name="yesno" localSheetId="16">'[1]Drop Down'!$H$1:$H$3</definedName>
    <definedName name="yesno" localSheetId="27">'[1]Drop Down'!$H$1:$H$3</definedName>
    <definedName name="yesno" localSheetId="28">'[1]Drop Down'!$H$1:$H$3</definedName>
    <definedName name="yesno" localSheetId="29">'[1]Drop Down'!$H$1:$H$3</definedName>
    <definedName name="yesno" localSheetId="30">'[1]Drop Down'!$H$1:$H$3</definedName>
    <definedName name="yesno" localSheetId="12">'[1]Drop Down'!$H$1:$H$3</definedName>
    <definedName name="yesno">'Drop Down'!$H$1:$H$3</definedName>
  </definedNames>
  <calcPr calcId="191029"/>
  <pivotCaches>
    <pivotCache cacheId="0" r:id="rId44"/>
  </pivotCache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49" l="1"/>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6" i="49"/>
  <c r="D9" i="50" l="1"/>
  <c r="D10" i="50"/>
  <c r="D11" i="50"/>
  <c r="D12" i="50"/>
  <c r="D13" i="50"/>
  <c r="D14" i="50"/>
  <c r="D15" i="50"/>
  <c r="D16" i="50"/>
  <c r="D17" i="50"/>
  <c r="D18" i="50"/>
  <c r="D19" i="50"/>
  <c r="D20" i="50"/>
  <c r="D21" i="50"/>
  <c r="D22" i="50"/>
  <c r="D23" i="50"/>
  <c r="D24" i="50"/>
  <c r="D25" i="50"/>
  <c r="D26" i="50"/>
  <c r="D27" i="50"/>
  <c r="D28" i="50"/>
  <c r="D29" i="50"/>
  <c r="D30" i="50"/>
  <c r="D31" i="50"/>
  <c r="D32" i="50"/>
  <c r="D33" i="50"/>
  <c r="D34" i="50"/>
  <c r="D35" i="50"/>
  <c r="D36" i="50"/>
  <c r="D37" i="50"/>
  <c r="D38" i="50"/>
  <c r="D39" i="50"/>
  <c r="D40" i="50"/>
  <c r="D41" i="50"/>
  <c r="D42" i="50"/>
  <c r="D43" i="50"/>
  <c r="D44" i="50"/>
  <c r="D45" i="50"/>
  <c r="D46" i="50"/>
  <c r="D47" i="50"/>
  <c r="D48" i="50"/>
  <c r="D49" i="50"/>
  <c r="D50" i="50"/>
  <c r="D51" i="50"/>
  <c r="D52" i="50"/>
  <c r="D53" i="50"/>
  <c r="D54" i="50"/>
  <c r="D55" i="50"/>
  <c r="D56" i="50"/>
  <c r="D57" i="50"/>
  <c r="D58" i="50"/>
  <c r="D59" i="50"/>
  <c r="D60" i="50"/>
  <c r="D61" i="50"/>
  <c r="D62" i="50"/>
  <c r="D63" i="50"/>
  <c r="D64" i="50"/>
  <c r="D65" i="50"/>
  <c r="D66" i="50"/>
  <c r="D67" i="50"/>
  <c r="D68" i="50"/>
  <c r="D69" i="50"/>
  <c r="D70" i="50"/>
  <c r="D71" i="50"/>
  <c r="D72" i="50"/>
  <c r="D73" i="50"/>
  <c r="D74" i="50"/>
  <c r="D75" i="50"/>
  <c r="D76" i="50"/>
  <c r="D77" i="50"/>
  <c r="D78" i="50"/>
  <c r="D79" i="50"/>
  <c r="D80" i="50"/>
  <c r="D81" i="50"/>
  <c r="D82" i="50"/>
  <c r="D83" i="50"/>
  <c r="D84" i="50"/>
  <c r="D85" i="50"/>
  <c r="D86" i="50"/>
  <c r="D87" i="50"/>
  <c r="D88" i="50"/>
  <c r="D89" i="50"/>
  <c r="D90" i="50"/>
  <c r="D91" i="50"/>
  <c r="D92" i="50"/>
  <c r="D93" i="50"/>
  <c r="D94" i="50"/>
  <c r="D95" i="50"/>
  <c r="D96" i="50"/>
  <c r="D97" i="50"/>
  <c r="D98" i="50"/>
  <c r="D99" i="50"/>
  <c r="D100" i="50"/>
  <c r="D101" i="50"/>
  <c r="D102"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D8" i="50"/>
  <c r="C8" i="50"/>
  <c r="C10" i="55" l="1"/>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82" i="55"/>
  <c r="C83" i="55"/>
  <c r="C84" i="55"/>
  <c r="C85" i="55"/>
  <c r="C86" i="55"/>
  <c r="C87" i="55"/>
  <c r="C88" i="55"/>
  <c r="C89" i="55"/>
  <c r="C90" i="55"/>
  <c r="C91" i="55"/>
  <c r="C92" i="55"/>
  <c r="C93" i="55"/>
  <c r="C94" i="55"/>
  <c r="C95" i="55"/>
  <c r="C96" i="55"/>
  <c r="C97" i="55"/>
  <c r="C98" i="55"/>
  <c r="C99" i="55"/>
  <c r="C100" i="55"/>
  <c r="C101" i="55"/>
  <c r="B10" i="55"/>
  <c r="B11" i="55"/>
  <c r="B12" i="55"/>
  <c r="B13" i="55"/>
  <c r="B14" i="55"/>
  <c r="B15" i="55"/>
  <c r="B16" i="55"/>
  <c r="B17" i="55"/>
  <c r="B18" i="55"/>
  <c r="B19" i="55"/>
  <c r="B20" i="55"/>
  <c r="B21" i="55"/>
  <c r="B22" i="55"/>
  <c r="B23" i="55"/>
  <c r="B24" i="55"/>
  <c r="B25" i="55"/>
  <c r="B26" i="55"/>
  <c r="B27" i="55"/>
  <c r="B28" i="55"/>
  <c r="B29" i="55"/>
  <c r="B30" i="55"/>
  <c r="B31" i="55"/>
  <c r="B32" i="55"/>
  <c r="B33" i="55"/>
  <c r="B34" i="55"/>
  <c r="B35" i="55"/>
  <c r="B36" i="55"/>
  <c r="B37" i="55"/>
  <c r="B38" i="55"/>
  <c r="B39" i="55"/>
  <c r="B40" i="55"/>
  <c r="B41" i="55"/>
  <c r="B42" i="55"/>
  <c r="B43" i="55"/>
  <c r="B44" i="55"/>
  <c r="B45" i="55"/>
  <c r="B46" i="55"/>
  <c r="B47" i="55"/>
  <c r="B48" i="55"/>
  <c r="B49" i="55"/>
  <c r="B50" i="55"/>
  <c r="B51" i="55"/>
  <c r="B52" i="55"/>
  <c r="B53" i="55"/>
  <c r="B54" i="55"/>
  <c r="B55" i="55"/>
  <c r="B56" i="55"/>
  <c r="B57" i="55"/>
  <c r="B58" i="55"/>
  <c r="B59" i="55"/>
  <c r="B60" i="55"/>
  <c r="B61" i="55"/>
  <c r="B62" i="55"/>
  <c r="B63" i="55"/>
  <c r="B64" i="55"/>
  <c r="B65" i="55"/>
  <c r="B66" i="55"/>
  <c r="B67" i="55"/>
  <c r="B68" i="55"/>
  <c r="B69" i="55"/>
  <c r="B70" i="55"/>
  <c r="B71" i="55"/>
  <c r="B72" i="55"/>
  <c r="B73" i="55"/>
  <c r="B74" i="55"/>
  <c r="B75" i="55"/>
  <c r="B76" i="55"/>
  <c r="B77" i="55"/>
  <c r="B78" i="55"/>
  <c r="B79" i="55"/>
  <c r="B80" i="55"/>
  <c r="B81" i="55"/>
  <c r="B82" i="55"/>
  <c r="B83" i="55"/>
  <c r="B84" i="55"/>
  <c r="B85" i="55"/>
  <c r="B86" i="55"/>
  <c r="B87" i="55"/>
  <c r="B88" i="55"/>
  <c r="B89" i="55"/>
  <c r="B90" i="55"/>
  <c r="B91" i="55"/>
  <c r="B92" i="55"/>
  <c r="B93" i="55"/>
  <c r="B94" i="55"/>
  <c r="B95" i="55"/>
  <c r="B96" i="55"/>
  <c r="B97" i="55"/>
  <c r="B98" i="55"/>
  <c r="B99" i="55"/>
  <c r="B100" i="55"/>
  <c r="B101"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96" i="55"/>
  <c r="A97" i="55"/>
  <c r="A98" i="55"/>
  <c r="A99" i="55"/>
  <c r="A100" i="55"/>
  <c r="A101" i="55"/>
  <c r="D9" i="2" l="1"/>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C9" i="2"/>
  <c r="G9" i="2" s="1"/>
  <c r="C10" i="2"/>
  <c r="G10" i="2" s="1"/>
  <c r="C11" i="2"/>
  <c r="G11" i="2" s="1"/>
  <c r="C12" i="2"/>
  <c r="G12" i="2" s="1"/>
  <c r="C13" i="2"/>
  <c r="G13" i="2" s="1"/>
  <c r="C14" i="2"/>
  <c r="G14" i="2" s="1"/>
  <c r="C15" i="2"/>
  <c r="G15" i="2" s="1"/>
  <c r="C16" i="2"/>
  <c r="G16" i="2" s="1"/>
  <c r="C17" i="2"/>
  <c r="G17" i="2" s="1"/>
  <c r="C18" i="2"/>
  <c r="G18" i="2" s="1"/>
  <c r="C19" i="2"/>
  <c r="G19" i="2" s="1"/>
  <c r="C20" i="2"/>
  <c r="G20" i="2" s="1"/>
  <c r="C21" i="2"/>
  <c r="G21" i="2" s="1"/>
  <c r="C22" i="2"/>
  <c r="G22" i="2" s="1"/>
  <c r="C23" i="2"/>
  <c r="G23" i="2" s="1"/>
  <c r="C24" i="2"/>
  <c r="G24" i="2" s="1"/>
  <c r="C25" i="2"/>
  <c r="G25" i="2" s="1"/>
  <c r="C26" i="2"/>
  <c r="G26" i="2" s="1"/>
  <c r="C27" i="2"/>
  <c r="G27" i="2" s="1"/>
  <c r="C28" i="2"/>
  <c r="G28" i="2" s="1"/>
  <c r="C29" i="2"/>
  <c r="G29" i="2" s="1"/>
  <c r="C30" i="2"/>
  <c r="G30" i="2" s="1"/>
  <c r="C31" i="2"/>
  <c r="G31" i="2" s="1"/>
  <c r="C32" i="2"/>
  <c r="G32" i="2" s="1"/>
  <c r="C33" i="2"/>
  <c r="G33" i="2" s="1"/>
  <c r="C34" i="2"/>
  <c r="G34" i="2" s="1"/>
  <c r="C35" i="2"/>
  <c r="G35" i="2" s="1"/>
  <c r="C36" i="2"/>
  <c r="G36" i="2" s="1"/>
  <c r="C37" i="2"/>
  <c r="G37" i="2" s="1"/>
  <c r="C38" i="2"/>
  <c r="G38" i="2" s="1"/>
  <c r="C39" i="2"/>
  <c r="G39" i="2" s="1"/>
  <c r="C40" i="2"/>
  <c r="G40" i="2" s="1"/>
  <c r="C41" i="2"/>
  <c r="G41" i="2" s="1"/>
  <c r="C42" i="2"/>
  <c r="G42" i="2" s="1"/>
  <c r="C43" i="2"/>
  <c r="G43" i="2" s="1"/>
  <c r="C44" i="2"/>
  <c r="G44" i="2" s="1"/>
  <c r="C45" i="2"/>
  <c r="G45" i="2" s="1"/>
  <c r="C46" i="2"/>
  <c r="G46" i="2" s="1"/>
  <c r="C47" i="2"/>
  <c r="G47" i="2" s="1"/>
  <c r="C48" i="2"/>
  <c r="G48" i="2" s="1"/>
  <c r="C49" i="2"/>
  <c r="G49" i="2" s="1"/>
  <c r="C50" i="2"/>
  <c r="G50" i="2" s="1"/>
  <c r="C51" i="2"/>
  <c r="G51" i="2" s="1"/>
  <c r="C52" i="2"/>
  <c r="G52" i="2" s="1"/>
  <c r="C53" i="2"/>
  <c r="G53" i="2" s="1"/>
  <c r="C54" i="2"/>
  <c r="G54" i="2" s="1"/>
  <c r="C55" i="2"/>
  <c r="G55" i="2" s="1"/>
  <c r="C56" i="2"/>
  <c r="G56" i="2" s="1"/>
  <c r="C57" i="2"/>
  <c r="G57" i="2" s="1"/>
  <c r="C58" i="2"/>
  <c r="G58" i="2" s="1"/>
  <c r="C59" i="2"/>
  <c r="G59" i="2" s="1"/>
  <c r="C60" i="2"/>
  <c r="G60" i="2" s="1"/>
  <c r="C61" i="2"/>
  <c r="G61" i="2" s="1"/>
  <c r="C62" i="2"/>
  <c r="G62" i="2" s="1"/>
  <c r="C63" i="2"/>
  <c r="G63" i="2" s="1"/>
  <c r="C64" i="2"/>
  <c r="G64" i="2" s="1"/>
  <c r="C65" i="2"/>
  <c r="G65" i="2" s="1"/>
  <c r="C66" i="2"/>
  <c r="G66" i="2" s="1"/>
  <c r="C67" i="2"/>
  <c r="G67" i="2" s="1"/>
  <c r="C68" i="2"/>
  <c r="G68" i="2" s="1"/>
  <c r="C69" i="2"/>
  <c r="G69" i="2" s="1"/>
  <c r="C70" i="2"/>
  <c r="G70" i="2" s="1"/>
  <c r="C71" i="2"/>
  <c r="G71" i="2" s="1"/>
  <c r="C72" i="2"/>
  <c r="G72" i="2" s="1"/>
  <c r="C73" i="2"/>
  <c r="G73" i="2" s="1"/>
  <c r="C74" i="2"/>
  <c r="G74" i="2" s="1"/>
  <c r="C75" i="2"/>
  <c r="G75" i="2" s="1"/>
  <c r="C76" i="2"/>
  <c r="G76" i="2" s="1"/>
  <c r="C77" i="2"/>
  <c r="G77" i="2" s="1"/>
  <c r="C78" i="2"/>
  <c r="G78" i="2" s="1"/>
  <c r="C79" i="2"/>
  <c r="G79" i="2" s="1"/>
  <c r="C80" i="2"/>
  <c r="G80" i="2" s="1"/>
  <c r="C81" i="2"/>
  <c r="G81" i="2" s="1"/>
  <c r="C82" i="2"/>
  <c r="G82" i="2" s="1"/>
  <c r="C83" i="2"/>
  <c r="G83" i="2" s="1"/>
  <c r="C84" i="2"/>
  <c r="G84" i="2" s="1"/>
  <c r="C85" i="2"/>
  <c r="G85" i="2" s="1"/>
  <c r="C86" i="2"/>
  <c r="G86" i="2" s="1"/>
  <c r="C87" i="2"/>
  <c r="G87" i="2" s="1"/>
  <c r="C88" i="2"/>
  <c r="G88" i="2" s="1"/>
  <c r="C89" i="2"/>
  <c r="G89" i="2" s="1"/>
  <c r="C90" i="2"/>
  <c r="G90" i="2" s="1"/>
  <c r="C91" i="2"/>
  <c r="G91" i="2" s="1"/>
  <c r="C92" i="2"/>
  <c r="G92" i="2" s="1"/>
  <c r="C93" i="2"/>
  <c r="G93" i="2" s="1"/>
  <c r="C94" i="2"/>
  <c r="G94" i="2" s="1"/>
  <c r="C95" i="2"/>
  <c r="G95" i="2" s="1"/>
  <c r="C96" i="2"/>
  <c r="G96" i="2" s="1"/>
  <c r="C97" i="2"/>
  <c r="G97" i="2" s="1"/>
  <c r="C98" i="2"/>
  <c r="G98" i="2" s="1"/>
  <c r="C99" i="2"/>
  <c r="G99" i="2" s="1"/>
  <c r="C100" i="2"/>
  <c r="G100" i="2" s="1"/>
  <c r="C101" i="2"/>
  <c r="G101" i="2" s="1"/>
  <c r="C102" i="2"/>
  <c r="G102" i="2" s="1"/>
  <c r="D8" i="2"/>
  <c r="C8" i="2"/>
  <c r="G8" i="2" s="1"/>
  <c r="D9" i="58" l="1"/>
  <c r="D10" i="58"/>
  <c r="D11" i="58"/>
  <c r="D12" i="58"/>
  <c r="D13" i="58"/>
  <c r="D14" i="58"/>
  <c r="D15" i="58"/>
  <c r="D16" i="58"/>
  <c r="D17" i="58"/>
  <c r="D18" i="58"/>
  <c r="D19" i="58"/>
  <c r="D20" i="58"/>
  <c r="D21" i="58"/>
  <c r="D22" i="58"/>
  <c r="D23" i="58"/>
  <c r="D24" i="58"/>
  <c r="D25" i="58"/>
  <c r="D26" i="58"/>
  <c r="D27" i="58"/>
  <c r="D28" i="58"/>
  <c r="D29" i="58"/>
  <c r="D30" i="58"/>
  <c r="D31" i="58"/>
  <c r="D32" i="58"/>
  <c r="D33" i="58"/>
  <c r="D34" i="58"/>
  <c r="D35" i="58"/>
  <c r="D36" i="58"/>
  <c r="D37" i="58"/>
  <c r="D38" i="58"/>
  <c r="D39" i="58"/>
  <c r="D40" i="58"/>
  <c r="D41" i="58"/>
  <c r="D42" i="58"/>
  <c r="D43" i="58"/>
  <c r="D44" i="58"/>
  <c r="D45" i="58"/>
  <c r="D46" i="58"/>
  <c r="D47" i="58"/>
  <c r="D48" i="58"/>
  <c r="D49" i="58"/>
  <c r="D50" i="58"/>
  <c r="D51" i="58"/>
  <c r="D52" i="58"/>
  <c r="D53" i="58"/>
  <c r="D54" i="58"/>
  <c r="D55" i="58"/>
  <c r="D56" i="58"/>
  <c r="D57" i="58"/>
  <c r="D58" i="58"/>
  <c r="D59" i="58"/>
  <c r="D60" i="58"/>
  <c r="D61" i="58"/>
  <c r="D62" i="58"/>
  <c r="D63" i="58"/>
  <c r="D64" i="58"/>
  <c r="D65" i="58"/>
  <c r="D66" i="58"/>
  <c r="D67" i="58"/>
  <c r="D68" i="58"/>
  <c r="D69" i="58"/>
  <c r="D70" i="58"/>
  <c r="D71" i="58"/>
  <c r="D72" i="58"/>
  <c r="D73" i="58"/>
  <c r="D74" i="58"/>
  <c r="D75" i="58"/>
  <c r="D76" i="58"/>
  <c r="D77" i="58"/>
  <c r="D78" i="58"/>
  <c r="D79" i="58"/>
  <c r="D80" i="58"/>
  <c r="D81" i="58"/>
  <c r="D82" i="58"/>
  <c r="D83" i="58"/>
  <c r="D84" i="58"/>
  <c r="D85" i="58"/>
  <c r="D86" i="58"/>
  <c r="D87" i="58"/>
  <c r="D88" i="58"/>
  <c r="D89" i="58"/>
  <c r="D90" i="58"/>
  <c r="D91" i="58"/>
  <c r="D92" i="58"/>
  <c r="D93" i="58"/>
  <c r="D94" i="58"/>
  <c r="D95" i="58"/>
  <c r="D96" i="58"/>
  <c r="D97" i="58"/>
  <c r="D98" i="58"/>
  <c r="D99" i="58"/>
  <c r="D100" i="58"/>
  <c r="D8" i="58"/>
  <c r="D10" i="4" l="1"/>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A10" i="4"/>
  <c r="A11" i="4"/>
  <c r="E11" i="4" s="1"/>
  <c r="A12" i="4"/>
  <c r="E12" i="4" s="1"/>
  <c r="A13" i="4"/>
  <c r="E13" i="4" s="1"/>
  <c r="A14" i="4"/>
  <c r="E14" i="4" s="1"/>
  <c r="A15" i="4"/>
  <c r="E15" i="4" s="1"/>
  <c r="A16" i="4"/>
  <c r="A17" i="4"/>
  <c r="A18" i="4"/>
  <c r="E18" i="4" s="1"/>
  <c r="A19" i="4"/>
  <c r="E19" i="4" s="1"/>
  <c r="A20" i="4"/>
  <c r="E20" i="4" s="1"/>
  <c r="A21" i="4"/>
  <c r="E21" i="4" s="1"/>
  <c r="A22" i="4"/>
  <c r="A23" i="4"/>
  <c r="E23" i="4" s="1"/>
  <c r="A24" i="4"/>
  <c r="E24" i="4" s="1"/>
  <c r="A25" i="4"/>
  <c r="E25" i="4" s="1"/>
  <c r="A26" i="4"/>
  <c r="E26" i="4" s="1"/>
  <c r="A27" i="4"/>
  <c r="E27" i="4" s="1"/>
  <c r="A28" i="4"/>
  <c r="A29" i="4"/>
  <c r="E29" i="4" s="1"/>
  <c r="A30" i="4"/>
  <c r="E30" i="4" s="1"/>
  <c r="A31" i="4"/>
  <c r="E31" i="4" s="1"/>
  <c r="A32" i="4"/>
  <c r="E32" i="4" s="1"/>
  <c r="A33" i="4"/>
  <c r="E33" i="4" s="1"/>
  <c r="A34" i="4"/>
  <c r="A35" i="4"/>
  <c r="E35" i="4" s="1"/>
  <c r="A36" i="4"/>
  <c r="E36" i="4" s="1"/>
  <c r="A37" i="4"/>
  <c r="E37" i="4" s="1"/>
  <c r="A38" i="4"/>
  <c r="E38" i="4" s="1"/>
  <c r="A39" i="4"/>
  <c r="E39" i="4" s="1"/>
  <c r="A40" i="4"/>
  <c r="A41" i="4"/>
  <c r="E41" i="4" s="1"/>
  <c r="A42" i="4"/>
  <c r="E42" i="4" s="1"/>
  <c r="A43" i="4"/>
  <c r="E43" i="4" s="1"/>
  <c r="A44" i="4"/>
  <c r="E44" i="4" s="1"/>
  <c r="A45" i="4"/>
  <c r="E45" i="4" s="1"/>
  <c r="A46" i="4"/>
  <c r="A47" i="4"/>
  <c r="E47" i="4" s="1"/>
  <c r="A48" i="4"/>
  <c r="E48" i="4" s="1"/>
  <c r="A49" i="4"/>
  <c r="E49" i="4" s="1"/>
  <c r="A50" i="4"/>
  <c r="E50" i="4" s="1"/>
  <c r="A51" i="4"/>
  <c r="E51" i="4" s="1"/>
  <c r="A52" i="4"/>
  <c r="A53" i="4"/>
  <c r="E53" i="4" s="1"/>
  <c r="A54" i="4"/>
  <c r="E54" i="4" s="1"/>
  <c r="A55" i="4"/>
  <c r="E55" i="4" s="1"/>
  <c r="A56" i="4"/>
  <c r="E56" i="4" s="1"/>
  <c r="A57" i="4"/>
  <c r="E57" i="4" s="1"/>
  <c r="A58" i="4"/>
  <c r="A59" i="4"/>
  <c r="E59" i="4" s="1"/>
  <c r="A60" i="4"/>
  <c r="E60" i="4" s="1"/>
  <c r="A61" i="4"/>
  <c r="E61" i="4" s="1"/>
  <c r="A62" i="4"/>
  <c r="E62" i="4" s="1"/>
  <c r="A63" i="4"/>
  <c r="E63" i="4" s="1"/>
  <c r="A64" i="4"/>
  <c r="E64" i="4" s="1"/>
  <c r="A65" i="4"/>
  <c r="E65" i="4" s="1"/>
  <c r="A66" i="4"/>
  <c r="E66" i="4" s="1"/>
  <c r="A67" i="4"/>
  <c r="E67" i="4" s="1"/>
  <c r="A68" i="4"/>
  <c r="E68" i="4" s="1"/>
  <c r="A69" i="4"/>
  <c r="E69" i="4" s="1"/>
  <c r="A70" i="4"/>
  <c r="E70" i="4" s="1"/>
  <c r="A71" i="4"/>
  <c r="E71" i="4" s="1"/>
  <c r="A72" i="4"/>
  <c r="E72" i="4" s="1"/>
  <c r="A73" i="4"/>
  <c r="A74" i="4"/>
  <c r="E74" i="4" s="1"/>
  <c r="A75" i="4"/>
  <c r="E75" i="4" s="1"/>
  <c r="A76" i="4"/>
  <c r="E76" i="4" s="1"/>
  <c r="A77" i="4"/>
  <c r="A78" i="4"/>
  <c r="E78" i="4" s="1"/>
  <c r="A79" i="4"/>
  <c r="E79" i="4" s="1"/>
  <c r="A80" i="4"/>
  <c r="E80" i="4" s="1"/>
  <c r="A81" i="4"/>
  <c r="E81" i="4" s="1"/>
  <c r="A82" i="4"/>
  <c r="E82" i="4" s="1"/>
  <c r="A83" i="4"/>
  <c r="E83" i="4" s="1"/>
  <c r="A84" i="4"/>
  <c r="E84" i="4" s="1"/>
  <c r="A85" i="4"/>
  <c r="E85" i="4" s="1"/>
  <c r="A86" i="4"/>
  <c r="E86" i="4" s="1"/>
  <c r="A87" i="4"/>
  <c r="E87" i="4" s="1"/>
  <c r="A88" i="4"/>
  <c r="E88" i="4" s="1"/>
  <c r="A89" i="4"/>
  <c r="E89" i="4" s="1"/>
  <c r="A90" i="4"/>
  <c r="E90" i="4" s="1"/>
  <c r="A91" i="4"/>
  <c r="E91" i="4" s="1"/>
  <c r="A92" i="4"/>
  <c r="E92" i="4" s="1"/>
  <c r="A93" i="4"/>
  <c r="E93" i="4" s="1"/>
  <c r="A94" i="4"/>
  <c r="E94" i="4" s="1"/>
  <c r="A95" i="4"/>
  <c r="E95" i="4" s="1"/>
  <c r="A96" i="4"/>
  <c r="E96" i="4" s="1"/>
  <c r="A97" i="4"/>
  <c r="E97" i="4" s="1"/>
  <c r="A98" i="4"/>
  <c r="E98" i="4" s="1"/>
  <c r="A99" i="4"/>
  <c r="E99" i="4" s="1"/>
  <c r="A100" i="4"/>
  <c r="E100" i="4" s="1"/>
  <c r="A101" i="4"/>
  <c r="E101" i="4" s="1"/>
  <c r="E58" i="4" l="1"/>
  <c r="E52" i="4"/>
  <c r="E46" i="4"/>
  <c r="E40" i="4"/>
  <c r="E34" i="4"/>
  <c r="E28" i="4"/>
  <c r="E22" i="4"/>
  <c r="E16" i="4"/>
  <c r="E10" i="4"/>
  <c r="E73" i="4"/>
  <c r="E17" i="4"/>
  <c r="E77" i="4"/>
  <c r="D7" i="60"/>
  <c r="D8" i="60"/>
  <c r="D9" i="60"/>
  <c r="D10" i="60"/>
  <c r="D11" i="60"/>
  <c r="D12" i="60"/>
  <c r="D13" i="60"/>
  <c r="D14" i="60"/>
  <c r="D15" i="60"/>
  <c r="D16" i="60"/>
  <c r="D17" i="60"/>
  <c r="D18" i="60"/>
  <c r="D19" i="60"/>
  <c r="D20" i="60"/>
  <c r="D21" i="60"/>
  <c r="D22" i="60"/>
  <c r="D23" i="60"/>
  <c r="D24" i="60"/>
  <c r="D25" i="60"/>
  <c r="D26" i="60"/>
  <c r="D27" i="60"/>
  <c r="D28" i="60"/>
  <c r="D29" i="60"/>
  <c r="D30" i="60"/>
  <c r="D31" i="60"/>
  <c r="D32" i="60"/>
  <c r="D33" i="60"/>
  <c r="D34" i="60"/>
  <c r="D35" i="60"/>
  <c r="D36" i="60"/>
  <c r="D37" i="60"/>
  <c r="D38" i="60"/>
  <c r="D39" i="60"/>
  <c r="D40" i="60"/>
  <c r="D41" i="60"/>
  <c r="D42" i="60"/>
  <c r="D43" i="60"/>
  <c r="D44" i="60"/>
  <c r="D45" i="60"/>
  <c r="D46" i="60"/>
  <c r="D47" i="60"/>
  <c r="D48" i="60"/>
  <c r="D49" i="60"/>
  <c r="D50" i="60"/>
  <c r="D51" i="60"/>
  <c r="D52" i="60"/>
  <c r="D53" i="60"/>
  <c r="D54" i="60"/>
  <c r="D55" i="60"/>
  <c r="D56" i="60"/>
  <c r="D57" i="60"/>
  <c r="D58" i="60"/>
  <c r="D59" i="60"/>
  <c r="D60" i="60"/>
  <c r="D61" i="60"/>
  <c r="D62" i="60"/>
  <c r="D63" i="60"/>
  <c r="D64" i="60"/>
  <c r="D65" i="60"/>
  <c r="D66" i="60"/>
  <c r="D67" i="60"/>
  <c r="D68" i="60"/>
  <c r="D69" i="60"/>
  <c r="D70" i="60"/>
  <c r="D71" i="60"/>
  <c r="D72" i="60"/>
  <c r="D73" i="60"/>
  <c r="D74" i="60"/>
  <c r="D75" i="60"/>
  <c r="D76" i="60"/>
  <c r="D77" i="60"/>
  <c r="D78" i="60"/>
  <c r="D79" i="60"/>
  <c r="D80" i="60"/>
  <c r="D81" i="60"/>
  <c r="D82" i="60"/>
  <c r="D83" i="60"/>
  <c r="D84" i="60"/>
  <c r="D85" i="60"/>
  <c r="D86" i="60"/>
  <c r="D87" i="60"/>
  <c r="D88" i="60"/>
  <c r="D89" i="60"/>
  <c r="D90" i="60"/>
  <c r="D91" i="60"/>
  <c r="D92" i="60"/>
  <c r="D93" i="60"/>
  <c r="D94" i="60"/>
  <c r="D95" i="60"/>
  <c r="D96" i="60"/>
  <c r="D97" i="60"/>
  <c r="D98" i="60"/>
  <c r="D99" i="60"/>
  <c r="D100" i="60"/>
  <c r="D101" i="60"/>
  <c r="D102" i="60"/>
  <c r="D6" i="60"/>
  <c r="E8" i="46"/>
  <c r="E9" i="46"/>
  <c r="E10" i="46"/>
  <c r="E11" i="46"/>
  <c r="E12" i="46"/>
  <c r="E13" i="46"/>
  <c r="E14" i="46"/>
  <c r="E15" i="46"/>
  <c r="E16" i="46"/>
  <c r="E17" i="46"/>
  <c r="E18" i="46"/>
  <c r="E19" i="46"/>
  <c r="E20" i="46"/>
  <c r="E21" i="46"/>
  <c r="E22" i="46"/>
  <c r="E23" i="46"/>
  <c r="E24" i="46"/>
  <c r="E25" i="46"/>
  <c r="E26" i="46"/>
  <c r="E27" i="46"/>
  <c r="E28" i="46"/>
  <c r="E29" i="46"/>
  <c r="E30" i="46"/>
  <c r="E31" i="46"/>
  <c r="E32" i="46"/>
  <c r="E33" i="46"/>
  <c r="E34" i="46"/>
  <c r="E35" i="46"/>
  <c r="E36" i="46"/>
  <c r="E37" i="46"/>
  <c r="E38" i="46"/>
  <c r="E39" i="46"/>
  <c r="E40" i="46"/>
  <c r="E41" i="46"/>
  <c r="E42" i="46"/>
  <c r="E43" i="46"/>
  <c r="E44" i="46"/>
  <c r="E45" i="46"/>
  <c r="E46" i="46"/>
  <c r="E47" i="46"/>
  <c r="E48" i="46"/>
  <c r="E49" i="46"/>
  <c r="E50" i="46"/>
  <c r="E51" i="46"/>
  <c r="E52" i="46"/>
  <c r="E53" i="46"/>
  <c r="E54" i="46"/>
  <c r="E55" i="46"/>
  <c r="E56" i="46"/>
  <c r="E57" i="46"/>
  <c r="E58" i="46"/>
  <c r="E59" i="46"/>
  <c r="E60" i="46"/>
  <c r="E61" i="46"/>
  <c r="E62" i="46"/>
  <c r="E63" i="46"/>
  <c r="E64" i="46"/>
  <c r="E65" i="46"/>
  <c r="E66" i="46"/>
  <c r="E67" i="46"/>
  <c r="E68" i="46"/>
  <c r="E69" i="46"/>
  <c r="E70" i="46"/>
  <c r="E71" i="46"/>
  <c r="E72" i="46"/>
  <c r="E73" i="46"/>
  <c r="E74" i="46"/>
  <c r="E75" i="46"/>
  <c r="E76" i="46"/>
  <c r="E77" i="46"/>
  <c r="E78" i="46"/>
  <c r="E79" i="46"/>
  <c r="E80" i="46"/>
  <c r="E81" i="46"/>
  <c r="E82" i="46"/>
  <c r="E83" i="46"/>
  <c r="E84" i="46"/>
  <c r="E85" i="46"/>
  <c r="E86" i="46"/>
  <c r="E87" i="46"/>
  <c r="E88" i="46"/>
  <c r="E89" i="46"/>
  <c r="E90" i="46"/>
  <c r="E91" i="46"/>
  <c r="E92" i="46"/>
  <c r="E93" i="46"/>
  <c r="E94" i="46"/>
  <c r="E95" i="46"/>
  <c r="E96" i="46"/>
  <c r="E97" i="46"/>
  <c r="E98" i="46"/>
  <c r="E99" i="46"/>
  <c r="E100" i="46"/>
  <c r="E101" i="46"/>
  <c r="E102" i="46"/>
  <c r="E7" i="46"/>
  <c r="D7" i="48"/>
  <c r="D8" i="48"/>
  <c r="D9" i="48"/>
  <c r="D10" i="48"/>
  <c r="D11" i="48"/>
  <c r="D12" i="48"/>
  <c r="D13" i="48"/>
  <c r="D14" i="48"/>
  <c r="D15" i="48"/>
  <c r="D16" i="48"/>
  <c r="D17" i="48"/>
  <c r="D18" i="48"/>
  <c r="D19" i="48"/>
  <c r="D20" i="48"/>
  <c r="D21" i="48"/>
  <c r="D22" i="48"/>
  <c r="D23" i="48"/>
  <c r="D24" i="48"/>
  <c r="D25" i="48"/>
  <c r="D26" i="48"/>
  <c r="D27" i="48"/>
  <c r="D28" i="48"/>
  <c r="D29" i="48"/>
  <c r="D30" i="48"/>
  <c r="D31" i="48"/>
  <c r="D32" i="48"/>
  <c r="D33" i="48"/>
  <c r="D34" i="48"/>
  <c r="D35" i="48"/>
  <c r="D36" i="48"/>
  <c r="D37" i="48"/>
  <c r="D38" i="48"/>
  <c r="D39" i="48"/>
  <c r="D40" i="48"/>
  <c r="D41" i="48"/>
  <c r="D42" i="48"/>
  <c r="D43" i="48"/>
  <c r="D44" i="48"/>
  <c r="D45" i="48"/>
  <c r="D46" i="48"/>
  <c r="D47" i="48"/>
  <c r="D48" i="48"/>
  <c r="D49" i="48"/>
  <c r="D50" i="48"/>
  <c r="D51" i="48"/>
  <c r="D52" i="48"/>
  <c r="D53" i="48"/>
  <c r="D54" i="48"/>
  <c r="D55" i="48"/>
  <c r="D56" i="48"/>
  <c r="D57" i="48"/>
  <c r="D58" i="48"/>
  <c r="D59" i="48"/>
  <c r="D60" i="48"/>
  <c r="D61" i="48"/>
  <c r="D62" i="48"/>
  <c r="D63" i="48"/>
  <c r="D64" i="48"/>
  <c r="D65" i="48"/>
  <c r="D66" i="48"/>
  <c r="D67" i="48"/>
  <c r="D68" i="48"/>
  <c r="D69" i="48"/>
  <c r="D70" i="48"/>
  <c r="D71" i="48"/>
  <c r="D72" i="48"/>
  <c r="D73" i="48"/>
  <c r="D74" i="48"/>
  <c r="D75" i="48"/>
  <c r="D76" i="48"/>
  <c r="D77" i="48"/>
  <c r="D78" i="48"/>
  <c r="D79" i="48"/>
  <c r="D80" i="48"/>
  <c r="D81" i="48"/>
  <c r="D82" i="48"/>
  <c r="D83" i="48"/>
  <c r="D84" i="48"/>
  <c r="D85" i="48"/>
  <c r="D86" i="48"/>
  <c r="D87" i="48"/>
  <c r="D88" i="48"/>
  <c r="D89" i="48"/>
  <c r="D90" i="48"/>
  <c r="D91" i="48"/>
  <c r="D92" i="48"/>
  <c r="D93" i="48"/>
  <c r="D94" i="48"/>
  <c r="D95" i="48"/>
  <c r="D96" i="48"/>
  <c r="D97" i="48"/>
  <c r="D98" i="48"/>
  <c r="D99" i="48"/>
  <c r="D100" i="48"/>
  <c r="D101" i="48"/>
  <c r="D102" i="48"/>
  <c r="D6" i="48"/>
  <c r="C9" i="59"/>
  <c r="C10" i="59"/>
  <c r="C11" i="59"/>
  <c r="C12" i="59"/>
  <c r="C13" i="59"/>
  <c r="C14" i="59"/>
  <c r="C15" i="59"/>
  <c r="C16" i="59"/>
  <c r="C17" i="59"/>
  <c r="C18" i="59"/>
  <c r="C19" i="59"/>
  <c r="C20" i="59"/>
  <c r="C21" i="59"/>
  <c r="C22" i="59"/>
  <c r="C23" i="59"/>
  <c r="C24" i="59"/>
  <c r="C25" i="59"/>
  <c r="C26" i="59"/>
  <c r="C27" i="59"/>
  <c r="C28" i="59"/>
  <c r="C29" i="59"/>
  <c r="C30" i="59"/>
  <c r="C31" i="59"/>
  <c r="C32" i="59"/>
  <c r="C33" i="59"/>
  <c r="C34" i="59"/>
  <c r="C35" i="59"/>
  <c r="C36" i="59"/>
  <c r="C37" i="59"/>
  <c r="C38" i="59"/>
  <c r="C39" i="59"/>
  <c r="C40" i="59"/>
  <c r="C41" i="59"/>
  <c r="C42" i="59"/>
  <c r="C43" i="59"/>
  <c r="C44" i="59"/>
  <c r="C45" i="59"/>
  <c r="C46" i="59"/>
  <c r="C47" i="59"/>
  <c r="C48" i="59"/>
  <c r="C49" i="59"/>
  <c r="C50" i="59"/>
  <c r="C51" i="59"/>
  <c r="C52" i="59"/>
  <c r="C53" i="59"/>
  <c r="C54" i="59"/>
  <c r="C55" i="59"/>
  <c r="C56" i="59"/>
  <c r="C57" i="59"/>
  <c r="C58" i="59"/>
  <c r="C59" i="59"/>
  <c r="C60" i="59"/>
  <c r="C61" i="59"/>
  <c r="C62" i="59"/>
  <c r="C63" i="59"/>
  <c r="C64" i="59"/>
  <c r="C65" i="59"/>
  <c r="C66" i="59"/>
  <c r="C67" i="59"/>
  <c r="C68" i="59"/>
  <c r="C69" i="59"/>
  <c r="C70" i="59"/>
  <c r="C71" i="59"/>
  <c r="C72" i="59"/>
  <c r="C73" i="59"/>
  <c r="C74" i="59"/>
  <c r="C75" i="59"/>
  <c r="C76" i="59"/>
  <c r="C77" i="59"/>
  <c r="C78" i="59"/>
  <c r="C79" i="59"/>
  <c r="C80" i="59"/>
  <c r="C81" i="59"/>
  <c r="C82" i="59"/>
  <c r="C83" i="59"/>
  <c r="C84" i="59"/>
  <c r="C85" i="59"/>
  <c r="C86" i="59"/>
  <c r="C87" i="59"/>
  <c r="C88" i="59"/>
  <c r="C89" i="59"/>
  <c r="C90" i="59"/>
  <c r="C91" i="59"/>
  <c r="C92" i="59"/>
  <c r="C93" i="59"/>
  <c r="C94" i="59"/>
  <c r="C95" i="59"/>
  <c r="C96" i="59"/>
  <c r="C97" i="59"/>
  <c r="C98" i="59"/>
  <c r="C99" i="59"/>
  <c r="C100" i="59"/>
  <c r="C101" i="59"/>
  <c r="C102" i="59"/>
  <c r="C103" i="59"/>
  <c r="C104" i="59"/>
  <c r="B9" i="59"/>
  <c r="B10" i="59"/>
  <c r="B11" i="59"/>
  <c r="B12" i="59"/>
  <c r="B13" i="59"/>
  <c r="B14" i="59"/>
  <c r="B15" i="59"/>
  <c r="B16" i="59"/>
  <c r="B17" i="59"/>
  <c r="B18" i="59"/>
  <c r="B19" i="59"/>
  <c r="B20" i="59"/>
  <c r="B21" i="59"/>
  <c r="B22" i="59"/>
  <c r="B23" i="59"/>
  <c r="B24" i="59"/>
  <c r="B25" i="59"/>
  <c r="B26" i="59"/>
  <c r="B27" i="59"/>
  <c r="B28" i="59"/>
  <c r="B29" i="59"/>
  <c r="B30" i="59"/>
  <c r="B31" i="59"/>
  <c r="B32" i="59"/>
  <c r="B33" i="59"/>
  <c r="B34" i="59"/>
  <c r="B35" i="59"/>
  <c r="B36" i="59"/>
  <c r="B37" i="59"/>
  <c r="B38" i="59"/>
  <c r="B39" i="59"/>
  <c r="B40" i="59"/>
  <c r="B41" i="59"/>
  <c r="B42" i="59"/>
  <c r="B43" i="59"/>
  <c r="B44" i="59"/>
  <c r="B45" i="59"/>
  <c r="B46" i="59"/>
  <c r="B47" i="59"/>
  <c r="B48" i="59"/>
  <c r="B49" i="59"/>
  <c r="B50" i="59"/>
  <c r="B51" i="59"/>
  <c r="B52" i="59"/>
  <c r="B53" i="59"/>
  <c r="B54" i="59"/>
  <c r="B55" i="59"/>
  <c r="B56" i="59"/>
  <c r="B57" i="59"/>
  <c r="B58" i="59"/>
  <c r="B59" i="59"/>
  <c r="B60" i="59"/>
  <c r="B61" i="59"/>
  <c r="B62" i="59"/>
  <c r="B63" i="59"/>
  <c r="B64" i="59"/>
  <c r="B65" i="59"/>
  <c r="B66" i="59"/>
  <c r="B67" i="59"/>
  <c r="B68" i="59"/>
  <c r="B69" i="59"/>
  <c r="B70" i="59"/>
  <c r="B71" i="59"/>
  <c r="B72" i="59"/>
  <c r="B73" i="59"/>
  <c r="B74" i="59"/>
  <c r="B75" i="59"/>
  <c r="B76" i="59"/>
  <c r="B77" i="59"/>
  <c r="B78" i="59"/>
  <c r="B79" i="59"/>
  <c r="B80" i="59"/>
  <c r="B81" i="59"/>
  <c r="B82" i="59"/>
  <c r="B83" i="59"/>
  <c r="B84" i="59"/>
  <c r="B85" i="59"/>
  <c r="B86" i="59"/>
  <c r="B87" i="59"/>
  <c r="B88" i="59"/>
  <c r="B89" i="59"/>
  <c r="B90" i="59"/>
  <c r="B91" i="59"/>
  <c r="B92" i="59"/>
  <c r="B93" i="59"/>
  <c r="B94" i="59"/>
  <c r="B95" i="59"/>
  <c r="B96" i="59"/>
  <c r="B97" i="59"/>
  <c r="B98" i="59"/>
  <c r="B99" i="59"/>
  <c r="B100" i="59"/>
  <c r="B101" i="59"/>
  <c r="B102" i="59"/>
  <c r="B103" i="59"/>
  <c r="B104" i="59"/>
  <c r="A9" i="59"/>
  <c r="A10" i="59"/>
  <c r="A11" i="59"/>
  <c r="A12" i="59"/>
  <c r="A13" i="59"/>
  <c r="A14" i="59"/>
  <c r="A15" i="59"/>
  <c r="A16" i="59"/>
  <c r="A17" i="59"/>
  <c r="A18" i="59"/>
  <c r="A19" i="59"/>
  <c r="A20" i="59"/>
  <c r="A21" i="59"/>
  <c r="A22" i="59"/>
  <c r="A23" i="59"/>
  <c r="A24" i="59"/>
  <c r="A25" i="59"/>
  <c r="A26" i="59"/>
  <c r="A27" i="59"/>
  <c r="A28" i="59"/>
  <c r="A29" i="59"/>
  <c r="A30" i="59"/>
  <c r="A31" i="59"/>
  <c r="A32" i="59"/>
  <c r="A33" i="59"/>
  <c r="A34" i="59"/>
  <c r="A35" i="59"/>
  <c r="A36" i="59"/>
  <c r="A37" i="59"/>
  <c r="A38" i="59"/>
  <c r="A39" i="59"/>
  <c r="A40" i="59"/>
  <c r="A41" i="59"/>
  <c r="A42" i="59"/>
  <c r="A43" i="59"/>
  <c r="A44" i="59"/>
  <c r="A45" i="59"/>
  <c r="A46" i="59"/>
  <c r="A47" i="59"/>
  <c r="A48" i="59"/>
  <c r="A49" i="59"/>
  <c r="A50" i="59"/>
  <c r="A51" i="59"/>
  <c r="A52" i="59"/>
  <c r="A53" i="59"/>
  <c r="A54" i="59"/>
  <c r="A55" i="59"/>
  <c r="A56" i="59"/>
  <c r="A57" i="59"/>
  <c r="A58" i="59"/>
  <c r="A59" i="59"/>
  <c r="A60" i="59"/>
  <c r="A61" i="59"/>
  <c r="A62" i="59"/>
  <c r="A63" i="59"/>
  <c r="A64" i="59"/>
  <c r="A65" i="59"/>
  <c r="A66" i="59"/>
  <c r="A67" i="59"/>
  <c r="A68" i="59"/>
  <c r="A69" i="59"/>
  <c r="A70" i="59"/>
  <c r="A71" i="59"/>
  <c r="A72" i="59"/>
  <c r="A73" i="59"/>
  <c r="A74" i="59"/>
  <c r="A75" i="59"/>
  <c r="A76" i="59"/>
  <c r="A77" i="59"/>
  <c r="A78" i="59"/>
  <c r="A79" i="59"/>
  <c r="A80" i="59"/>
  <c r="A81" i="59"/>
  <c r="A82" i="59"/>
  <c r="A83" i="59"/>
  <c r="A84" i="59"/>
  <c r="A85" i="59"/>
  <c r="A86" i="59"/>
  <c r="A87" i="59"/>
  <c r="A88" i="59"/>
  <c r="A89" i="59"/>
  <c r="A90" i="59"/>
  <c r="A91" i="59"/>
  <c r="A92" i="59"/>
  <c r="A93" i="59"/>
  <c r="A94" i="59"/>
  <c r="A95" i="59"/>
  <c r="A96" i="59"/>
  <c r="A97" i="59"/>
  <c r="A98" i="59"/>
  <c r="A99" i="59"/>
  <c r="A100" i="59"/>
  <c r="A101" i="59"/>
  <c r="A102" i="59"/>
  <c r="A103" i="59"/>
  <c r="A104" i="59"/>
  <c r="E9" i="59"/>
  <c r="E10" i="59"/>
  <c r="E11" i="59"/>
  <c r="E12" i="59"/>
  <c r="E13" i="59"/>
  <c r="E14" i="59"/>
  <c r="E15" i="59"/>
  <c r="E16" i="59"/>
  <c r="E17" i="59"/>
  <c r="E18" i="59"/>
  <c r="E19" i="59"/>
  <c r="E20" i="59"/>
  <c r="E21" i="59"/>
  <c r="E22" i="59"/>
  <c r="E23" i="59"/>
  <c r="E24" i="59"/>
  <c r="E25" i="59"/>
  <c r="E26" i="59"/>
  <c r="E27" i="59"/>
  <c r="E28" i="59"/>
  <c r="E29" i="59"/>
  <c r="E30" i="59"/>
  <c r="E31" i="59"/>
  <c r="E32" i="59"/>
  <c r="E33" i="59"/>
  <c r="E34" i="59"/>
  <c r="E35" i="59"/>
  <c r="E36" i="59"/>
  <c r="E37" i="59"/>
  <c r="E38" i="59"/>
  <c r="E39" i="59"/>
  <c r="E40" i="59"/>
  <c r="E41" i="59"/>
  <c r="E42" i="59"/>
  <c r="E43" i="59"/>
  <c r="E44" i="59"/>
  <c r="E45" i="59"/>
  <c r="E46" i="59"/>
  <c r="E47" i="59"/>
  <c r="E48" i="59"/>
  <c r="E49" i="59"/>
  <c r="E50" i="59"/>
  <c r="E51" i="59"/>
  <c r="E52" i="59"/>
  <c r="E53" i="59"/>
  <c r="E54" i="59"/>
  <c r="E55" i="59"/>
  <c r="E56" i="59"/>
  <c r="E57" i="59"/>
  <c r="E58" i="59"/>
  <c r="E59" i="59"/>
  <c r="E60" i="59"/>
  <c r="E61" i="59"/>
  <c r="E62" i="59"/>
  <c r="E63" i="59"/>
  <c r="E64" i="59"/>
  <c r="E65" i="59"/>
  <c r="E66" i="59"/>
  <c r="E67" i="59"/>
  <c r="E68" i="59"/>
  <c r="E69" i="59"/>
  <c r="E70" i="59"/>
  <c r="E71" i="59"/>
  <c r="E72" i="59"/>
  <c r="E73" i="59"/>
  <c r="E74" i="59"/>
  <c r="E75" i="59"/>
  <c r="E76" i="59"/>
  <c r="E77" i="59"/>
  <c r="E78" i="59"/>
  <c r="E79" i="59"/>
  <c r="E80" i="59"/>
  <c r="E81" i="59"/>
  <c r="E82" i="59"/>
  <c r="E83" i="59"/>
  <c r="E84" i="59"/>
  <c r="E85" i="59"/>
  <c r="E86" i="59"/>
  <c r="E87" i="59"/>
  <c r="E88" i="59"/>
  <c r="E89" i="59"/>
  <c r="E90" i="59"/>
  <c r="E91" i="59"/>
  <c r="E92" i="59"/>
  <c r="E93" i="59"/>
  <c r="E94" i="59"/>
  <c r="E95" i="59"/>
  <c r="E96" i="59"/>
  <c r="E97" i="59"/>
  <c r="E98" i="59"/>
  <c r="E99" i="59"/>
  <c r="E100" i="59"/>
  <c r="E101" i="59"/>
  <c r="E102" i="59"/>
  <c r="E103" i="59"/>
  <c r="E104" i="59"/>
  <c r="D9" i="59"/>
  <c r="D10" i="59"/>
  <c r="D11" i="59"/>
  <c r="D12" i="59"/>
  <c r="D13" i="59"/>
  <c r="D14" i="59"/>
  <c r="D15" i="59"/>
  <c r="D16" i="59"/>
  <c r="D17" i="59"/>
  <c r="D18" i="59"/>
  <c r="D19" i="59"/>
  <c r="D20" i="59"/>
  <c r="D21" i="59"/>
  <c r="D22" i="59"/>
  <c r="D23" i="59"/>
  <c r="D24" i="59"/>
  <c r="D25" i="59"/>
  <c r="D26" i="59"/>
  <c r="D27" i="59"/>
  <c r="D28" i="59"/>
  <c r="D29" i="59"/>
  <c r="D30" i="59"/>
  <c r="D31" i="59"/>
  <c r="D32" i="59"/>
  <c r="D33" i="59"/>
  <c r="D34" i="59"/>
  <c r="D35" i="59"/>
  <c r="D36" i="59"/>
  <c r="D37" i="59"/>
  <c r="D38" i="59"/>
  <c r="D39" i="59"/>
  <c r="D40" i="59"/>
  <c r="D41" i="59"/>
  <c r="D42" i="59"/>
  <c r="D43" i="59"/>
  <c r="D44" i="59"/>
  <c r="D45" i="59"/>
  <c r="D46" i="59"/>
  <c r="D47" i="59"/>
  <c r="D48" i="59"/>
  <c r="D49" i="59"/>
  <c r="D50" i="59"/>
  <c r="D51" i="59"/>
  <c r="D52" i="59"/>
  <c r="D53" i="59"/>
  <c r="D54" i="59"/>
  <c r="D55" i="59"/>
  <c r="D56" i="59"/>
  <c r="D57" i="59"/>
  <c r="D58" i="59"/>
  <c r="D59" i="59"/>
  <c r="D60" i="59"/>
  <c r="D61" i="59"/>
  <c r="D62" i="59"/>
  <c r="D63" i="59"/>
  <c r="D64" i="59"/>
  <c r="D65" i="59"/>
  <c r="D66" i="59"/>
  <c r="D67" i="59"/>
  <c r="D68" i="59"/>
  <c r="D69" i="59"/>
  <c r="D70" i="59"/>
  <c r="D71" i="59"/>
  <c r="D72" i="59"/>
  <c r="D73" i="59"/>
  <c r="D74" i="59"/>
  <c r="D75" i="59"/>
  <c r="D76" i="59"/>
  <c r="D77" i="59"/>
  <c r="D78" i="59"/>
  <c r="D79" i="59"/>
  <c r="D80" i="59"/>
  <c r="D81" i="59"/>
  <c r="D82" i="59"/>
  <c r="D83" i="59"/>
  <c r="D84" i="59"/>
  <c r="D85" i="59"/>
  <c r="D86" i="59"/>
  <c r="D87" i="59"/>
  <c r="D88" i="59"/>
  <c r="D89" i="59"/>
  <c r="D90" i="59"/>
  <c r="D91" i="59"/>
  <c r="D92" i="59"/>
  <c r="D93" i="59"/>
  <c r="D94" i="59"/>
  <c r="D95" i="59"/>
  <c r="D96" i="59"/>
  <c r="D97" i="59"/>
  <c r="D98" i="59"/>
  <c r="D99" i="59"/>
  <c r="D100" i="59"/>
  <c r="D101" i="59"/>
  <c r="D102" i="59"/>
  <c r="D103" i="59"/>
  <c r="D104" i="59"/>
  <c r="E8" i="59"/>
  <c r="D8" i="59"/>
  <c r="C8" i="59"/>
  <c r="B8" i="59"/>
  <c r="A8" i="59"/>
  <c r="C9" i="51"/>
  <c r="C10"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59" i="51"/>
  <c r="C60" i="51"/>
  <c r="C61" i="51"/>
  <c r="C62" i="51"/>
  <c r="C63" i="51"/>
  <c r="C64" i="51"/>
  <c r="C65" i="51"/>
  <c r="C66" i="51"/>
  <c r="C67" i="51"/>
  <c r="C68" i="51"/>
  <c r="C69" i="51"/>
  <c r="C70" i="51"/>
  <c r="C71" i="51"/>
  <c r="C72" i="51"/>
  <c r="C73" i="51"/>
  <c r="C74" i="51"/>
  <c r="C75" i="51"/>
  <c r="C76" i="51"/>
  <c r="C77" i="51"/>
  <c r="C78" i="51"/>
  <c r="C79" i="51"/>
  <c r="C80" i="51"/>
  <c r="C81" i="51"/>
  <c r="C82" i="51"/>
  <c r="C83" i="51"/>
  <c r="C84" i="51"/>
  <c r="C85" i="51"/>
  <c r="C86" i="51"/>
  <c r="C87" i="51"/>
  <c r="C88" i="51"/>
  <c r="C89" i="51"/>
  <c r="C90" i="51"/>
  <c r="C91" i="51"/>
  <c r="C92" i="51"/>
  <c r="C93" i="51"/>
  <c r="C94" i="51"/>
  <c r="C95" i="51"/>
  <c r="C96" i="51"/>
  <c r="C97" i="51"/>
  <c r="C98" i="51"/>
  <c r="C99" i="51"/>
  <c r="C100" i="51"/>
  <c r="C101" i="51"/>
  <c r="C102" i="51"/>
  <c r="C8" i="51"/>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9" i="6"/>
  <c r="D9" i="42"/>
  <c r="D10" i="42"/>
  <c r="D11" i="42"/>
  <c r="D12" i="42"/>
  <c r="D13" i="42"/>
  <c r="D14" i="42"/>
  <c r="D15" i="42"/>
  <c r="D16" i="42"/>
  <c r="D17" i="42"/>
  <c r="D18" i="42"/>
  <c r="D19" i="42"/>
  <c r="D20" i="42"/>
  <c r="D21" i="42"/>
  <c r="D22" i="42"/>
  <c r="D23" i="42"/>
  <c r="D24" i="42"/>
  <c r="D25" i="42"/>
  <c r="D26" i="42"/>
  <c r="D27" i="42"/>
  <c r="D28" i="42"/>
  <c r="D29" i="42"/>
  <c r="D30" i="42"/>
  <c r="D31" i="42"/>
  <c r="D32" i="42"/>
  <c r="D33" i="42"/>
  <c r="D34" i="42"/>
  <c r="D35" i="42"/>
  <c r="D36" i="42"/>
  <c r="D37" i="42"/>
  <c r="D38" i="42"/>
  <c r="D39" i="42"/>
  <c r="D40" i="42"/>
  <c r="D41" i="42"/>
  <c r="D42" i="42"/>
  <c r="D43" i="42"/>
  <c r="D44" i="42"/>
  <c r="D45" i="42"/>
  <c r="D46" i="42"/>
  <c r="D47" i="42"/>
  <c r="D48" i="42"/>
  <c r="D49" i="42"/>
  <c r="D50" i="42"/>
  <c r="D51" i="42"/>
  <c r="D52" i="42"/>
  <c r="D53" i="42"/>
  <c r="D54" i="42"/>
  <c r="D55" i="42"/>
  <c r="D56" i="42"/>
  <c r="D57" i="42"/>
  <c r="D58" i="42"/>
  <c r="D59" i="42"/>
  <c r="D60" i="42"/>
  <c r="D61" i="42"/>
  <c r="D62" i="42"/>
  <c r="D63" i="42"/>
  <c r="D64" i="42"/>
  <c r="D65" i="42"/>
  <c r="D66" i="42"/>
  <c r="D67" i="42"/>
  <c r="D68" i="42"/>
  <c r="D69" i="42"/>
  <c r="D70" i="42"/>
  <c r="D71" i="42"/>
  <c r="D72" i="42"/>
  <c r="D73" i="42"/>
  <c r="D74" i="42"/>
  <c r="D75" i="42"/>
  <c r="D76" i="42"/>
  <c r="D77" i="42"/>
  <c r="D78" i="42"/>
  <c r="D79" i="42"/>
  <c r="D80" i="42"/>
  <c r="D81" i="42"/>
  <c r="D82" i="42"/>
  <c r="D83" i="42"/>
  <c r="D84" i="42"/>
  <c r="D85" i="42"/>
  <c r="D86" i="42"/>
  <c r="D87" i="42"/>
  <c r="D88" i="42"/>
  <c r="D89" i="42"/>
  <c r="D90" i="42"/>
  <c r="D91" i="42"/>
  <c r="D92" i="42"/>
  <c r="D93" i="42"/>
  <c r="D94" i="42"/>
  <c r="D95" i="42"/>
  <c r="D96" i="42"/>
  <c r="D97" i="42"/>
  <c r="D98" i="42"/>
  <c r="D99" i="42"/>
  <c r="D100" i="42"/>
  <c r="D101" i="42"/>
  <c r="D102" i="42"/>
  <c r="D8" i="42"/>
  <c r="I104" i="59" l="1"/>
  <c r="H104" i="59"/>
  <c r="I92" i="59"/>
  <c r="H92" i="59"/>
  <c r="I80" i="59"/>
  <c r="H80" i="59"/>
  <c r="I68" i="59"/>
  <c r="H68" i="59"/>
  <c r="I60" i="59"/>
  <c r="H60" i="59"/>
  <c r="I48" i="59"/>
  <c r="H48" i="59"/>
  <c r="I36" i="59"/>
  <c r="H36" i="59"/>
  <c r="I24" i="59"/>
  <c r="H24" i="59"/>
  <c r="I12" i="59"/>
  <c r="H12" i="59"/>
  <c r="H103" i="59"/>
  <c r="I103" i="59"/>
  <c r="H99" i="59"/>
  <c r="I99" i="59"/>
  <c r="H95" i="59"/>
  <c r="I95" i="59"/>
  <c r="I91" i="59"/>
  <c r="H91" i="59"/>
  <c r="H87" i="59"/>
  <c r="I87" i="59"/>
  <c r="H83" i="59"/>
  <c r="I83" i="59"/>
  <c r="H79" i="59"/>
  <c r="I79" i="59"/>
  <c r="I75" i="59"/>
  <c r="H75" i="59"/>
  <c r="H71" i="59"/>
  <c r="I71" i="59"/>
  <c r="H67" i="59"/>
  <c r="I67" i="59"/>
  <c r="H63" i="59"/>
  <c r="I63" i="59"/>
  <c r="I59" i="59"/>
  <c r="H59" i="59"/>
  <c r="I55" i="59"/>
  <c r="H55" i="59"/>
  <c r="I51" i="59"/>
  <c r="H51" i="59"/>
  <c r="I47" i="59"/>
  <c r="H47" i="59"/>
  <c r="I43" i="59"/>
  <c r="H43" i="59"/>
  <c r="H39" i="59"/>
  <c r="I39" i="59"/>
  <c r="I35" i="59"/>
  <c r="H35" i="59"/>
  <c r="I31" i="59"/>
  <c r="H31" i="59"/>
  <c r="I27" i="59"/>
  <c r="H27" i="59"/>
  <c r="H23" i="59"/>
  <c r="I23" i="59"/>
  <c r="I19" i="59"/>
  <c r="H19" i="59"/>
  <c r="I15" i="59"/>
  <c r="H15" i="59"/>
  <c r="I11" i="59"/>
  <c r="H11" i="59"/>
  <c r="I100" i="59"/>
  <c r="H100" i="59"/>
  <c r="I88" i="59"/>
  <c r="H88" i="59"/>
  <c r="I76" i="59"/>
  <c r="H76" i="59"/>
  <c r="I56" i="59"/>
  <c r="H56" i="59"/>
  <c r="I44" i="59"/>
  <c r="H44" i="59"/>
  <c r="I32" i="59"/>
  <c r="H32" i="59"/>
  <c r="I20" i="59"/>
  <c r="H20" i="59"/>
  <c r="I102" i="59"/>
  <c r="H102" i="59"/>
  <c r="I98" i="59"/>
  <c r="H98" i="59"/>
  <c r="I94" i="59"/>
  <c r="H94" i="59"/>
  <c r="I90" i="59"/>
  <c r="H90" i="59"/>
  <c r="I86" i="59"/>
  <c r="H86" i="59"/>
  <c r="I82" i="59"/>
  <c r="H82" i="59"/>
  <c r="I78" i="59"/>
  <c r="H78" i="59"/>
  <c r="I74" i="59"/>
  <c r="H74" i="59"/>
  <c r="I70" i="59"/>
  <c r="H70" i="59"/>
  <c r="I66" i="59"/>
  <c r="H66" i="59"/>
  <c r="I62" i="59"/>
  <c r="H62" i="59"/>
  <c r="I58" i="59"/>
  <c r="H58" i="59"/>
  <c r="I54" i="59"/>
  <c r="H54" i="59"/>
  <c r="I50" i="59"/>
  <c r="H50" i="59"/>
  <c r="I46" i="59"/>
  <c r="H46" i="59"/>
  <c r="I42" i="59"/>
  <c r="H42" i="59"/>
  <c r="I38" i="59"/>
  <c r="H38" i="59"/>
  <c r="I34" i="59"/>
  <c r="H34" i="59"/>
  <c r="I30" i="59"/>
  <c r="H30" i="59"/>
  <c r="I26" i="59"/>
  <c r="H26" i="59"/>
  <c r="I22" i="59"/>
  <c r="H22" i="59"/>
  <c r="I18" i="59"/>
  <c r="H18" i="59"/>
  <c r="I14" i="59"/>
  <c r="H14" i="59"/>
  <c r="I10" i="59"/>
  <c r="H10" i="59"/>
  <c r="I96" i="59"/>
  <c r="H96" i="59"/>
  <c r="I84" i="59"/>
  <c r="H84" i="59"/>
  <c r="I72" i="59"/>
  <c r="H72" i="59"/>
  <c r="I64" i="59"/>
  <c r="H64" i="59"/>
  <c r="I52" i="59"/>
  <c r="H52" i="59"/>
  <c r="I40" i="59"/>
  <c r="H40" i="59"/>
  <c r="I28" i="59"/>
  <c r="H28" i="59"/>
  <c r="I16" i="59"/>
  <c r="H16" i="59"/>
  <c r="H8" i="59"/>
  <c r="I8" i="59"/>
  <c r="I101" i="59"/>
  <c r="H101" i="59"/>
  <c r="I97" i="59"/>
  <c r="H97" i="59"/>
  <c r="I93" i="59"/>
  <c r="H93" i="59"/>
  <c r="I89" i="59"/>
  <c r="H89" i="59"/>
  <c r="I85" i="59"/>
  <c r="H85" i="59"/>
  <c r="I81" i="59"/>
  <c r="H81" i="59"/>
  <c r="I77" i="59"/>
  <c r="H77" i="59"/>
  <c r="I73" i="59"/>
  <c r="H73" i="59"/>
  <c r="I69" i="59"/>
  <c r="H69" i="59"/>
  <c r="I65" i="59"/>
  <c r="H65" i="59"/>
  <c r="I61" i="59"/>
  <c r="H61" i="59"/>
  <c r="I57" i="59"/>
  <c r="H57" i="59"/>
  <c r="I53" i="59"/>
  <c r="H53" i="59"/>
  <c r="I49" i="59"/>
  <c r="H49" i="59"/>
  <c r="I45" i="59"/>
  <c r="H45" i="59"/>
  <c r="I41" i="59"/>
  <c r="H41" i="59"/>
  <c r="I37" i="59"/>
  <c r="H37" i="59"/>
  <c r="I33" i="59"/>
  <c r="H33" i="59"/>
  <c r="I29" i="59"/>
  <c r="H29" i="59"/>
  <c r="I25" i="59"/>
  <c r="H25" i="59"/>
  <c r="I21" i="59"/>
  <c r="H21" i="59"/>
  <c r="I17" i="59"/>
  <c r="H17" i="59"/>
  <c r="I13" i="59"/>
  <c r="H13" i="59"/>
  <c r="I9" i="59"/>
  <c r="H9" i="59"/>
  <c r="D8" i="32"/>
  <c r="D9" i="32"/>
  <c r="D10" i="32"/>
  <c r="D11" i="32"/>
  <c r="D12" i="32"/>
  <c r="D13" i="32"/>
  <c r="D14" i="32"/>
  <c r="D15" i="32"/>
  <c r="D16" i="32"/>
  <c r="D17" i="32"/>
  <c r="D18" i="32"/>
  <c r="D19" i="32"/>
  <c r="D20" i="32"/>
  <c r="D21" i="32"/>
  <c r="D22" i="32"/>
  <c r="D23" i="32"/>
  <c r="D24" i="32"/>
  <c r="D25" i="32"/>
  <c r="D26" i="32"/>
  <c r="D27" i="32"/>
  <c r="D28" i="32"/>
  <c r="D29" i="32"/>
  <c r="D30" i="32"/>
  <c r="D31" i="32"/>
  <c r="D32" i="32"/>
  <c r="D33" i="32"/>
  <c r="D34" i="32"/>
  <c r="D35" i="32"/>
  <c r="D36" i="32"/>
  <c r="D37" i="32"/>
  <c r="D38" i="32"/>
  <c r="D39" i="32"/>
  <c r="D40" i="32"/>
  <c r="D41" i="32"/>
  <c r="D42" i="32"/>
  <c r="D43" i="32"/>
  <c r="D44" i="32"/>
  <c r="D45" i="32"/>
  <c r="D46" i="32"/>
  <c r="D47" i="32"/>
  <c r="D48" i="32"/>
  <c r="D49" i="32"/>
  <c r="D50" i="32"/>
  <c r="D51" i="32"/>
  <c r="D52" i="32"/>
  <c r="D53" i="32"/>
  <c r="D54" i="32"/>
  <c r="D55" i="32"/>
  <c r="D56" i="32"/>
  <c r="D57" i="32"/>
  <c r="D58" i="32"/>
  <c r="D59" i="32"/>
  <c r="D60" i="32"/>
  <c r="D61" i="32"/>
  <c r="D62" i="32"/>
  <c r="D63" i="32"/>
  <c r="D64" i="32"/>
  <c r="D65" i="32"/>
  <c r="D66" i="32"/>
  <c r="D67" i="32"/>
  <c r="D68" i="32"/>
  <c r="D69" i="32"/>
  <c r="D70" i="32"/>
  <c r="D71" i="32"/>
  <c r="D72" i="32"/>
  <c r="D73" i="32"/>
  <c r="D74" i="32"/>
  <c r="D75" i="32"/>
  <c r="D76" i="32"/>
  <c r="D77" i="32"/>
  <c r="D78" i="32"/>
  <c r="D79" i="32"/>
  <c r="D80" i="32"/>
  <c r="D81" i="32"/>
  <c r="D82" i="32"/>
  <c r="D83" i="32"/>
  <c r="D84" i="32"/>
  <c r="D85" i="32"/>
  <c r="D86" i="32"/>
  <c r="D87" i="32"/>
  <c r="D88" i="32"/>
  <c r="D89" i="32"/>
  <c r="D90" i="32"/>
  <c r="D91" i="32"/>
  <c r="D92" i="32"/>
  <c r="D93" i="32"/>
  <c r="D94" i="32"/>
  <c r="D95" i="32"/>
  <c r="D96" i="32"/>
  <c r="D97" i="32"/>
  <c r="D98" i="32"/>
  <c r="D99" i="32"/>
  <c r="D100" i="32"/>
  <c r="D101" i="32"/>
  <c r="D102" i="32"/>
  <c r="D7" i="32"/>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7" i="46"/>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7" i="31"/>
  <c r="D7" i="30"/>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2" i="30"/>
  <c r="D63" i="30"/>
  <c r="D64" i="30"/>
  <c r="D65" i="30"/>
  <c r="D66" i="30"/>
  <c r="D67" i="30"/>
  <c r="D68" i="30"/>
  <c r="D69" i="30"/>
  <c r="D70" i="30"/>
  <c r="D71" i="30"/>
  <c r="D72" i="30"/>
  <c r="D73" i="30"/>
  <c r="D74" i="30"/>
  <c r="D75" i="30"/>
  <c r="D76" i="30"/>
  <c r="D77" i="30"/>
  <c r="D78" i="30"/>
  <c r="D79" i="30"/>
  <c r="D80" i="30"/>
  <c r="D81" i="30"/>
  <c r="D82" i="30"/>
  <c r="D83" i="30"/>
  <c r="D84" i="30"/>
  <c r="D85" i="30"/>
  <c r="D86" i="30"/>
  <c r="D87" i="30"/>
  <c r="D88" i="30"/>
  <c r="D89" i="30"/>
  <c r="D90" i="30"/>
  <c r="D91" i="30"/>
  <c r="D92" i="30"/>
  <c r="D93" i="30"/>
  <c r="D94" i="30"/>
  <c r="D95" i="30"/>
  <c r="D96" i="30"/>
  <c r="D97" i="30"/>
  <c r="D98" i="30"/>
  <c r="D99" i="30"/>
  <c r="D100" i="30"/>
  <c r="D101" i="30"/>
  <c r="D102" i="30"/>
  <c r="D6" i="30"/>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9" i="6"/>
  <c r="D7"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D51" i="29"/>
  <c r="D52" i="29"/>
  <c r="D53" i="29"/>
  <c r="D54" i="29"/>
  <c r="D55" i="29"/>
  <c r="D56" i="29"/>
  <c r="D57" i="29"/>
  <c r="D58" i="29"/>
  <c r="D59" i="29"/>
  <c r="D60" i="29"/>
  <c r="D61" i="29"/>
  <c r="D62" i="29"/>
  <c r="D63" i="29"/>
  <c r="D64" i="29"/>
  <c r="D65" i="29"/>
  <c r="D66" i="29"/>
  <c r="D67" i="29"/>
  <c r="D68" i="29"/>
  <c r="D69" i="29"/>
  <c r="D70" i="29"/>
  <c r="D71" i="29"/>
  <c r="D72" i="29"/>
  <c r="D73" i="29"/>
  <c r="D74" i="29"/>
  <c r="D75" i="29"/>
  <c r="D76" i="29"/>
  <c r="D77" i="29"/>
  <c r="D78" i="29"/>
  <c r="D79" i="29"/>
  <c r="D80" i="29"/>
  <c r="D81" i="29"/>
  <c r="D82" i="29"/>
  <c r="D83" i="29"/>
  <c r="D84" i="29"/>
  <c r="D85" i="29"/>
  <c r="D86" i="29"/>
  <c r="D87" i="29"/>
  <c r="D88" i="29"/>
  <c r="D89" i="29"/>
  <c r="D90" i="29"/>
  <c r="D91" i="29"/>
  <c r="D92" i="29"/>
  <c r="D93" i="29"/>
  <c r="D94" i="29"/>
  <c r="D95" i="29"/>
  <c r="D96" i="29"/>
  <c r="D97" i="29"/>
  <c r="D98" i="29"/>
  <c r="D99" i="29"/>
  <c r="D100" i="29"/>
  <c r="D101" i="29"/>
  <c r="D102" i="29"/>
  <c r="D6" i="29"/>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4" i="18"/>
  <c r="E95" i="18"/>
  <c r="E96" i="18"/>
  <c r="E97" i="18"/>
  <c r="E98" i="18"/>
  <c r="E99" i="18"/>
  <c r="E100" i="18"/>
  <c r="E101" i="18"/>
  <c r="E102"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87" i="18"/>
  <c r="D88" i="18"/>
  <c r="D89" i="18"/>
  <c r="D90" i="18"/>
  <c r="D91" i="18"/>
  <c r="D92" i="18"/>
  <c r="D93" i="18"/>
  <c r="D94" i="18"/>
  <c r="D95" i="18"/>
  <c r="D96" i="18"/>
  <c r="D97" i="18"/>
  <c r="D98" i="18"/>
  <c r="D99" i="18"/>
  <c r="D100" i="18"/>
  <c r="D101" i="18"/>
  <c r="D102" i="18"/>
  <c r="E8" i="18"/>
  <c r="D8" i="18"/>
  <c r="D10" i="45"/>
  <c r="D11" i="45"/>
  <c r="D12" i="45"/>
  <c r="D13" i="45"/>
  <c r="D14" i="45"/>
  <c r="D15" i="45"/>
  <c r="D16" i="45"/>
  <c r="D17" i="45"/>
  <c r="D18" i="45"/>
  <c r="D19"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D47" i="45"/>
  <c r="D48" i="45"/>
  <c r="D49" i="45"/>
  <c r="D50" i="45"/>
  <c r="D51" i="45"/>
  <c r="D52" i="45"/>
  <c r="D53" i="45"/>
  <c r="D54" i="45"/>
  <c r="D55" i="45"/>
  <c r="D56" i="45"/>
  <c r="D57" i="45"/>
  <c r="D58" i="45"/>
  <c r="D59" i="45"/>
  <c r="D60" i="45"/>
  <c r="D61" i="45"/>
  <c r="D62" i="45"/>
  <c r="D63" i="45"/>
  <c r="D64" i="45"/>
  <c r="D65" i="45"/>
  <c r="D66" i="45"/>
  <c r="D67" i="45"/>
  <c r="D68" i="45"/>
  <c r="D69" i="45"/>
  <c r="D70" i="45"/>
  <c r="D71" i="45"/>
  <c r="D72" i="45"/>
  <c r="D73" i="45"/>
  <c r="D74" i="45"/>
  <c r="D75" i="45"/>
  <c r="D76" i="45"/>
  <c r="D77" i="45"/>
  <c r="D78" i="45"/>
  <c r="D79" i="45"/>
  <c r="D80" i="45"/>
  <c r="D81" i="45"/>
  <c r="D82" i="45"/>
  <c r="D83" i="45"/>
  <c r="D84" i="45"/>
  <c r="D85" i="45"/>
  <c r="D86" i="45"/>
  <c r="D87" i="45"/>
  <c r="D88" i="45"/>
  <c r="D89" i="45"/>
  <c r="D90" i="45"/>
  <c r="D91" i="45"/>
  <c r="D92" i="45"/>
  <c r="D93" i="45"/>
  <c r="D94" i="45"/>
  <c r="D95" i="45"/>
  <c r="D96" i="45"/>
  <c r="D97" i="45"/>
  <c r="D98" i="45"/>
  <c r="D99" i="45"/>
  <c r="D100" i="45"/>
  <c r="D101" i="45"/>
  <c r="D102" i="45"/>
  <c r="D9" i="45"/>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36" i="22"/>
  <c r="D37" i="22"/>
  <c r="D38" i="22"/>
  <c r="D39" i="22"/>
  <c r="D40" i="22"/>
  <c r="D41" i="22"/>
  <c r="D42" i="22"/>
  <c r="D43" i="22"/>
  <c r="D44" i="22"/>
  <c r="D45" i="22"/>
  <c r="D46" i="22"/>
  <c r="D47" i="22"/>
  <c r="D48" i="22"/>
  <c r="D49" i="22"/>
  <c r="D50" i="22"/>
  <c r="D51" i="22"/>
  <c r="D52" i="22"/>
  <c r="D53" i="22"/>
  <c r="D54" i="22"/>
  <c r="D55" i="22"/>
  <c r="D56" i="22"/>
  <c r="D57" i="22"/>
  <c r="D58" i="22"/>
  <c r="D59" i="22"/>
  <c r="D60" i="22"/>
  <c r="D61" i="22"/>
  <c r="D62" i="22"/>
  <c r="D63" i="22"/>
  <c r="D64" i="22"/>
  <c r="D65" i="22"/>
  <c r="D66" i="22"/>
  <c r="D67" i="22"/>
  <c r="D68" i="22"/>
  <c r="D69" i="22"/>
  <c r="D70" i="22"/>
  <c r="D71" i="22"/>
  <c r="D72" i="22"/>
  <c r="D73" i="22"/>
  <c r="D74" i="22"/>
  <c r="D75" i="22"/>
  <c r="D76" i="22"/>
  <c r="D77" i="22"/>
  <c r="D78" i="22"/>
  <c r="D79" i="22"/>
  <c r="D80" i="22"/>
  <c r="D81" i="22"/>
  <c r="D82" i="22"/>
  <c r="D83" i="22"/>
  <c r="D84" i="22"/>
  <c r="D85" i="22"/>
  <c r="D86" i="22"/>
  <c r="D87" i="22"/>
  <c r="D88" i="22"/>
  <c r="D89" i="22"/>
  <c r="D90" i="22"/>
  <c r="D91" i="22"/>
  <c r="D92" i="22"/>
  <c r="D93" i="22"/>
  <c r="D94" i="22"/>
  <c r="D95" i="22"/>
  <c r="D96" i="22"/>
  <c r="D97" i="22"/>
  <c r="D98" i="22"/>
  <c r="D99" i="22"/>
  <c r="D100" i="22"/>
  <c r="D101" i="22"/>
  <c r="D102" i="22"/>
  <c r="D8" i="22"/>
  <c r="C9" i="58"/>
  <c r="C10" i="58"/>
  <c r="C11" i="58"/>
  <c r="C12" i="58"/>
  <c r="C13" i="58"/>
  <c r="C14" i="58"/>
  <c r="C15" i="58"/>
  <c r="C16" i="58"/>
  <c r="C17" i="58"/>
  <c r="C18" i="58"/>
  <c r="C19" i="58"/>
  <c r="C20" i="58"/>
  <c r="C21" i="58"/>
  <c r="C22" i="58"/>
  <c r="C23" i="58"/>
  <c r="C24" i="58"/>
  <c r="C25" i="58"/>
  <c r="C26" i="58"/>
  <c r="C27" i="58"/>
  <c r="C28" i="58"/>
  <c r="C29" i="58"/>
  <c r="C30" i="58"/>
  <c r="C31" i="58"/>
  <c r="C32" i="58"/>
  <c r="C33" i="58"/>
  <c r="C34" i="58"/>
  <c r="C35" i="58"/>
  <c r="C36" i="58"/>
  <c r="C37" i="58"/>
  <c r="C38" i="58"/>
  <c r="C39" i="58"/>
  <c r="C40" i="58"/>
  <c r="C41" i="58"/>
  <c r="C42" i="58"/>
  <c r="C43" i="58"/>
  <c r="C44" i="58"/>
  <c r="C45" i="58"/>
  <c r="C46" i="58"/>
  <c r="C47" i="58"/>
  <c r="C48" i="58"/>
  <c r="C49" i="58"/>
  <c r="C50" i="58"/>
  <c r="C51" i="58"/>
  <c r="C52" i="58"/>
  <c r="C53" i="58"/>
  <c r="C54" i="58"/>
  <c r="C55" i="58"/>
  <c r="C56" i="58"/>
  <c r="C57" i="58"/>
  <c r="C58" i="58"/>
  <c r="C59" i="58"/>
  <c r="C60" i="58"/>
  <c r="C61" i="58"/>
  <c r="C62" i="58"/>
  <c r="C63" i="58"/>
  <c r="C64" i="58"/>
  <c r="C65" i="58"/>
  <c r="C66" i="58"/>
  <c r="C67" i="58"/>
  <c r="C68" i="58"/>
  <c r="C69" i="58"/>
  <c r="C70" i="58"/>
  <c r="C71" i="58"/>
  <c r="C72" i="58"/>
  <c r="C73" i="58"/>
  <c r="C74" i="58"/>
  <c r="C75" i="58"/>
  <c r="C76" i="58"/>
  <c r="C77" i="58"/>
  <c r="C78" i="58"/>
  <c r="C79" i="58"/>
  <c r="C80" i="58"/>
  <c r="C81" i="58"/>
  <c r="C82" i="58"/>
  <c r="C83" i="58"/>
  <c r="C84" i="58"/>
  <c r="C85" i="58"/>
  <c r="C86" i="58"/>
  <c r="C87" i="58"/>
  <c r="C88" i="58"/>
  <c r="C89" i="58"/>
  <c r="C90" i="58"/>
  <c r="C91" i="58"/>
  <c r="C92" i="58"/>
  <c r="C93" i="58"/>
  <c r="C94" i="58"/>
  <c r="C95" i="58"/>
  <c r="C96" i="58"/>
  <c r="C97" i="58"/>
  <c r="C98" i="58"/>
  <c r="C99" i="58"/>
  <c r="C100" i="58"/>
  <c r="B9" i="58"/>
  <c r="B10" i="58"/>
  <c r="B11" i="58"/>
  <c r="B12" i="58"/>
  <c r="B13" i="58"/>
  <c r="B14" i="58"/>
  <c r="B15" i="58"/>
  <c r="B16" i="58"/>
  <c r="B17" i="58"/>
  <c r="B18" i="58"/>
  <c r="B19" i="58"/>
  <c r="B20" i="58"/>
  <c r="B21" i="58"/>
  <c r="B22" i="58"/>
  <c r="B23" i="58"/>
  <c r="B24" i="58"/>
  <c r="B25" i="58"/>
  <c r="B26" i="58"/>
  <c r="B27" i="58"/>
  <c r="B28" i="58"/>
  <c r="B29" i="58"/>
  <c r="B30" i="58"/>
  <c r="B31" i="58"/>
  <c r="B32" i="58"/>
  <c r="B33" i="58"/>
  <c r="B34" i="58"/>
  <c r="B35" i="58"/>
  <c r="B36" i="58"/>
  <c r="B37" i="58"/>
  <c r="B38" i="58"/>
  <c r="B39" i="58"/>
  <c r="B40" i="58"/>
  <c r="B41" i="58"/>
  <c r="B42" i="58"/>
  <c r="B43" i="58"/>
  <c r="B44" i="58"/>
  <c r="B45" i="58"/>
  <c r="B46" i="58"/>
  <c r="B47" i="58"/>
  <c r="B48" i="58"/>
  <c r="B49" i="58"/>
  <c r="B50" i="58"/>
  <c r="B51" i="58"/>
  <c r="B52" i="58"/>
  <c r="B53" i="58"/>
  <c r="B54" i="58"/>
  <c r="B55" i="58"/>
  <c r="B56" i="58"/>
  <c r="B57" i="58"/>
  <c r="B58" i="58"/>
  <c r="B59" i="58"/>
  <c r="B60" i="58"/>
  <c r="B61" i="58"/>
  <c r="B62" i="58"/>
  <c r="B63" i="58"/>
  <c r="B64" i="58"/>
  <c r="B65" i="58"/>
  <c r="B66" i="58"/>
  <c r="B67" i="58"/>
  <c r="B68" i="58"/>
  <c r="B69" i="58"/>
  <c r="B70" i="58"/>
  <c r="B71" i="58"/>
  <c r="B72" i="58"/>
  <c r="B73" i="58"/>
  <c r="B74" i="58"/>
  <c r="B75" i="58"/>
  <c r="B76" i="58"/>
  <c r="B77" i="58"/>
  <c r="B78" i="58"/>
  <c r="B79" i="58"/>
  <c r="B80" i="58"/>
  <c r="B81" i="58"/>
  <c r="B82" i="58"/>
  <c r="B83" i="58"/>
  <c r="B84" i="58"/>
  <c r="B85" i="58"/>
  <c r="B86" i="58"/>
  <c r="B87" i="58"/>
  <c r="B88" i="58"/>
  <c r="B89" i="58"/>
  <c r="B90" i="58"/>
  <c r="B91" i="58"/>
  <c r="B92" i="58"/>
  <c r="B93" i="58"/>
  <c r="B94" i="58"/>
  <c r="B95" i="58"/>
  <c r="B96" i="58"/>
  <c r="B97" i="58"/>
  <c r="B98" i="58"/>
  <c r="B99" i="58"/>
  <c r="B100" i="58"/>
  <c r="A9" i="58"/>
  <c r="A10" i="58"/>
  <c r="A11" i="58"/>
  <c r="A12" i="58"/>
  <c r="A13" i="58"/>
  <c r="A14" i="58"/>
  <c r="A15" i="58"/>
  <c r="A16" i="58"/>
  <c r="A17" i="58"/>
  <c r="A18" i="58"/>
  <c r="A19" i="58"/>
  <c r="A20" i="58"/>
  <c r="A21" i="58"/>
  <c r="A22" i="58"/>
  <c r="A23" i="58"/>
  <c r="A24" i="58"/>
  <c r="A25" i="58"/>
  <c r="A26" i="58"/>
  <c r="A27" i="58"/>
  <c r="A28" i="58"/>
  <c r="A29" i="58"/>
  <c r="A30" i="58"/>
  <c r="A31" i="58"/>
  <c r="A32" i="58"/>
  <c r="A33" i="58"/>
  <c r="A34" i="58"/>
  <c r="A35" i="58"/>
  <c r="A36" i="58"/>
  <c r="A37" i="58"/>
  <c r="A38" i="58"/>
  <c r="A39" i="58"/>
  <c r="A40" i="58"/>
  <c r="A41" i="58"/>
  <c r="A42" i="58"/>
  <c r="A43" i="58"/>
  <c r="A44" i="58"/>
  <c r="A45" i="58"/>
  <c r="A46" i="58"/>
  <c r="A47" i="58"/>
  <c r="A48" i="58"/>
  <c r="A49" i="58"/>
  <c r="A50" i="58"/>
  <c r="A51" i="58"/>
  <c r="A52" i="58"/>
  <c r="A53" i="58"/>
  <c r="A54" i="58"/>
  <c r="A55" i="58"/>
  <c r="A56" i="58"/>
  <c r="A57" i="58"/>
  <c r="A58" i="58"/>
  <c r="A59" i="58"/>
  <c r="A60" i="58"/>
  <c r="A61" i="58"/>
  <c r="A62" i="58"/>
  <c r="A63" i="58"/>
  <c r="A64" i="58"/>
  <c r="A65" i="58"/>
  <c r="A66" i="58"/>
  <c r="A67" i="58"/>
  <c r="A68" i="58"/>
  <c r="A69" i="58"/>
  <c r="A70" i="58"/>
  <c r="A71" i="58"/>
  <c r="A72" i="58"/>
  <c r="A73" i="58"/>
  <c r="A74" i="58"/>
  <c r="A75" i="58"/>
  <c r="A76" i="58"/>
  <c r="A77" i="58"/>
  <c r="A78" i="58"/>
  <c r="A79" i="58"/>
  <c r="A80" i="58"/>
  <c r="A81" i="58"/>
  <c r="A82" i="58"/>
  <c r="A83" i="58"/>
  <c r="A84" i="58"/>
  <c r="A85" i="58"/>
  <c r="A86" i="58"/>
  <c r="A87" i="58"/>
  <c r="A88" i="58"/>
  <c r="A89" i="58"/>
  <c r="A90" i="58"/>
  <c r="A91" i="58"/>
  <c r="A92" i="58"/>
  <c r="A93" i="58"/>
  <c r="A94" i="58"/>
  <c r="A95" i="58"/>
  <c r="A96" i="58"/>
  <c r="A97" i="58"/>
  <c r="A98" i="58"/>
  <c r="A99" i="58"/>
  <c r="A100" i="58"/>
  <c r="C8" i="58"/>
  <c r="B8" i="58"/>
  <c r="A8" i="58"/>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64" i="33"/>
  <c r="D65" i="33"/>
  <c r="D66" i="33"/>
  <c r="D67" i="33"/>
  <c r="D68" i="33"/>
  <c r="D69" i="33"/>
  <c r="D70" i="33"/>
  <c r="D71" i="33"/>
  <c r="D72" i="33"/>
  <c r="D73" i="33"/>
  <c r="D74" i="33"/>
  <c r="D75" i="33"/>
  <c r="D76" i="33"/>
  <c r="D77" i="33"/>
  <c r="D78" i="33"/>
  <c r="D79" i="33"/>
  <c r="D80" i="33"/>
  <c r="D81" i="33"/>
  <c r="D82" i="33"/>
  <c r="D83" i="33"/>
  <c r="D84" i="33"/>
  <c r="D85" i="33"/>
  <c r="D86" i="33"/>
  <c r="D87" i="33"/>
  <c r="D88" i="33"/>
  <c r="D89" i="33"/>
  <c r="D90" i="33"/>
  <c r="D91" i="33"/>
  <c r="D92" i="33"/>
  <c r="D93" i="33"/>
  <c r="D94" i="33"/>
  <c r="D95" i="33"/>
  <c r="D96" i="33"/>
  <c r="D97" i="33"/>
  <c r="D98" i="33"/>
  <c r="D99" i="33"/>
  <c r="D100" i="33"/>
  <c r="D101" i="33"/>
  <c r="D102" i="33"/>
  <c r="D6" i="33"/>
  <c r="E8" i="57"/>
  <c r="E9" i="57"/>
  <c r="E10" i="57"/>
  <c r="E11" i="57"/>
  <c r="E12" i="57"/>
  <c r="E13" i="57"/>
  <c r="E14" i="57"/>
  <c r="E15" i="57"/>
  <c r="E16" i="57"/>
  <c r="E17" i="57"/>
  <c r="E18" i="57"/>
  <c r="E19" i="57"/>
  <c r="E20" i="57"/>
  <c r="E21" i="57"/>
  <c r="E22" i="57"/>
  <c r="E23" i="57"/>
  <c r="E24" i="57"/>
  <c r="E25" i="57"/>
  <c r="E26" i="57"/>
  <c r="E27" i="57"/>
  <c r="E28" i="57"/>
  <c r="E29" i="57"/>
  <c r="E30" i="57"/>
  <c r="E31" i="57"/>
  <c r="E32" i="57"/>
  <c r="E33" i="57"/>
  <c r="E34" i="57"/>
  <c r="E35" i="57"/>
  <c r="E36" i="57"/>
  <c r="E37" i="57"/>
  <c r="E38" i="57"/>
  <c r="E39" i="57"/>
  <c r="E40" i="57"/>
  <c r="E41" i="57"/>
  <c r="E42" i="57"/>
  <c r="E43" i="57"/>
  <c r="E44" i="57"/>
  <c r="E45" i="57"/>
  <c r="E46" i="57"/>
  <c r="E47" i="57"/>
  <c r="E48" i="57"/>
  <c r="E49" i="57"/>
  <c r="E50" i="57"/>
  <c r="E51" i="57"/>
  <c r="E52" i="57"/>
  <c r="E53" i="57"/>
  <c r="E54" i="57"/>
  <c r="E55" i="57"/>
  <c r="E56" i="57"/>
  <c r="E57" i="57"/>
  <c r="E58" i="57"/>
  <c r="E59" i="57"/>
  <c r="E60" i="57"/>
  <c r="E61" i="57"/>
  <c r="E62" i="57"/>
  <c r="E63" i="57"/>
  <c r="E64" i="57"/>
  <c r="E65" i="57"/>
  <c r="E66" i="57"/>
  <c r="E67" i="57"/>
  <c r="E68" i="57"/>
  <c r="E69" i="57"/>
  <c r="E70" i="57"/>
  <c r="E71" i="57"/>
  <c r="E72" i="57"/>
  <c r="E73" i="57"/>
  <c r="E74" i="57"/>
  <c r="E75" i="57"/>
  <c r="E76" i="57"/>
  <c r="E77" i="57"/>
  <c r="E78" i="57"/>
  <c r="E79" i="57"/>
  <c r="E80" i="57"/>
  <c r="E81" i="57"/>
  <c r="E82" i="57"/>
  <c r="E83" i="57"/>
  <c r="E84" i="57"/>
  <c r="E85" i="57"/>
  <c r="E86" i="57"/>
  <c r="E87" i="57"/>
  <c r="E88" i="57"/>
  <c r="E89" i="57"/>
  <c r="E90" i="57"/>
  <c r="E91" i="57"/>
  <c r="E92" i="57"/>
  <c r="E93" i="57"/>
  <c r="E94" i="57"/>
  <c r="E95" i="57"/>
  <c r="E96" i="57"/>
  <c r="E97" i="57"/>
  <c r="E98" i="57"/>
  <c r="E99" i="57"/>
  <c r="E100" i="57"/>
  <c r="E101" i="57"/>
  <c r="E102" i="57"/>
  <c r="D8" i="57"/>
  <c r="D9" i="57"/>
  <c r="D10" i="57"/>
  <c r="D11" i="57"/>
  <c r="D12" i="57"/>
  <c r="D13" i="57"/>
  <c r="D14" i="57"/>
  <c r="D15" i="57"/>
  <c r="D16" i="57"/>
  <c r="D17" i="57"/>
  <c r="D18" i="57"/>
  <c r="D19" i="57"/>
  <c r="D20" i="57"/>
  <c r="D21" i="57"/>
  <c r="D22" i="57"/>
  <c r="D23" i="57"/>
  <c r="D24" i="57"/>
  <c r="D25" i="57"/>
  <c r="D26" i="57"/>
  <c r="D27" i="57"/>
  <c r="D28" i="57"/>
  <c r="D29" i="57"/>
  <c r="D30" i="57"/>
  <c r="D31" i="57"/>
  <c r="D32" i="57"/>
  <c r="D33" i="57"/>
  <c r="D34" i="57"/>
  <c r="D35" i="57"/>
  <c r="D36" i="57"/>
  <c r="D37" i="57"/>
  <c r="D38" i="57"/>
  <c r="D39" i="57"/>
  <c r="D40" i="57"/>
  <c r="D41" i="57"/>
  <c r="D42" i="57"/>
  <c r="D43" i="57"/>
  <c r="D44" i="57"/>
  <c r="D45" i="57"/>
  <c r="D46" i="57"/>
  <c r="D47" i="57"/>
  <c r="D48" i="57"/>
  <c r="D49" i="57"/>
  <c r="D50" i="57"/>
  <c r="D51" i="57"/>
  <c r="D52" i="57"/>
  <c r="D53" i="57"/>
  <c r="D54" i="57"/>
  <c r="D55" i="57"/>
  <c r="D56" i="57"/>
  <c r="D57" i="57"/>
  <c r="D58" i="57"/>
  <c r="D59" i="57"/>
  <c r="D60" i="57"/>
  <c r="D61" i="57"/>
  <c r="D62" i="57"/>
  <c r="D63" i="57"/>
  <c r="D64" i="57"/>
  <c r="D65" i="57"/>
  <c r="D66" i="57"/>
  <c r="D67" i="57"/>
  <c r="D68" i="57"/>
  <c r="D69" i="57"/>
  <c r="D70" i="57"/>
  <c r="D71" i="57"/>
  <c r="D72" i="57"/>
  <c r="F72" i="57" s="1"/>
  <c r="D73" i="57"/>
  <c r="F73" i="57" s="1"/>
  <c r="D74" i="57"/>
  <c r="F74" i="57" s="1"/>
  <c r="D75" i="57"/>
  <c r="F75" i="57" s="1"/>
  <c r="D76" i="57"/>
  <c r="F76" i="57" s="1"/>
  <c r="D77" i="57"/>
  <c r="F77" i="57" s="1"/>
  <c r="D78" i="57"/>
  <c r="F78" i="57" s="1"/>
  <c r="D79" i="57"/>
  <c r="F79" i="57" s="1"/>
  <c r="D80" i="57"/>
  <c r="F80" i="57" s="1"/>
  <c r="D81" i="57"/>
  <c r="F81" i="57" s="1"/>
  <c r="D82" i="57"/>
  <c r="F82" i="57" s="1"/>
  <c r="D83" i="57"/>
  <c r="F83" i="57" s="1"/>
  <c r="D84" i="57"/>
  <c r="F84" i="57" s="1"/>
  <c r="D85" i="57"/>
  <c r="F85" i="57" s="1"/>
  <c r="D86" i="57"/>
  <c r="F86" i="57" s="1"/>
  <c r="D87" i="57"/>
  <c r="F87" i="57" s="1"/>
  <c r="D88" i="57"/>
  <c r="F88" i="57" s="1"/>
  <c r="D89" i="57"/>
  <c r="F89" i="57" s="1"/>
  <c r="D90" i="57"/>
  <c r="F90" i="57" s="1"/>
  <c r="D91" i="57"/>
  <c r="F91" i="57" s="1"/>
  <c r="D92" i="57"/>
  <c r="F92" i="57" s="1"/>
  <c r="D93" i="57"/>
  <c r="F93" i="57" s="1"/>
  <c r="D94" i="57"/>
  <c r="F94" i="57" s="1"/>
  <c r="D95" i="57"/>
  <c r="F95" i="57" s="1"/>
  <c r="D96" i="57"/>
  <c r="F96" i="57" s="1"/>
  <c r="D97" i="57"/>
  <c r="F97" i="57" s="1"/>
  <c r="D98" i="57"/>
  <c r="F98" i="57" s="1"/>
  <c r="D99" i="57"/>
  <c r="F99" i="57" s="1"/>
  <c r="D100" i="57"/>
  <c r="F100" i="57" s="1"/>
  <c r="D101" i="57"/>
  <c r="F101" i="57" s="1"/>
  <c r="D102" i="57"/>
  <c r="F102" i="57" s="1"/>
  <c r="E7" i="57"/>
  <c r="D7" i="57"/>
  <c r="D8" i="56"/>
  <c r="D9" i="56"/>
  <c r="D10" i="56"/>
  <c r="D11" i="56"/>
  <c r="D12" i="56"/>
  <c r="D13" i="56"/>
  <c r="D14" i="56"/>
  <c r="D15" i="56"/>
  <c r="D16" i="56"/>
  <c r="D17" i="56"/>
  <c r="D18" i="56"/>
  <c r="D19" i="56"/>
  <c r="D20" i="56"/>
  <c r="D21" i="56"/>
  <c r="D22" i="56"/>
  <c r="D23" i="56"/>
  <c r="D24" i="56"/>
  <c r="D25" i="56"/>
  <c r="D26" i="56"/>
  <c r="D27" i="56"/>
  <c r="D28" i="56"/>
  <c r="D29" i="56"/>
  <c r="D30" i="56"/>
  <c r="D31" i="56"/>
  <c r="D32" i="56"/>
  <c r="D33" i="56"/>
  <c r="D34" i="56"/>
  <c r="D35" i="56"/>
  <c r="D36" i="56"/>
  <c r="D37" i="56"/>
  <c r="D38" i="56"/>
  <c r="D39" i="56"/>
  <c r="D40" i="56"/>
  <c r="D41" i="56"/>
  <c r="D42" i="56"/>
  <c r="D43" i="56"/>
  <c r="D44" i="56"/>
  <c r="D45" i="56"/>
  <c r="D46" i="56"/>
  <c r="D47" i="56"/>
  <c r="D48" i="56"/>
  <c r="D49" i="56"/>
  <c r="D50" i="56"/>
  <c r="D51" i="56"/>
  <c r="D52" i="56"/>
  <c r="D53" i="56"/>
  <c r="D54" i="56"/>
  <c r="D55" i="56"/>
  <c r="D56" i="56"/>
  <c r="D57" i="56"/>
  <c r="D58" i="56"/>
  <c r="D59" i="56"/>
  <c r="D60" i="56"/>
  <c r="D61" i="56"/>
  <c r="D62" i="56"/>
  <c r="D63" i="56"/>
  <c r="D64" i="56"/>
  <c r="D65" i="56"/>
  <c r="D66" i="56"/>
  <c r="D67" i="56"/>
  <c r="D68" i="56"/>
  <c r="D69" i="56"/>
  <c r="D70" i="56"/>
  <c r="D71" i="56"/>
  <c r="D72" i="56"/>
  <c r="D73" i="56"/>
  <c r="D74" i="56"/>
  <c r="D75" i="56"/>
  <c r="D76" i="56"/>
  <c r="D77" i="56"/>
  <c r="D78" i="56"/>
  <c r="D79" i="56"/>
  <c r="D80" i="56"/>
  <c r="D81" i="56"/>
  <c r="D82" i="56"/>
  <c r="D83" i="56"/>
  <c r="D84" i="56"/>
  <c r="D85" i="56"/>
  <c r="D86" i="56"/>
  <c r="D87" i="56"/>
  <c r="D88" i="56"/>
  <c r="D89" i="56"/>
  <c r="D90" i="56"/>
  <c r="D91" i="56"/>
  <c r="D92" i="56"/>
  <c r="D93" i="56"/>
  <c r="D94" i="56"/>
  <c r="D95" i="56"/>
  <c r="D96" i="56"/>
  <c r="D97" i="56"/>
  <c r="D98" i="56"/>
  <c r="D99" i="56"/>
  <c r="D100" i="56"/>
  <c r="D101" i="56"/>
  <c r="D102" i="56"/>
  <c r="D7" i="56"/>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D40" i="34"/>
  <c r="D41" i="34"/>
  <c r="D42" i="34"/>
  <c r="D43" i="34"/>
  <c r="D44" i="34"/>
  <c r="D45" i="34"/>
  <c r="D46" i="34"/>
  <c r="D47" i="34"/>
  <c r="D48" i="34"/>
  <c r="D49" i="34"/>
  <c r="D50" i="34"/>
  <c r="D51" i="34"/>
  <c r="D52" i="34"/>
  <c r="D53" i="34"/>
  <c r="D54" i="34"/>
  <c r="D55" i="34"/>
  <c r="D56" i="34"/>
  <c r="D57" i="34"/>
  <c r="D58" i="34"/>
  <c r="D59" i="34"/>
  <c r="D60" i="34"/>
  <c r="D61" i="34"/>
  <c r="D62" i="34"/>
  <c r="D63" i="34"/>
  <c r="D64" i="34"/>
  <c r="D65" i="34"/>
  <c r="D66" i="34"/>
  <c r="D67" i="34"/>
  <c r="D68" i="34"/>
  <c r="D69" i="34"/>
  <c r="D70" i="34"/>
  <c r="D71" i="34"/>
  <c r="D72" i="34"/>
  <c r="D73" i="34"/>
  <c r="D74" i="34"/>
  <c r="D75" i="34"/>
  <c r="D76" i="34"/>
  <c r="D77" i="34"/>
  <c r="D78" i="34"/>
  <c r="D79" i="34"/>
  <c r="D80" i="34"/>
  <c r="D81" i="34"/>
  <c r="D82" i="34"/>
  <c r="D83" i="34"/>
  <c r="D84" i="34"/>
  <c r="D85" i="34"/>
  <c r="D86" i="34"/>
  <c r="D87" i="34"/>
  <c r="D88" i="34"/>
  <c r="D89" i="34"/>
  <c r="D90" i="34"/>
  <c r="D91" i="34"/>
  <c r="D92" i="34"/>
  <c r="D93" i="34"/>
  <c r="D94" i="34"/>
  <c r="D95" i="34"/>
  <c r="D96" i="34"/>
  <c r="D97" i="34"/>
  <c r="D98" i="34"/>
  <c r="D99" i="34"/>
  <c r="D100" i="34"/>
  <c r="D101" i="34"/>
  <c r="D102" i="34"/>
  <c r="D8" i="34"/>
  <c r="D7" i="27"/>
  <c r="D8" i="27"/>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55" i="27"/>
  <c r="D56" i="27"/>
  <c r="D57" i="27"/>
  <c r="D58" i="27"/>
  <c r="D59" i="27"/>
  <c r="D60" i="27"/>
  <c r="D61" i="27"/>
  <c r="D62" i="27"/>
  <c r="D63" i="27"/>
  <c r="D64" i="27"/>
  <c r="D65" i="27"/>
  <c r="D66" i="27"/>
  <c r="D67" i="27"/>
  <c r="D68" i="27"/>
  <c r="D69" i="27"/>
  <c r="D70" i="27"/>
  <c r="D71" i="27"/>
  <c r="D72" i="27"/>
  <c r="D73" i="27"/>
  <c r="D74" i="27"/>
  <c r="D75" i="27"/>
  <c r="D76" i="27"/>
  <c r="D77" i="27"/>
  <c r="D78" i="27"/>
  <c r="D79" i="27"/>
  <c r="D80" i="27"/>
  <c r="D81" i="27"/>
  <c r="D82" i="27"/>
  <c r="D83" i="27"/>
  <c r="D84" i="27"/>
  <c r="D85" i="27"/>
  <c r="D86" i="27"/>
  <c r="D87" i="27"/>
  <c r="D88" i="27"/>
  <c r="D89" i="27"/>
  <c r="D90" i="27"/>
  <c r="D91" i="27"/>
  <c r="D92" i="27"/>
  <c r="D93" i="27"/>
  <c r="D94" i="27"/>
  <c r="D95" i="27"/>
  <c r="D96" i="27"/>
  <c r="D97" i="27"/>
  <c r="D98" i="27"/>
  <c r="D99" i="27"/>
  <c r="D100" i="27"/>
  <c r="D101" i="27"/>
  <c r="D102" i="27"/>
  <c r="D6" i="27"/>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9" i="28"/>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D92" i="24"/>
  <c r="D93" i="24"/>
  <c r="D94" i="24"/>
  <c r="D95" i="24"/>
  <c r="D96" i="24"/>
  <c r="D97" i="24"/>
  <c r="D98" i="24"/>
  <c r="D99" i="24"/>
  <c r="D100" i="24"/>
  <c r="D101" i="24"/>
  <c r="D102" i="24"/>
  <c r="D9" i="24"/>
  <c r="C8" i="57"/>
  <c r="C9" i="57"/>
  <c r="C10" i="57"/>
  <c r="C11" i="57"/>
  <c r="C12" i="57"/>
  <c r="C13" i="57"/>
  <c r="C14" i="57"/>
  <c r="C15" i="57"/>
  <c r="C16" i="57"/>
  <c r="C17" i="57"/>
  <c r="C18" i="57"/>
  <c r="C19" i="57"/>
  <c r="C20" i="57"/>
  <c r="C21" i="57"/>
  <c r="C22" i="57"/>
  <c r="C23" i="57"/>
  <c r="C24" i="57"/>
  <c r="C25" i="57"/>
  <c r="C26" i="57"/>
  <c r="C27" i="57"/>
  <c r="C28" i="57"/>
  <c r="C29" i="57"/>
  <c r="C30" i="57"/>
  <c r="C31" i="57"/>
  <c r="C32" i="57"/>
  <c r="C33" i="57"/>
  <c r="C34" i="57"/>
  <c r="C35" i="57"/>
  <c r="C36" i="57"/>
  <c r="C37" i="57"/>
  <c r="C38" i="57"/>
  <c r="C39" i="57"/>
  <c r="C40" i="57"/>
  <c r="C41" i="57"/>
  <c r="C42" i="57"/>
  <c r="C43" i="57"/>
  <c r="C44" i="57"/>
  <c r="C45" i="57"/>
  <c r="C46" i="57"/>
  <c r="C47" i="57"/>
  <c r="C48" i="57"/>
  <c r="C49" i="57"/>
  <c r="C50" i="57"/>
  <c r="C51" i="57"/>
  <c r="C52" i="57"/>
  <c r="C53" i="57"/>
  <c r="C54" i="57"/>
  <c r="C55" i="57"/>
  <c r="C56" i="57"/>
  <c r="C57" i="57"/>
  <c r="C58" i="57"/>
  <c r="C59" i="57"/>
  <c r="C60" i="57"/>
  <c r="C61" i="57"/>
  <c r="C62" i="57"/>
  <c r="C63" i="57"/>
  <c r="C64" i="57"/>
  <c r="C65" i="57"/>
  <c r="C66" i="57"/>
  <c r="C67" i="57"/>
  <c r="C68" i="57"/>
  <c r="C69" i="57"/>
  <c r="C70" i="57"/>
  <c r="C71" i="57"/>
  <c r="C72" i="57"/>
  <c r="C73" i="57"/>
  <c r="C74" i="57"/>
  <c r="C75" i="57"/>
  <c r="C76" i="57"/>
  <c r="C77" i="57"/>
  <c r="C78" i="57"/>
  <c r="C79" i="57"/>
  <c r="C80" i="57"/>
  <c r="C81" i="57"/>
  <c r="C82" i="57"/>
  <c r="C83" i="57"/>
  <c r="C84" i="57"/>
  <c r="C85" i="57"/>
  <c r="C86" i="57"/>
  <c r="C87" i="57"/>
  <c r="C88" i="57"/>
  <c r="C89" i="57"/>
  <c r="C90" i="57"/>
  <c r="C91" i="57"/>
  <c r="C92" i="57"/>
  <c r="C93" i="57"/>
  <c r="C94" i="57"/>
  <c r="C95" i="57"/>
  <c r="C96" i="57"/>
  <c r="C97" i="57"/>
  <c r="C98" i="57"/>
  <c r="C99" i="57"/>
  <c r="C100" i="57"/>
  <c r="C101" i="57"/>
  <c r="C102" i="57"/>
  <c r="B8" i="57"/>
  <c r="B9" i="57"/>
  <c r="B10" i="57"/>
  <c r="B11" i="57"/>
  <c r="B12" i="57"/>
  <c r="B13" i="57"/>
  <c r="B14" i="57"/>
  <c r="B15" i="57"/>
  <c r="B16" i="57"/>
  <c r="B17" i="57"/>
  <c r="B18" i="57"/>
  <c r="B19" i="57"/>
  <c r="B20" i="57"/>
  <c r="B21" i="57"/>
  <c r="B22" i="57"/>
  <c r="B23" i="57"/>
  <c r="B24" i="57"/>
  <c r="B25" i="57"/>
  <c r="B26" i="57"/>
  <c r="B27" i="57"/>
  <c r="B28" i="57"/>
  <c r="B29" i="57"/>
  <c r="B30" i="57"/>
  <c r="B31" i="57"/>
  <c r="B32" i="57"/>
  <c r="B33" i="57"/>
  <c r="B34" i="57"/>
  <c r="B35" i="57"/>
  <c r="B36" i="57"/>
  <c r="B37" i="57"/>
  <c r="B38" i="57"/>
  <c r="B39" i="57"/>
  <c r="B40" i="57"/>
  <c r="B41" i="57"/>
  <c r="B42" i="57"/>
  <c r="B43" i="57"/>
  <c r="B44" i="57"/>
  <c r="B45" i="57"/>
  <c r="B46" i="57"/>
  <c r="B47" i="57"/>
  <c r="B48" i="57"/>
  <c r="B49" i="57"/>
  <c r="B50" i="57"/>
  <c r="B51" i="57"/>
  <c r="B52" i="57"/>
  <c r="B53" i="57"/>
  <c r="B54" i="57"/>
  <c r="B55" i="57"/>
  <c r="B56" i="57"/>
  <c r="B57" i="57"/>
  <c r="B58" i="57"/>
  <c r="B59" i="57"/>
  <c r="B60" i="57"/>
  <c r="B61" i="57"/>
  <c r="B62" i="57"/>
  <c r="B63" i="57"/>
  <c r="B64" i="57"/>
  <c r="B65" i="57"/>
  <c r="B66" i="57"/>
  <c r="B67" i="57"/>
  <c r="B68" i="57"/>
  <c r="B69" i="57"/>
  <c r="B70" i="57"/>
  <c r="B71" i="57"/>
  <c r="B72" i="57"/>
  <c r="B73" i="57"/>
  <c r="B74" i="57"/>
  <c r="B75" i="57"/>
  <c r="B76" i="57"/>
  <c r="B77" i="57"/>
  <c r="B78" i="57"/>
  <c r="B79" i="57"/>
  <c r="B80" i="57"/>
  <c r="B81" i="57"/>
  <c r="B82" i="57"/>
  <c r="B83" i="57"/>
  <c r="B84" i="57"/>
  <c r="B85" i="57"/>
  <c r="B86" i="57"/>
  <c r="B87" i="57"/>
  <c r="B88" i="57"/>
  <c r="B89" i="57"/>
  <c r="B90" i="57"/>
  <c r="B91" i="57"/>
  <c r="B92" i="57"/>
  <c r="B93" i="57"/>
  <c r="B94" i="57"/>
  <c r="B95" i="57"/>
  <c r="B96" i="57"/>
  <c r="B97" i="57"/>
  <c r="B98" i="57"/>
  <c r="B99" i="57"/>
  <c r="B100" i="57"/>
  <c r="B101" i="57"/>
  <c r="B102" i="57"/>
  <c r="A8" i="57"/>
  <c r="A9" i="57"/>
  <c r="A10" i="57"/>
  <c r="A11" i="57"/>
  <c r="A12" i="57"/>
  <c r="A13" i="57"/>
  <c r="A14" i="57"/>
  <c r="A15" i="57"/>
  <c r="A16" i="57"/>
  <c r="A17" i="57"/>
  <c r="A18" i="57"/>
  <c r="A19" i="57"/>
  <c r="A20" i="57"/>
  <c r="A21" i="57"/>
  <c r="A22" i="57"/>
  <c r="A23" i="57"/>
  <c r="A24" i="57"/>
  <c r="A25" i="57"/>
  <c r="A26" i="57"/>
  <c r="A27" i="57"/>
  <c r="A28" i="57"/>
  <c r="A29" i="57"/>
  <c r="A30" i="57"/>
  <c r="A31" i="57"/>
  <c r="A32" i="57"/>
  <c r="A33" i="57"/>
  <c r="A34" i="57"/>
  <c r="A35" i="57"/>
  <c r="A36" i="57"/>
  <c r="A37" i="57"/>
  <c r="A38" i="57"/>
  <c r="A39" i="57"/>
  <c r="A40" i="57"/>
  <c r="A41" i="57"/>
  <c r="A42" i="57"/>
  <c r="A43" i="57"/>
  <c r="A44" i="57"/>
  <c r="A45" i="57"/>
  <c r="A46" i="57"/>
  <c r="A47" i="57"/>
  <c r="A48" i="57"/>
  <c r="A49" i="57"/>
  <c r="A50" i="57"/>
  <c r="A51" i="57"/>
  <c r="A52" i="57"/>
  <c r="A53" i="57"/>
  <c r="A54" i="57"/>
  <c r="A55" i="57"/>
  <c r="A56" i="57"/>
  <c r="A57" i="57"/>
  <c r="A58" i="57"/>
  <c r="A59" i="57"/>
  <c r="A60" i="57"/>
  <c r="A61" i="57"/>
  <c r="A62" i="57"/>
  <c r="A63" i="57"/>
  <c r="A64" i="57"/>
  <c r="A65" i="57"/>
  <c r="A66" i="57"/>
  <c r="A67" i="57"/>
  <c r="A68" i="57"/>
  <c r="A69" i="57"/>
  <c r="A70" i="57"/>
  <c r="A71" i="57"/>
  <c r="A72" i="57"/>
  <c r="A73" i="57"/>
  <c r="A74" i="57"/>
  <c r="A75" i="57"/>
  <c r="A76" i="57"/>
  <c r="A77" i="57"/>
  <c r="A78" i="57"/>
  <c r="A79" i="57"/>
  <c r="A80" i="57"/>
  <c r="A81" i="57"/>
  <c r="A82" i="57"/>
  <c r="A83" i="57"/>
  <c r="A84" i="57"/>
  <c r="A85" i="57"/>
  <c r="A86" i="57"/>
  <c r="A87" i="57"/>
  <c r="A88" i="57"/>
  <c r="A89" i="57"/>
  <c r="A90" i="57"/>
  <c r="A91" i="57"/>
  <c r="A92" i="57"/>
  <c r="A93" i="57"/>
  <c r="A94" i="57"/>
  <c r="A95" i="57"/>
  <c r="A96" i="57"/>
  <c r="A97" i="57"/>
  <c r="A98" i="57"/>
  <c r="A99" i="57"/>
  <c r="A100" i="57"/>
  <c r="A101" i="57"/>
  <c r="A102" i="57"/>
  <c r="C7" i="57"/>
  <c r="B7" i="57"/>
  <c r="A7" i="57"/>
  <c r="C8" i="56"/>
  <c r="C9" i="56"/>
  <c r="C10" i="56"/>
  <c r="C11" i="56"/>
  <c r="C12" i="56"/>
  <c r="C13" i="56"/>
  <c r="C14" i="56"/>
  <c r="C15" i="56"/>
  <c r="C16" i="56"/>
  <c r="C17" i="56"/>
  <c r="C18" i="56"/>
  <c r="C19" i="56"/>
  <c r="C20" i="56"/>
  <c r="C21" i="56"/>
  <c r="C22" i="56"/>
  <c r="C23" i="56"/>
  <c r="C24" i="56"/>
  <c r="C25" i="56"/>
  <c r="C26" i="56"/>
  <c r="C27" i="56"/>
  <c r="C28" i="56"/>
  <c r="C29" i="56"/>
  <c r="C30" i="56"/>
  <c r="C31" i="56"/>
  <c r="C32" i="56"/>
  <c r="C33" i="56"/>
  <c r="C34" i="56"/>
  <c r="C35" i="56"/>
  <c r="C36" i="56"/>
  <c r="C37" i="56"/>
  <c r="C38" i="56"/>
  <c r="C39" i="56"/>
  <c r="C40" i="56"/>
  <c r="C41" i="56"/>
  <c r="C42" i="56"/>
  <c r="C43" i="56"/>
  <c r="C44" i="56"/>
  <c r="C45" i="56"/>
  <c r="C46" i="56"/>
  <c r="C47" i="56"/>
  <c r="C48" i="56"/>
  <c r="C49" i="56"/>
  <c r="C50" i="56"/>
  <c r="C51" i="56"/>
  <c r="C52" i="56"/>
  <c r="C53" i="56"/>
  <c r="C54" i="56"/>
  <c r="C55" i="56"/>
  <c r="C56" i="56"/>
  <c r="C57" i="56"/>
  <c r="C58" i="56"/>
  <c r="C59" i="56"/>
  <c r="C60" i="56"/>
  <c r="C61" i="56"/>
  <c r="C62" i="56"/>
  <c r="C63" i="56"/>
  <c r="C64" i="56"/>
  <c r="C65" i="56"/>
  <c r="C66" i="56"/>
  <c r="C67" i="56"/>
  <c r="C68" i="56"/>
  <c r="C69" i="56"/>
  <c r="C70" i="56"/>
  <c r="C71" i="56"/>
  <c r="C72" i="56"/>
  <c r="C73" i="56"/>
  <c r="C74" i="56"/>
  <c r="C75" i="56"/>
  <c r="C76" i="56"/>
  <c r="C77" i="56"/>
  <c r="C78" i="56"/>
  <c r="C79" i="56"/>
  <c r="C80" i="56"/>
  <c r="C81" i="56"/>
  <c r="C82" i="56"/>
  <c r="C83" i="56"/>
  <c r="C84" i="56"/>
  <c r="C85" i="56"/>
  <c r="C86" i="56"/>
  <c r="C87" i="56"/>
  <c r="C88" i="56"/>
  <c r="C89" i="56"/>
  <c r="C90" i="56"/>
  <c r="C91" i="56"/>
  <c r="C92" i="56"/>
  <c r="C93" i="56"/>
  <c r="C94" i="56"/>
  <c r="C95" i="56"/>
  <c r="C96" i="56"/>
  <c r="C97" i="56"/>
  <c r="C98" i="56"/>
  <c r="C99" i="56"/>
  <c r="C100" i="56"/>
  <c r="C101" i="56"/>
  <c r="C102" i="56"/>
  <c r="B8" i="56"/>
  <c r="B9" i="56"/>
  <c r="B10" i="56"/>
  <c r="B11" i="56"/>
  <c r="B12" i="56"/>
  <c r="B13" i="56"/>
  <c r="B14" i="56"/>
  <c r="B15" i="56"/>
  <c r="B16" i="56"/>
  <c r="B17" i="56"/>
  <c r="B18" i="56"/>
  <c r="B19" i="56"/>
  <c r="B20" i="56"/>
  <c r="B21" i="56"/>
  <c r="B22" i="56"/>
  <c r="B23" i="56"/>
  <c r="B24" i="56"/>
  <c r="B25" i="56"/>
  <c r="B26" i="56"/>
  <c r="B27" i="56"/>
  <c r="B28" i="56"/>
  <c r="B29" i="56"/>
  <c r="B30" i="56"/>
  <c r="B31" i="56"/>
  <c r="B32" i="56"/>
  <c r="B33" i="56"/>
  <c r="B34" i="56"/>
  <c r="B35" i="56"/>
  <c r="B36" i="56"/>
  <c r="B37" i="56"/>
  <c r="B38" i="56"/>
  <c r="B39" i="56"/>
  <c r="B40" i="56"/>
  <c r="B41" i="56"/>
  <c r="B42" i="56"/>
  <c r="B43" i="56"/>
  <c r="B44" i="56"/>
  <c r="B45" i="56"/>
  <c r="B46" i="56"/>
  <c r="B47" i="56"/>
  <c r="B48" i="56"/>
  <c r="B49" i="56"/>
  <c r="B50" i="56"/>
  <c r="B51" i="56"/>
  <c r="B52" i="56"/>
  <c r="B53" i="56"/>
  <c r="B54" i="56"/>
  <c r="B55" i="56"/>
  <c r="B56" i="56"/>
  <c r="B57" i="56"/>
  <c r="B58" i="56"/>
  <c r="B59" i="56"/>
  <c r="B60" i="56"/>
  <c r="B61" i="56"/>
  <c r="B62" i="56"/>
  <c r="B63" i="56"/>
  <c r="B64" i="56"/>
  <c r="B65" i="56"/>
  <c r="B66" i="56"/>
  <c r="B67" i="56"/>
  <c r="B68" i="56"/>
  <c r="B69" i="56"/>
  <c r="B70" i="56"/>
  <c r="B71" i="56"/>
  <c r="B72" i="56"/>
  <c r="B73" i="56"/>
  <c r="B74" i="56"/>
  <c r="B75" i="56"/>
  <c r="B76" i="56"/>
  <c r="B77" i="56"/>
  <c r="B78" i="56"/>
  <c r="B79" i="56"/>
  <c r="B80" i="56"/>
  <c r="B81" i="56"/>
  <c r="B82" i="56"/>
  <c r="B83" i="56"/>
  <c r="B84" i="56"/>
  <c r="B85" i="56"/>
  <c r="B86" i="56"/>
  <c r="B87" i="56"/>
  <c r="B88" i="56"/>
  <c r="B89" i="56"/>
  <c r="B90" i="56"/>
  <c r="B91" i="56"/>
  <c r="B92" i="56"/>
  <c r="B93" i="56"/>
  <c r="B94" i="56"/>
  <c r="B95" i="56"/>
  <c r="B96" i="56"/>
  <c r="B97" i="56"/>
  <c r="B98" i="56"/>
  <c r="B99" i="56"/>
  <c r="B100" i="56"/>
  <c r="B101" i="56"/>
  <c r="B102" i="56"/>
  <c r="A102" i="56"/>
  <c r="A8" i="56"/>
  <c r="A9" i="56"/>
  <c r="A10" i="56"/>
  <c r="A11" i="56"/>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A61" i="56"/>
  <c r="A62" i="56"/>
  <c r="A63" i="56"/>
  <c r="A64" i="56"/>
  <c r="A65" i="56"/>
  <c r="A66" i="56"/>
  <c r="A67" i="56"/>
  <c r="A68" i="56"/>
  <c r="A69" i="56"/>
  <c r="A70" i="56"/>
  <c r="A71" i="56"/>
  <c r="A72" i="56"/>
  <c r="A73" i="56"/>
  <c r="A74" i="56"/>
  <c r="A75" i="56"/>
  <c r="A76" i="56"/>
  <c r="A77" i="56"/>
  <c r="A78" i="56"/>
  <c r="A79" i="56"/>
  <c r="A80" i="56"/>
  <c r="A81" i="56"/>
  <c r="A82" i="56"/>
  <c r="A83" i="56"/>
  <c r="A84" i="56"/>
  <c r="A85" i="56"/>
  <c r="A86" i="56"/>
  <c r="A87" i="56"/>
  <c r="A88" i="56"/>
  <c r="A89" i="56"/>
  <c r="A90" i="56"/>
  <c r="A91" i="56"/>
  <c r="A92" i="56"/>
  <c r="A93" i="56"/>
  <c r="A94" i="56"/>
  <c r="A95" i="56"/>
  <c r="A96" i="56"/>
  <c r="A97" i="56"/>
  <c r="A98" i="56"/>
  <c r="A99" i="56"/>
  <c r="A100" i="56"/>
  <c r="A101" i="56"/>
  <c r="C7" i="56" l="1"/>
  <c r="B7" i="56"/>
  <c r="A7" i="56"/>
  <c r="C7" i="60" l="1"/>
  <c r="C8" i="60"/>
  <c r="C9" i="60"/>
  <c r="C10" i="60"/>
  <c r="C11" i="60"/>
  <c r="C12" i="60"/>
  <c r="C13" i="60"/>
  <c r="C14" i="60"/>
  <c r="C15" i="60"/>
  <c r="C16" i="60"/>
  <c r="C17" i="60"/>
  <c r="C18" i="60"/>
  <c r="C19" i="60"/>
  <c r="C20" i="60"/>
  <c r="C21" i="60"/>
  <c r="C22" i="60"/>
  <c r="C23" i="60"/>
  <c r="C24" i="60"/>
  <c r="C25" i="60"/>
  <c r="C26" i="60"/>
  <c r="C27" i="60"/>
  <c r="C28" i="60"/>
  <c r="C29" i="60"/>
  <c r="C30" i="60"/>
  <c r="C31" i="60"/>
  <c r="C32" i="60"/>
  <c r="C33" i="60"/>
  <c r="C34" i="60"/>
  <c r="C35" i="60"/>
  <c r="C36" i="60"/>
  <c r="C37" i="60"/>
  <c r="C38" i="60"/>
  <c r="C39" i="60"/>
  <c r="C40" i="60"/>
  <c r="C41" i="60"/>
  <c r="C42" i="60"/>
  <c r="C43" i="60"/>
  <c r="C44" i="60"/>
  <c r="C45" i="60"/>
  <c r="C46" i="60"/>
  <c r="C47" i="60"/>
  <c r="C48" i="60"/>
  <c r="C49" i="60"/>
  <c r="C50" i="60"/>
  <c r="C51" i="60"/>
  <c r="C52" i="60"/>
  <c r="C53" i="60"/>
  <c r="C54" i="60"/>
  <c r="C55" i="60"/>
  <c r="C56" i="60"/>
  <c r="C57" i="60"/>
  <c r="C58" i="60"/>
  <c r="C59" i="60"/>
  <c r="C60" i="60"/>
  <c r="C61" i="60"/>
  <c r="C62" i="60"/>
  <c r="C63" i="60"/>
  <c r="C64" i="60"/>
  <c r="C65" i="60"/>
  <c r="C66" i="60"/>
  <c r="C67" i="60"/>
  <c r="C68" i="60"/>
  <c r="C69" i="60"/>
  <c r="C70" i="60"/>
  <c r="C71" i="60"/>
  <c r="C72" i="60"/>
  <c r="C73" i="60"/>
  <c r="C74" i="60"/>
  <c r="C75" i="60"/>
  <c r="C76" i="60"/>
  <c r="C77" i="60"/>
  <c r="C78" i="60"/>
  <c r="C79" i="60"/>
  <c r="C80" i="60"/>
  <c r="C81" i="60"/>
  <c r="C82" i="60"/>
  <c r="C83" i="60"/>
  <c r="C84" i="60"/>
  <c r="C85" i="60"/>
  <c r="C86" i="60"/>
  <c r="C87" i="60"/>
  <c r="C88" i="60"/>
  <c r="C89" i="60"/>
  <c r="C90" i="60"/>
  <c r="C91" i="60"/>
  <c r="C92" i="60"/>
  <c r="C93" i="60"/>
  <c r="C94" i="60"/>
  <c r="C95" i="60"/>
  <c r="C96" i="60"/>
  <c r="C97" i="60"/>
  <c r="C98" i="60"/>
  <c r="C99" i="60"/>
  <c r="C100" i="60"/>
  <c r="C101" i="60"/>
  <c r="C102" i="60"/>
  <c r="B102" i="60"/>
  <c r="B7" i="60"/>
  <c r="B8" i="60"/>
  <c r="B9" i="60"/>
  <c r="B10" i="60"/>
  <c r="B11" i="60"/>
  <c r="B12" i="60"/>
  <c r="B13" i="60"/>
  <c r="B14" i="60"/>
  <c r="B15" i="60"/>
  <c r="B16" i="60"/>
  <c r="B17" i="60"/>
  <c r="B18" i="60"/>
  <c r="B19" i="60"/>
  <c r="B20" i="60"/>
  <c r="B21" i="60"/>
  <c r="B22" i="60"/>
  <c r="B23" i="60"/>
  <c r="B24" i="60"/>
  <c r="B25" i="60"/>
  <c r="B26" i="60"/>
  <c r="B27" i="60"/>
  <c r="B28" i="60"/>
  <c r="B29" i="60"/>
  <c r="B30" i="60"/>
  <c r="B31" i="60"/>
  <c r="B32" i="60"/>
  <c r="B33" i="60"/>
  <c r="B34" i="60"/>
  <c r="B35" i="60"/>
  <c r="B36" i="60"/>
  <c r="B37" i="60"/>
  <c r="B38" i="60"/>
  <c r="B39" i="60"/>
  <c r="B40" i="60"/>
  <c r="B41" i="60"/>
  <c r="B42" i="60"/>
  <c r="B43" i="60"/>
  <c r="B44" i="60"/>
  <c r="B45" i="60"/>
  <c r="B46" i="60"/>
  <c r="B47" i="60"/>
  <c r="B48" i="60"/>
  <c r="B49" i="60"/>
  <c r="B50" i="60"/>
  <c r="B51" i="60"/>
  <c r="B52" i="60"/>
  <c r="B53" i="60"/>
  <c r="B54" i="60"/>
  <c r="B55" i="60"/>
  <c r="B56" i="60"/>
  <c r="B57" i="60"/>
  <c r="B58" i="60"/>
  <c r="B59" i="60"/>
  <c r="B60" i="60"/>
  <c r="B61" i="60"/>
  <c r="B62" i="60"/>
  <c r="B63" i="60"/>
  <c r="B64" i="60"/>
  <c r="B65" i="60"/>
  <c r="B66" i="60"/>
  <c r="B67" i="60"/>
  <c r="B68" i="60"/>
  <c r="B69" i="60"/>
  <c r="B70" i="60"/>
  <c r="B71" i="60"/>
  <c r="B72" i="60"/>
  <c r="B73" i="60"/>
  <c r="B74" i="60"/>
  <c r="B75" i="60"/>
  <c r="B76" i="60"/>
  <c r="B77" i="60"/>
  <c r="B78" i="60"/>
  <c r="B79" i="60"/>
  <c r="B80" i="60"/>
  <c r="B81" i="60"/>
  <c r="B82" i="60"/>
  <c r="B83" i="60"/>
  <c r="B84" i="60"/>
  <c r="B85" i="60"/>
  <c r="B86" i="60"/>
  <c r="B87" i="60"/>
  <c r="B88" i="60"/>
  <c r="B89" i="60"/>
  <c r="B90" i="60"/>
  <c r="B91" i="60"/>
  <c r="B92" i="60"/>
  <c r="B93" i="60"/>
  <c r="B94" i="60"/>
  <c r="B95" i="60"/>
  <c r="B96" i="60"/>
  <c r="B97" i="60"/>
  <c r="B98" i="60"/>
  <c r="B99" i="60"/>
  <c r="B100" i="60"/>
  <c r="B101" i="60"/>
  <c r="A7" i="60"/>
  <c r="E7" i="60" s="1"/>
  <c r="A8" i="60"/>
  <c r="E8" i="60" s="1"/>
  <c r="A9" i="60"/>
  <c r="E9" i="60" s="1"/>
  <c r="A10" i="60"/>
  <c r="E10" i="60" s="1"/>
  <c r="A11" i="60"/>
  <c r="E11" i="60" s="1"/>
  <c r="A12" i="60"/>
  <c r="E12" i="60" s="1"/>
  <c r="A13" i="60"/>
  <c r="E13" i="60" s="1"/>
  <c r="A14" i="60"/>
  <c r="E14" i="60" s="1"/>
  <c r="A15" i="60"/>
  <c r="E15" i="60" s="1"/>
  <c r="A16" i="60"/>
  <c r="E16" i="60" s="1"/>
  <c r="A17" i="60"/>
  <c r="E17" i="60" s="1"/>
  <c r="A18" i="60"/>
  <c r="E18" i="60" s="1"/>
  <c r="A19" i="60"/>
  <c r="E19" i="60" s="1"/>
  <c r="A20" i="60"/>
  <c r="E20" i="60" s="1"/>
  <c r="A21" i="60"/>
  <c r="E21" i="60" s="1"/>
  <c r="A22" i="60"/>
  <c r="E22" i="60" s="1"/>
  <c r="A23" i="60"/>
  <c r="E23" i="60" s="1"/>
  <c r="A24" i="60"/>
  <c r="E24" i="60" s="1"/>
  <c r="A25" i="60"/>
  <c r="E25" i="60" s="1"/>
  <c r="A26" i="60"/>
  <c r="E26" i="60" s="1"/>
  <c r="A27" i="60"/>
  <c r="E27" i="60" s="1"/>
  <c r="A28" i="60"/>
  <c r="E28" i="60" s="1"/>
  <c r="A29" i="60"/>
  <c r="E29" i="60" s="1"/>
  <c r="A30" i="60"/>
  <c r="E30" i="60" s="1"/>
  <c r="A31" i="60"/>
  <c r="E31" i="60" s="1"/>
  <c r="A32" i="60"/>
  <c r="E32" i="60" s="1"/>
  <c r="A33" i="60"/>
  <c r="E33" i="60" s="1"/>
  <c r="A34" i="60"/>
  <c r="E34" i="60" s="1"/>
  <c r="A35" i="60"/>
  <c r="E35" i="60" s="1"/>
  <c r="A36" i="60"/>
  <c r="E36" i="60" s="1"/>
  <c r="A37" i="60"/>
  <c r="E37" i="60" s="1"/>
  <c r="A38" i="60"/>
  <c r="E38" i="60" s="1"/>
  <c r="A39" i="60"/>
  <c r="E39" i="60" s="1"/>
  <c r="A40" i="60"/>
  <c r="E40" i="60" s="1"/>
  <c r="A41" i="60"/>
  <c r="E41" i="60" s="1"/>
  <c r="A42" i="60"/>
  <c r="E42" i="60" s="1"/>
  <c r="A43" i="60"/>
  <c r="E43" i="60" s="1"/>
  <c r="A44" i="60"/>
  <c r="E44" i="60" s="1"/>
  <c r="A45" i="60"/>
  <c r="E45" i="60" s="1"/>
  <c r="A46" i="60"/>
  <c r="E46" i="60" s="1"/>
  <c r="A47" i="60"/>
  <c r="E47" i="60" s="1"/>
  <c r="A48" i="60"/>
  <c r="E48" i="60" s="1"/>
  <c r="A49" i="60"/>
  <c r="E49" i="60" s="1"/>
  <c r="A50" i="60"/>
  <c r="E50" i="60" s="1"/>
  <c r="A51" i="60"/>
  <c r="E51" i="60" s="1"/>
  <c r="A52" i="60"/>
  <c r="E52" i="60" s="1"/>
  <c r="A53" i="60"/>
  <c r="E53" i="60" s="1"/>
  <c r="A54" i="60"/>
  <c r="E54" i="60" s="1"/>
  <c r="A55" i="60"/>
  <c r="E55" i="60" s="1"/>
  <c r="A56" i="60"/>
  <c r="E56" i="60" s="1"/>
  <c r="A57" i="60"/>
  <c r="E57" i="60" s="1"/>
  <c r="A58" i="60"/>
  <c r="E58" i="60" s="1"/>
  <c r="A59" i="60"/>
  <c r="E59" i="60" s="1"/>
  <c r="A60" i="60"/>
  <c r="E60" i="60" s="1"/>
  <c r="A61" i="60"/>
  <c r="E61" i="60" s="1"/>
  <c r="A62" i="60"/>
  <c r="E62" i="60" s="1"/>
  <c r="A63" i="60"/>
  <c r="E63" i="60" s="1"/>
  <c r="A64" i="60"/>
  <c r="E64" i="60" s="1"/>
  <c r="A65" i="60"/>
  <c r="E65" i="60" s="1"/>
  <c r="A66" i="60"/>
  <c r="E66" i="60" s="1"/>
  <c r="A67" i="60"/>
  <c r="E67" i="60" s="1"/>
  <c r="A68" i="60"/>
  <c r="E68" i="60" s="1"/>
  <c r="A69" i="60"/>
  <c r="E69" i="60" s="1"/>
  <c r="A70" i="60"/>
  <c r="E70" i="60" s="1"/>
  <c r="A71" i="60"/>
  <c r="E71" i="60" s="1"/>
  <c r="A72" i="60"/>
  <c r="E72" i="60" s="1"/>
  <c r="A73" i="60"/>
  <c r="E73" i="60" s="1"/>
  <c r="A74" i="60"/>
  <c r="E74" i="60" s="1"/>
  <c r="A75" i="60"/>
  <c r="E75" i="60" s="1"/>
  <c r="A76" i="60"/>
  <c r="E76" i="60" s="1"/>
  <c r="A77" i="60"/>
  <c r="E77" i="60" s="1"/>
  <c r="A78" i="60"/>
  <c r="E78" i="60" s="1"/>
  <c r="A79" i="60"/>
  <c r="E79" i="60" s="1"/>
  <c r="A80" i="60"/>
  <c r="E80" i="60" s="1"/>
  <c r="A81" i="60"/>
  <c r="E81" i="60" s="1"/>
  <c r="A82" i="60"/>
  <c r="E82" i="60" s="1"/>
  <c r="A83" i="60"/>
  <c r="E83" i="60" s="1"/>
  <c r="A84" i="60"/>
  <c r="E84" i="60" s="1"/>
  <c r="A85" i="60"/>
  <c r="E85" i="60" s="1"/>
  <c r="A86" i="60"/>
  <c r="E86" i="60" s="1"/>
  <c r="A87" i="60"/>
  <c r="E87" i="60" s="1"/>
  <c r="A88" i="60"/>
  <c r="E88" i="60" s="1"/>
  <c r="A89" i="60"/>
  <c r="E89" i="60" s="1"/>
  <c r="A90" i="60"/>
  <c r="E90" i="60" s="1"/>
  <c r="A91" i="60"/>
  <c r="E91" i="60" s="1"/>
  <c r="A92" i="60"/>
  <c r="E92" i="60" s="1"/>
  <c r="A93" i="60"/>
  <c r="E93" i="60" s="1"/>
  <c r="A94" i="60"/>
  <c r="E94" i="60" s="1"/>
  <c r="A95" i="60"/>
  <c r="E95" i="60" s="1"/>
  <c r="A96" i="60"/>
  <c r="E96" i="60" s="1"/>
  <c r="A97" i="60"/>
  <c r="E97" i="60" s="1"/>
  <c r="A98" i="60"/>
  <c r="E98" i="60" s="1"/>
  <c r="A99" i="60"/>
  <c r="E99" i="60" s="1"/>
  <c r="A100" i="60"/>
  <c r="E100" i="60" s="1"/>
  <c r="A101" i="60"/>
  <c r="E101" i="60" s="1"/>
  <c r="A102" i="60"/>
  <c r="E102" i="60" s="1"/>
  <c r="C6" i="60"/>
  <c r="B6" i="60"/>
  <c r="A6" i="60"/>
  <c r="E100" i="58"/>
  <c r="E99" i="58"/>
  <c r="E98" i="58"/>
  <c r="E97" i="58"/>
  <c r="E96" i="58"/>
  <c r="E95" i="58"/>
  <c r="E94" i="58"/>
  <c r="E93" i="58"/>
  <c r="E92" i="58"/>
  <c r="E91" i="58"/>
  <c r="E90" i="58"/>
  <c r="E89" i="58"/>
  <c r="E88" i="58"/>
  <c r="E87" i="58"/>
  <c r="E86" i="58"/>
  <c r="E85" i="58"/>
  <c r="E84" i="58"/>
  <c r="E83" i="58"/>
  <c r="E82" i="58"/>
  <c r="E81" i="58"/>
  <c r="E80" i="58"/>
  <c r="E79" i="58"/>
  <c r="E78" i="58"/>
  <c r="E77" i="58"/>
  <c r="E76" i="58"/>
  <c r="E75" i="58"/>
  <c r="E74" i="58"/>
  <c r="E73" i="58"/>
  <c r="E72" i="58"/>
  <c r="E71" i="58"/>
  <c r="E70" i="58"/>
  <c r="E69" i="58"/>
  <c r="E68" i="58"/>
  <c r="E67" i="58"/>
  <c r="E66" i="58"/>
  <c r="E65" i="58"/>
  <c r="E64" i="58"/>
  <c r="E63" i="58"/>
  <c r="E62" i="58"/>
  <c r="E61" i="58"/>
  <c r="E60" i="58"/>
  <c r="E59" i="58"/>
  <c r="E58" i="58"/>
  <c r="E57" i="58"/>
  <c r="E56" i="58"/>
  <c r="E55" i="58"/>
  <c r="E54" i="58"/>
  <c r="E53" i="58"/>
  <c r="E52" i="58"/>
  <c r="E51" i="58"/>
  <c r="E50" i="58"/>
  <c r="E49" i="58"/>
  <c r="E48" i="58"/>
  <c r="E47" i="58"/>
  <c r="E46" i="58"/>
  <c r="E44" i="58"/>
  <c r="E43" i="58"/>
  <c r="E42" i="58"/>
  <c r="E41" i="58"/>
  <c r="E40" i="58"/>
  <c r="E38" i="58"/>
  <c r="E37" i="58"/>
  <c r="E36" i="58"/>
  <c r="E35" i="58"/>
  <c r="E34" i="58"/>
  <c r="E33" i="58"/>
  <c r="E32" i="58"/>
  <c r="E30" i="58"/>
  <c r="E28" i="58"/>
  <c r="E27" i="58"/>
  <c r="E26" i="58"/>
  <c r="E24" i="58"/>
  <c r="E23" i="58"/>
  <c r="E22" i="58"/>
  <c r="E21" i="58"/>
  <c r="E20" i="58"/>
  <c r="E19" i="58"/>
  <c r="E18" i="58"/>
  <c r="E17" i="58"/>
  <c r="E16" i="58"/>
  <c r="E14" i="58"/>
  <c r="E13" i="58"/>
  <c r="E11" i="58"/>
  <c r="E10" i="58"/>
  <c r="E9" i="58"/>
  <c r="E8" i="58"/>
  <c r="I23" i="57"/>
  <c r="I22" i="57"/>
  <c r="I21" i="57"/>
  <c r="I20" i="57"/>
  <c r="I19" i="57"/>
  <c r="I18" i="57"/>
  <c r="I17" i="57"/>
  <c r="I16" i="57"/>
  <c r="I15" i="57"/>
  <c r="I14" i="57"/>
  <c r="I13" i="57"/>
  <c r="I12" i="57"/>
  <c r="I11" i="57"/>
  <c r="I10" i="57"/>
  <c r="I9" i="57"/>
  <c r="I8" i="57"/>
  <c r="I7" i="57"/>
  <c r="E6" i="60" l="1"/>
  <c r="H22" i="57"/>
  <c r="F22" i="57" s="1"/>
  <c r="H8" i="57"/>
  <c r="F8" i="57" s="1"/>
  <c r="H10" i="57"/>
  <c r="F10" i="57" s="1"/>
  <c r="H12" i="57"/>
  <c r="F12" i="57" s="1"/>
  <c r="H14" i="57"/>
  <c r="F14" i="57" s="1"/>
  <c r="H16" i="57"/>
  <c r="F16" i="57" s="1"/>
  <c r="H18" i="57"/>
  <c r="F18" i="57" s="1"/>
  <c r="E12" i="58"/>
  <c r="E15" i="58"/>
  <c r="E25" i="58"/>
  <c r="E29" i="58"/>
  <c r="E31" i="58"/>
  <c r="E39" i="58"/>
  <c r="E45" i="58"/>
  <c r="H21" i="57"/>
  <c r="F21" i="57" s="1"/>
  <c r="H7" i="57"/>
  <c r="F7" i="57" s="1"/>
  <c r="H9" i="57"/>
  <c r="F9" i="57" s="1"/>
  <c r="H11" i="57"/>
  <c r="F11" i="57" s="1"/>
  <c r="H13" i="57"/>
  <c r="F13" i="57" s="1"/>
  <c r="H15" i="57"/>
  <c r="F15" i="57" s="1"/>
  <c r="H17" i="57"/>
  <c r="F17" i="57" s="1"/>
  <c r="F85" i="59"/>
  <c r="F97" i="59"/>
  <c r="F101" i="59"/>
  <c r="F74" i="59"/>
  <c r="F78" i="59"/>
  <c r="F82" i="59"/>
  <c r="F86" i="59"/>
  <c r="F90" i="59"/>
  <c r="F94" i="59"/>
  <c r="F98" i="59"/>
  <c r="F102" i="59"/>
  <c r="F77" i="59"/>
  <c r="F81" i="59"/>
  <c r="F93" i="59"/>
  <c r="F13" i="59"/>
  <c r="F17" i="59"/>
  <c r="F19" i="59"/>
  <c r="F75" i="59"/>
  <c r="F79" i="59"/>
  <c r="F83" i="59"/>
  <c r="F87" i="59"/>
  <c r="F91" i="59"/>
  <c r="F95" i="59"/>
  <c r="F99" i="59"/>
  <c r="F103" i="59"/>
  <c r="F73" i="59"/>
  <c r="F89" i="59"/>
  <c r="F76" i="59"/>
  <c r="F80" i="59"/>
  <c r="F84" i="59"/>
  <c r="F88" i="59"/>
  <c r="F92" i="59"/>
  <c r="F96" i="59"/>
  <c r="F100" i="59"/>
  <c r="F104" i="59"/>
  <c r="I26" i="57"/>
  <c r="H26" i="57"/>
  <c r="I30" i="57"/>
  <c r="H30" i="57"/>
  <c r="I34" i="57"/>
  <c r="H34" i="57"/>
  <c r="I38" i="57"/>
  <c r="H38" i="57"/>
  <c r="I42" i="57"/>
  <c r="H42" i="57"/>
  <c r="I46" i="57"/>
  <c r="H46" i="57"/>
  <c r="I51" i="57"/>
  <c r="H51" i="57"/>
  <c r="I61" i="57"/>
  <c r="H61" i="57"/>
  <c r="I65" i="57"/>
  <c r="H65" i="57"/>
  <c r="I71" i="57"/>
  <c r="H71" i="57"/>
  <c r="F71" i="57" s="1"/>
  <c r="I73" i="57"/>
  <c r="H73" i="57"/>
  <c r="I77" i="57"/>
  <c r="H77" i="57"/>
  <c r="I79" i="57"/>
  <c r="H79" i="57"/>
  <c r="I81" i="57"/>
  <c r="H81" i="57"/>
  <c r="I83" i="57"/>
  <c r="H83" i="57"/>
  <c r="I85" i="57"/>
  <c r="H85" i="57"/>
  <c r="I87" i="57"/>
  <c r="H87" i="57"/>
  <c r="I89" i="57"/>
  <c r="H89" i="57"/>
  <c r="I91" i="57"/>
  <c r="H91" i="57"/>
  <c r="I93" i="57"/>
  <c r="H93" i="57"/>
  <c r="I95" i="57"/>
  <c r="H95" i="57"/>
  <c r="I97" i="57"/>
  <c r="H97" i="57"/>
  <c r="I99" i="57"/>
  <c r="H99" i="57"/>
  <c r="I101" i="57"/>
  <c r="H101" i="57"/>
  <c r="I52" i="57"/>
  <c r="H52" i="57"/>
  <c r="I24" i="57"/>
  <c r="H24" i="57"/>
  <c r="I28" i="57"/>
  <c r="H28" i="57"/>
  <c r="I32" i="57"/>
  <c r="H32" i="57"/>
  <c r="I36" i="57"/>
  <c r="H36" i="57"/>
  <c r="I40" i="57"/>
  <c r="H40" i="57"/>
  <c r="I44" i="57"/>
  <c r="H44" i="57"/>
  <c r="I48" i="57"/>
  <c r="H48" i="57"/>
  <c r="I57" i="57"/>
  <c r="H57" i="57"/>
  <c r="I63" i="57"/>
  <c r="H63" i="57"/>
  <c r="F63" i="57" s="1"/>
  <c r="I69" i="57"/>
  <c r="H69" i="57"/>
  <c r="H20" i="57"/>
  <c r="F20" i="57" s="1"/>
  <c r="I25" i="57"/>
  <c r="H25" i="57"/>
  <c r="I27" i="57"/>
  <c r="H27" i="57"/>
  <c r="I29" i="57"/>
  <c r="H29" i="57"/>
  <c r="I31" i="57"/>
  <c r="H31" i="57"/>
  <c r="I33" i="57"/>
  <c r="H33" i="57"/>
  <c r="I35" i="57"/>
  <c r="H35" i="57"/>
  <c r="I37" i="57"/>
  <c r="H37" i="57"/>
  <c r="I39" i="57"/>
  <c r="H39" i="57"/>
  <c r="I41" i="57"/>
  <c r="H41" i="57"/>
  <c r="I43" i="57"/>
  <c r="H43" i="57"/>
  <c r="I45" i="57"/>
  <c r="H45" i="57"/>
  <c r="I47" i="57"/>
  <c r="H47" i="57"/>
  <c r="I49" i="57"/>
  <c r="H49" i="57"/>
  <c r="I53" i="57"/>
  <c r="H53" i="57"/>
  <c r="I56" i="57"/>
  <c r="H56" i="57"/>
  <c r="I58" i="57"/>
  <c r="H58" i="57"/>
  <c r="I60" i="57"/>
  <c r="H60" i="57"/>
  <c r="I62" i="57"/>
  <c r="H62" i="57"/>
  <c r="I64" i="57"/>
  <c r="H64" i="57"/>
  <c r="I66" i="57"/>
  <c r="H66" i="57"/>
  <c r="I68" i="57"/>
  <c r="H68" i="57"/>
  <c r="I70" i="57"/>
  <c r="H70" i="57"/>
  <c r="I72" i="57"/>
  <c r="H72" i="57"/>
  <c r="I74" i="57"/>
  <c r="H74" i="57"/>
  <c r="I76" i="57"/>
  <c r="H76" i="57"/>
  <c r="I78" i="57"/>
  <c r="H78" i="57"/>
  <c r="I80" i="57"/>
  <c r="H80" i="57"/>
  <c r="I82" i="57"/>
  <c r="H82" i="57"/>
  <c r="I84" i="57"/>
  <c r="H84" i="57"/>
  <c r="I86" i="57"/>
  <c r="H86" i="57"/>
  <c r="I88" i="57"/>
  <c r="H88" i="57"/>
  <c r="I90" i="57"/>
  <c r="H90" i="57"/>
  <c r="I92" i="57"/>
  <c r="H92" i="57"/>
  <c r="I94" i="57"/>
  <c r="H94" i="57"/>
  <c r="I96" i="57"/>
  <c r="H96" i="57"/>
  <c r="I98" i="57"/>
  <c r="H98" i="57"/>
  <c r="I100" i="57"/>
  <c r="H100" i="57"/>
  <c r="I102" i="57"/>
  <c r="H102" i="57"/>
  <c r="I55" i="57"/>
  <c r="H55" i="57"/>
  <c r="I59" i="57"/>
  <c r="H59" i="57"/>
  <c r="I67" i="57"/>
  <c r="H67" i="57"/>
  <c r="I75" i="57"/>
  <c r="H75" i="57"/>
  <c r="H19" i="57"/>
  <c r="F19" i="57" s="1"/>
  <c r="H23" i="57"/>
  <c r="F23" i="57" s="1"/>
  <c r="I50" i="57"/>
  <c r="H50" i="57"/>
  <c r="I54" i="57"/>
  <c r="H54" i="57"/>
  <c r="F10" i="59" l="1"/>
  <c r="F18" i="59"/>
  <c r="F9" i="59"/>
  <c r="F48" i="57"/>
  <c r="F40" i="57"/>
  <c r="F32" i="57"/>
  <c r="F24" i="57"/>
  <c r="F61" i="57"/>
  <c r="F46" i="57"/>
  <c r="F65" i="59"/>
  <c r="F69" i="57"/>
  <c r="F57" i="57"/>
  <c r="F44" i="57"/>
  <c r="F36" i="57"/>
  <c r="F28" i="57"/>
  <c r="F52" i="57"/>
  <c r="F65" i="57"/>
  <c r="F51" i="57"/>
  <c r="F71" i="59"/>
  <c r="F42" i="57"/>
  <c r="F38" i="57"/>
  <c r="F54" i="57"/>
  <c r="F30" i="57"/>
  <c r="F50" i="57"/>
  <c r="F59" i="57"/>
  <c r="F34" i="57"/>
  <c r="F26" i="57"/>
  <c r="F67" i="57"/>
  <c r="F55" i="57"/>
  <c r="F68" i="57"/>
  <c r="F64" i="57"/>
  <c r="F60" i="57"/>
  <c r="F56" i="57"/>
  <c r="F49" i="57"/>
  <c r="F45" i="57"/>
  <c r="F41" i="57"/>
  <c r="F37" i="57"/>
  <c r="F33" i="57"/>
  <c r="F29" i="57"/>
  <c r="F25" i="57"/>
  <c r="F70" i="57"/>
  <c r="F66" i="57"/>
  <c r="F62" i="57"/>
  <c r="F58" i="57"/>
  <c r="F53" i="57"/>
  <c r="F47" i="57"/>
  <c r="F43" i="57"/>
  <c r="F39" i="57"/>
  <c r="F35" i="57"/>
  <c r="F31" i="57"/>
  <c r="F27" i="57"/>
  <c r="F70" i="59"/>
  <c r="F69" i="59"/>
  <c r="F72" i="59"/>
  <c r="F67" i="59"/>
  <c r="F66" i="59"/>
  <c r="F62" i="59"/>
  <c r="F57" i="59"/>
  <c r="F64" i="59"/>
  <c r="F56" i="59"/>
  <c r="F48" i="59"/>
  <c r="F63" i="59"/>
  <c r="F59" i="59"/>
  <c r="F15" i="59"/>
  <c r="F11" i="59"/>
  <c r="F68" i="59"/>
  <c r="F60" i="59"/>
  <c r="F58" i="59"/>
  <c r="F24" i="59"/>
  <c r="F61" i="59"/>
  <c r="F55" i="59"/>
  <c r="F39" i="59"/>
  <c r="F44" i="59"/>
  <c r="F37" i="59"/>
  <c r="F28" i="59"/>
  <c r="F14" i="59"/>
  <c r="F53" i="59"/>
  <c r="F54" i="59"/>
  <c r="F46" i="59"/>
  <c r="F22" i="59"/>
  <c r="F12" i="59"/>
  <c r="F52" i="59"/>
  <c r="F33" i="59"/>
  <c r="F43" i="59"/>
  <c r="F35" i="59"/>
  <c r="F45" i="59"/>
  <c r="F50" i="59"/>
  <c r="F42" i="59"/>
  <c r="F34" i="59"/>
  <c r="F20" i="59"/>
  <c r="F16" i="59"/>
  <c r="F8" i="59"/>
  <c r="F41" i="59"/>
  <c r="F32" i="59"/>
  <c r="F51" i="59"/>
  <c r="F38" i="59"/>
  <c r="F49" i="59"/>
  <c r="F36" i="59"/>
  <c r="F31" i="59"/>
  <c r="F30" i="59"/>
  <c r="F26" i="59"/>
  <c r="F40" i="59"/>
  <c r="F27" i="59"/>
  <c r="F23" i="59"/>
  <c r="F47" i="59"/>
  <c r="F29" i="59"/>
  <c r="F25" i="59"/>
  <c r="F21" i="59"/>
  <c r="C71" i="24" l="1"/>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D10" i="55"/>
  <c r="D11" i="55"/>
  <c r="D12" i="55"/>
  <c r="D13" i="55"/>
  <c r="D14" i="55"/>
  <c r="D15" i="55"/>
  <c r="D16" i="55"/>
  <c r="D17" i="55"/>
  <c r="D18" i="55"/>
  <c r="D19" i="55"/>
  <c r="D20" i="55"/>
  <c r="D21" i="55"/>
  <c r="D22" i="55"/>
  <c r="D23" i="55"/>
  <c r="D24" i="55"/>
  <c r="D25" i="55"/>
  <c r="D26" i="55"/>
  <c r="D27" i="55"/>
  <c r="D28" i="55"/>
  <c r="D29" i="55"/>
  <c r="D30" i="55"/>
  <c r="D31" i="55"/>
  <c r="D32" i="55"/>
  <c r="D33" i="55"/>
  <c r="D34" i="55"/>
  <c r="D35" i="55"/>
  <c r="D36" i="55"/>
  <c r="D37" i="55"/>
  <c r="D38" i="55"/>
  <c r="D39" i="55"/>
  <c r="D40" i="55"/>
  <c r="D41" i="55"/>
  <c r="D42" i="55"/>
  <c r="D43" i="55"/>
  <c r="D44" i="55"/>
  <c r="D45" i="55"/>
  <c r="D46" i="55"/>
  <c r="D47" i="55"/>
  <c r="D48" i="55"/>
  <c r="D49" i="55"/>
  <c r="D50" i="55"/>
  <c r="D51" i="55"/>
  <c r="D52" i="55"/>
  <c r="D53" i="55"/>
  <c r="D54" i="55"/>
  <c r="D55" i="55"/>
  <c r="D56" i="55"/>
  <c r="D57" i="55"/>
  <c r="D58" i="55"/>
  <c r="D59" i="55"/>
  <c r="D60" i="55"/>
  <c r="D61" i="55"/>
  <c r="D62" i="55"/>
  <c r="D63" i="55"/>
  <c r="D64" i="55"/>
  <c r="D65" i="55"/>
  <c r="D66" i="55"/>
  <c r="D67" i="55"/>
  <c r="D68" i="55"/>
  <c r="D69" i="55"/>
  <c r="D70" i="55"/>
  <c r="D71" i="55"/>
  <c r="D72" i="55"/>
  <c r="D73" i="55"/>
  <c r="D74" i="55"/>
  <c r="D75" i="55"/>
  <c r="D76" i="55"/>
  <c r="D77" i="55"/>
  <c r="D78" i="55"/>
  <c r="D79" i="55"/>
  <c r="D80" i="55"/>
  <c r="D81" i="55"/>
  <c r="D82" i="55"/>
  <c r="D83" i="55"/>
  <c r="D84" i="55"/>
  <c r="D85" i="55"/>
  <c r="D86" i="55"/>
  <c r="D87" i="55"/>
  <c r="D88" i="55"/>
  <c r="D89" i="55"/>
  <c r="D90" i="55"/>
  <c r="D91" i="55"/>
  <c r="D92" i="55"/>
  <c r="D93" i="55"/>
  <c r="D94" i="55"/>
  <c r="D95" i="55"/>
  <c r="D96" i="55"/>
  <c r="D97" i="55"/>
  <c r="D98" i="55"/>
  <c r="D99" i="55"/>
  <c r="D100" i="55"/>
  <c r="D101" i="55"/>
  <c r="C9" i="55"/>
  <c r="B9" i="55"/>
  <c r="A9" i="55"/>
  <c r="D9" i="55" l="1"/>
  <c r="C34" i="38"/>
  <c r="CL10" i="37" l="1"/>
  <c r="CL11" i="37"/>
  <c r="CL12" i="37"/>
  <c r="CL13" i="37"/>
  <c r="CL14" i="37"/>
  <c r="CL15" i="37"/>
  <c r="CL16" i="37"/>
  <c r="CL17" i="37"/>
  <c r="CL18" i="37"/>
  <c r="CL19" i="37"/>
  <c r="CL20" i="37"/>
  <c r="CL21" i="37"/>
  <c r="CL22" i="37"/>
  <c r="CL23" i="37"/>
  <c r="CL24" i="37"/>
  <c r="CL25" i="37"/>
  <c r="CL26" i="37"/>
  <c r="CL27" i="37"/>
  <c r="CL28" i="37"/>
  <c r="CL29" i="37"/>
  <c r="CL30" i="37"/>
  <c r="CL31" i="37"/>
  <c r="CL32" i="37"/>
  <c r="CL33" i="37"/>
  <c r="CL34" i="37"/>
  <c r="CL35" i="37"/>
  <c r="CL36" i="37"/>
  <c r="CL37" i="37"/>
  <c r="CL38" i="37"/>
  <c r="CL39" i="37"/>
  <c r="CL40" i="37"/>
  <c r="CL41" i="37"/>
  <c r="CL42" i="37"/>
  <c r="CL43" i="37"/>
  <c r="CL44" i="37"/>
  <c r="CL45" i="37"/>
  <c r="CL46" i="37"/>
  <c r="CL47" i="37"/>
  <c r="CL48" i="37"/>
  <c r="CL49" i="37"/>
  <c r="CL50" i="37"/>
  <c r="CL51" i="37"/>
  <c r="CL52" i="37"/>
  <c r="CL53" i="37"/>
  <c r="CL54" i="37"/>
  <c r="CL55" i="37"/>
  <c r="CL56" i="37"/>
  <c r="CL57" i="37"/>
  <c r="CL58" i="37"/>
  <c r="CL59" i="37"/>
  <c r="CL60" i="37"/>
  <c r="CL61" i="37"/>
  <c r="CL62" i="37"/>
  <c r="CL63" i="37"/>
  <c r="CL64" i="37"/>
  <c r="CL65" i="37"/>
  <c r="CL66" i="37"/>
  <c r="CL67" i="37"/>
  <c r="CL68" i="37"/>
  <c r="CL69" i="37"/>
  <c r="CL70" i="37"/>
  <c r="CL71" i="37"/>
  <c r="CL72" i="37"/>
  <c r="CL73" i="37"/>
  <c r="CL74" i="37"/>
  <c r="CL75" i="37"/>
  <c r="CL76" i="37"/>
  <c r="CL77" i="37"/>
  <c r="CL78" i="37"/>
  <c r="CL79" i="37"/>
  <c r="CL80" i="37"/>
  <c r="CL81" i="37"/>
  <c r="CL82" i="37"/>
  <c r="CL83" i="37"/>
  <c r="CL84" i="37"/>
  <c r="CL85" i="37"/>
  <c r="CL86" i="37"/>
  <c r="CL87" i="37"/>
  <c r="CL88" i="37"/>
  <c r="CL89" i="37"/>
  <c r="CL90" i="37"/>
  <c r="CL91" i="37"/>
  <c r="CL92" i="37"/>
  <c r="CL93" i="37"/>
  <c r="CL94" i="37"/>
  <c r="CL95" i="37"/>
  <c r="CL96" i="37"/>
  <c r="CL97" i="37"/>
  <c r="CL98" i="37"/>
  <c r="CL99" i="37"/>
  <c r="CL100" i="37"/>
  <c r="CL101" i="37"/>
  <c r="CL102" i="37"/>
  <c r="CL103" i="37"/>
  <c r="CL104" i="37"/>
  <c r="CL105" i="37"/>
  <c r="CL106" i="37"/>
  <c r="CL9" i="37"/>
  <c r="D8" i="31" l="1"/>
  <c r="D9" i="31"/>
  <c r="D10"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51" i="31"/>
  <c r="D52" i="31"/>
  <c r="D53" i="31"/>
  <c r="D54" i="31"/>
  <c r="D55" i="31"/>
  <c r="D56" i="31"/>
  <c r="D57" i="31"/>
  <c r="D58" i="31"/>
  <c r="D59" i="31"/>
  <c r="D60" i="31"/>
  <c r="D61" i="31"/>
  <c r="D62" i="31"/>
  <c r="D63" i="31"/>
  <c r="D64" i="31"/>
  <c r="D65" i="31"/>
  <c r="D66" i="31"/>
  <c r="D67" i="31"/>
  <c r="D68" i="31"/>
  <c r="D69" i="31"/>
  <c r="D70" i="31"/>
  <c r="D71" i="31"/>
  <c r="D72" i="31"/>
  <c r="D73" i="31"/>
  <c r="D74" i="31"/>
  <c r="D75" i="31"/>
  <c r="D76" i="31"/>
  <c r="D77" i="31"/>
  <c r="D78" i="31"/>
  <c r="D79" i="31"/>
  <c r="D80" i="31"/>
  <c r="D81" i="31"/>
  <c r="D82" i="31"/>
  <c r="D83" i="31"/>
  <c r="D84" i="31"/>
  <c r="D85" i="31"/>
  <c r="D86" i="31"/>
  <c r="D87" i="31"/>
  <c r="D88" i="31"/>
  <c r="D89" i="31"/>
  <c r="D90" i="31"/>
  <c r="D91" i="31"/>
  <c r="D92" i="31"/>
  <c r="D93" i="31"/>
  <c r="D94" i="31"/>
  <c r="D95" i="31"/>
  <c r="D96" i="31"/>
  <c r="D97" i="31"/>
  <c r="D98" i="31"/>
  <c r="D99" i="31"/>
  <c r="D100" i="31"/>
  <c r="D101" i="31"/>
  <c r="D102" i="31"/>
  <c r="D7" i="31"/>
  <c r="C95" i="1"/>
  <c r="C96" i="1"/>
  <c r="C97" i="1"/>
  <c r="C98" i="1"/>
  <c r="C99" i="1"/>
  <c r="C100" i="1"/>
  <c r="B95" i="1"/>
  <c r="B96" i="1"/>
  <c r="B97" i="1"/>
  <c r="B98" i="1"/>
  <c r="B99" i="1"/>
  <c r="B100" i="1"/>
  <c r="A95" i="1"/>
  <c r="A96" i="1"/>
  <c r="A97" i="1"/>
  <c r="A98" i="1"/>
  <c r="A99" i="1"/>
  <c r="A100" i="1"/>
  <c r="C93" i="1"/>
  <c r="C94" i="1"/>
  <c r="B93" i="1"/>
  <c r="B94" i="1"/>
  <c r="A93" i="1"/>
  <c r="A94" i="1"/>
  <c r="B102" i="51"/>
  <c r="A102" i="51"/>
  <c r="B101" i="51"/>
  <c r="A101" i="51"/>
  <c r="B100" i="51"/>
  <c r="A100" i="51"/>
  <c r="B99" i="51"/>
  <c r="A99" i="51"/>
  <c r="B98" i="51"/>
  <c r="A98" i="51"/>
  <c r="B97" i="51"/>
  <c r="A97" i="51"/>
  <c r="B96" i="51"/>
  <c r="A96" i="51"/>
  <c r="B95" i="51"/>
  <c r="A95" i="51"/>
  <c r="B94" i="51"/>
  <c r="A94" i="51"/>
  <c r="B93" i="51"/>
  <c r="A93" i="51"/>
  <c r="B92" i="51"/>
  <c r="A92" i="51"/>
  <c r="B91" i="51"/>
  <c r="A91" i="51"/>
  <c r="B90" i="51"/>
  <c r="A90" i="51"/>
  <c r="B89" i="51"/>
  <c r="A89" i="51"/>
  <c r="B88" i="51"/>
  <c r="A88" i="51"/>
  <c r="B87" i="51"/>
  <c r="A87" i="51"/>
  <c r="B86" i="51"/>
  <c r="A86" i="51"/>
  <c r="B85" i="51"/>
  <c r="A85" i="51"/>
  <c r="B84" i="51"/>
  <c r="A84" i="51"/>
  <c r="B83" i="51"/>
  <c r="A83" i="51"/>
  <c r="B82" i="51"/>
  <c r="A82" i="51"/>
  <c r="B81" i="51"/>
  <c r="A81" i="51"/>
  <c r="B80" i="51"/>
  <c r="A80" i="51"/>
  <c r="B79" i="51"/>
  <c r="A79" i="51"/>
  <c r="B78" i="51"/>
  <c r="A78" i="51"/>
  <c r="B77" i="51"/>
  <c r="A77" i="51"/>
  <c r="B76" i="51"/>
  <c r="A76" i="51"/>
  <c r="B75" i="51"/>
  <c r="A75" i="51"/>
  <c r="B74" i="51"/>
  <c r="A74" i="51"/>
  <c r="B73" i="51"/>
  <c r="A73" i="51"/>
  <c r="B72" i="51"/>
  <c r="A72" i="51"/>
  <c r="B71" i="51"/>
  <c r="A71" i="51"/>
  <c r="B70" i="51"/>
  <c r="A70" i="51"/>
  <c r="B69" i="51"/>
  <c r="A69" i="51"/>
  <c r="B68" i="51"/>
  <c r="A68" i="51"/>
  <c r="B67" i="51"/>
  <c r="A67" i="51"/>
  <c r="B66" i="51"/>
  <c r="A66" i="51"/>
  <c r="B65" i="51"/>
  <c r="A65" i="51"/>
  <c r="B64" i="51"/>
  <c r="A64" i="51"/>
  <c r="B63" i="51"/>
  <c r="A63" i="51"/>
  <c r="B62" i="51"/>
  <c r="A62" i="51"/>
  <c r="B61" i="51"/>
  <c r="A61" i="51"/>
  <c r="B60" i="51"/>
  <c r="A60" i="51"/>
  <c r="B59" i="51"/>
  <c r="A59" i="51"/>
  <c r="B58" i="51"/>
  <c r="A58" i="51"/>
  <c r="B57" i="51"/>
  <c r="A57" i="51"/>
  <c r="B56" i="51"/>
  <c r="A56" i="51"/>
  <c r="B55" i="51"/>
  <c r="A55" i="51"/>
  <c r="B54" i="51"/>
  <c r="A54" i="51"/>
  <c r="B53" i="51"/>
  <c r="A53" i="51"/>
  <c r="B52" i="51"/>
  <c r="A52" i="51"/>
  <c r="B51" i="51"/>
  <c r="A51" i="51"/>
  <c r="B50" i="51"/>
  <c r="A50" i="51"/>
  <c r="B49" i="51"/>
  <c r="A49" i="51"/>
  <c r="B48" i="51"/>
  <c r="A48" i="51"/>
  <c r="B47" i="51"/>
  <c r="A47" i="51"/>
  <c r="B46" i="51"/>
  <c r="A46" i="51"/>
  <c r="B45" i="51"/>
  <c r="A45" i="51"/>
  <c r="B44" i="51"/>
  <c r="A44" i="51"/>
  <c r="B43" i="51"/>
  <c r="A43" i="51"/>
  <c r="B42" i="51"/>
  <c r="A42" i="51"/>
  <c r="B41" i="51"/>
  <c r="A41" i="51"/>
  <c r="B40" i="51"/>
  <c r="A40" i="51"/>
  <c r="B39" i="51"/>
  <c r="A39" i="51"/>
  <c r="B38" i="51"/>
  <c r="A38" i="51"/>
  <c r="B37" i="51"/>
  <c r="A37" i="51"/>
  <c r="B36" i="51"/>
  <c r="A36" i="51"/>
  <c r="B35" i="51"/>
  <c r="A35" i="51"/>
  <c r="B34" i="51"/>
  <c r="A34" i="51"/>
  <c r="B33" i="51"/>
  <c r="A33" i="51"/>
  <c r="B32" i="51"/>
  <c r="A32" i="51"/>
  <c r="B31" i="51"/>
  <c r="A31" i="51"/>
  <c r="B30" i="51"/>
  <c r="A30" i="51"/>
  <c r="B29" i="51"/>
  <c r="A29" i="51"/>
  <c r="B28" i="51"/>
  <c r="A28" i="51"/>
  <c r="B27" i="51"/>
  <c r="A27" i="51"/>
  <c r="B26" i="51"/>
  <c r="A26" i="51"/>
  <c r="B25" i="51"/>
  <c r="A25" i="51"/>
  <c r="B24" i="51"/>
  <c r="A24" i="51"/>
  <c r="B23" i="51"/>
  <c r="A23" i="51"/>
  <c r="B22" i="51"/>
  <c r="A22" i="51"/>
  <c r="B21" i="51"/>
  <c r="A21" i="51"/>
  <c r="B20" i="51"/>
  <c r="A20" i="51"/>
  <c r="B19" i="51"/>
  <c r="A19" i="51"/>
  <c r="B18" i="51"/>
  <c r="A18" i="51"/>
  <c r="B17" i="51"/>
  <c r="A17" i="51"/>
  <c r="B16" i="51"/>
  <c r="A16" i="51"/>
  <c r="B15" i="51"/>
  <c r="A15" i="51"/>
  <c r="B14" i="51"/>
  <c r="A14" i="51"/>
  <c r="B13" i="51"/>
  <c r="A13" i="51"/>
  <c r="B12" i="51"/>
  <c r="A12" i="51"/>
  <c r="B11" i="51"/>
  <c r="A11" i="51"/>
  <c r="B10" i="51"/>
  <c r="A10" i="51"/>
  <c r="B9" i="51"/>
  <c r="A9" i="51"/>
  <c r="B8" i="51"/>
  <c r="A8" i="51"/>
  <c r="B102" i="50"/>
  <c r="A102" i="50"/>
  <c r="E102" i="50" s="1"/>
  <c r="B101" i="50"/>
  <c r="A101" i="50"/>
  <c r="E101" i="50" s="1"/>
  <c r="B100" i="50"/>
  <c r="A100" i="50"/>
  <c r="E100" i="50" s="1"/>
  <c r="B99" i="50"/>
  <c r="A99" i="50"/>
  <c r="E99" i="50" s="1"/>
  <c r="B98" i="50"/>
  <c r="A98" i="50"/>
  <c r="E98" i="50" s="1"/>
  <c r="B97" i="50"/>
  <c r="A97" i="50"/>
  <c r="E97" i="50" s="1"/>
  <c r="B96" i="50"/>
  <c r="A96" i="50"/>
  <c r="E96" i="50" s="1"/>
  <c r="B95" i="50"/>
  <c r="A95" i="50"/>
  <c r="E95" i="50" s="1"/>
  <c r="B94" i="50"/>
  <c r="A94" i="50"/>
  <c r="E94" i="50" s="1"/>
  <c r="B93" i="50"/>
  <c r="A93" i="50"/>
  <c r="E93" i="50" s="1"/>
  <c r="B92" i="50"/>
  <c r="A92" i="50"/>
  <c r="E92" i="50" s="1"/>
  <c r="B91" i="50"/>
  <c r="A91" i="50"/>
  <c r="E91" i="50" s="1"/>
  <c r="B90" i="50"/>
  <c r="A90" i="50"/>
  <c r="E90" i="50" s="1"/>
  <c r="B89" i="50"/>
  <c r="A89" i="50"/>
  <c r="E89" i="50" s="1"/>
  <c r="B88" i="50"/>
  <c r="A88" i="50"/>
  <c r="E88" i="50" s="1"/>
  <c r="B87" i="50"/>
  <c r="A87" i="50"/>
  <c r="E87" i="50" s="1"/>
  <c r="B86" i="50"/>
  <c r="A86" i="50"/>
  <c r="E86" i="50" s="1"/>
  <c r="B85" i="50"/>
  <c r="A85" i="50"/>
  <c r="E85" i="50" s="1"/>
  <c r="B84" i="50"/>
  <c r="A84" i="50"/>
  <c r="E84" i="50" s="1"/>
  <c r="B83" i="50"/>
  <c r="A83" i="50"/>
  <c r="E83" i="50" s="1"/>
  <c r="B82" i="50"/>
  <c r="A82" i="50"/>
  <c r="E82" i="50" s="1"/>
  <c r="B81" i="50"/>
  <c r="A81" i="50"/>
  <c r="E81" i="50" s="1"/>
  <c r="B80" i="50"/>
  <c r="A80" i="50"/>
  <c r="E80" i="50" s="1"/>
  <c r="B79" i="50"/>
  <c r="A79" i="50"/>
  <c r="E79" i="50" s="1"/>
  <c r="B78" i="50"/>
  <c r="A78" i="50"/>
  <c r="E78" i="50" s="1"/>
  <c r="B77" i="50"/>
  <c r="A77" i="50"/>
  <c r="E77" i="50" s="1"/>
  <c r="B76" i="50"/>
  <c r="A76" i="50"/>
  <c r="E76" i="50" s="1"/>
  <c r="B75" i="50"/>
  <c r="A75" i="50"/>
  <c r="E75" i="50" s="1"/>
  <c r="B74" i="50"/>
  <c r="A74" i="50"/>
  <c r="E74" i="50" s="1"/>
  <c r="B73" i="50"/>
  <c r="A73" i="50"/>
  <c r="E73" i="50" s="1"/>
  <c r="B72" i="50"/>
  <c r="A72" i="50"/>
  <c r="E72" i="50" s="1"/>
  <c r="B71" i="50"/>
  <c r="A71" i="50"/>
  <c r="E71" i="50" s="1"/>
  <c r="B70" i="50"/>
  <c r="A70" i="50"/>
  <c r="E70" i="50" s="1"/>
  <c r="B69" i="50"/>
  <c r="A69" i="50"/>
  <c r="E69" i="50" s="1"/>
  <c r="B68" i="50"/>
  <c r="A68" i="50"/>
  <c r="E68" i="50" s="1"/>
  <c r="B67" i="50"/>
  <c r="A67" i="50"/>
  <c r="E67" i="50" s="1"/>
  <c r="B66" i="50"/>
  <c r="A66" i="50"/>
  <c r="E66" i="50" s="1"/>
  <c r="B65" i="50"/>
  <c r="A65" i="50"/>
  <c r="E65" i="50" s="1"/>
  <c r="B64" i="50"/>
  <c r="A64" i="50"/>
  <c r="E64" i="50" s="1"/>
  <c r="B63" i="50"/>
  <c r="A63" i="50"/>
  <c r="E63" i="50" s="1"/>
  <c r="B62" i="50"/>
  <c r="A62" i="50"/>
  <c r="E62" i="50" s="1"/>
  <c r="B61" i="50"/>
  <c r="A61" i="50"/>
  <c r="E61" i="50" s="1"/>
  <c r="B60" i="50"/>
  <c r="A60" i="50"/>
  <c r="E60" i="50" s="1"/>
  <c r="B59" i="50"/>
  <c r="A59" i="50"/>
  <c r="E59" i="50" s="1"/>
  <c r="B58" i="50"/>
  <c r="A58" i="50"/>
  <c r="E58" i="50" s="1"/>
  <c r="B57" i="50"/>
  <c r="A57" i="50"/>
  <c r="E57" i="50" s="1"/>
  <c r="B56" i="50"/>
  <c r="A56" i="50"/>
  <c r="E56" i="50" s="1"/>
  <c r="B55" i="50"/>
  <c r="A55" i="50"/>
  <c r="E55" i="50" s="1"/>
  <c r="B54" i="50"/>
  <c r="A54" i="50"/>
  <c r="E54" i="50" s="1"/>
  <c r="B53" i="50"/>
  <c r="A53" i="50"/>
  <c r="E53" i="50" s="1"/>
  <c r="B52" i="50"/>
  <c r="A52" i="50"/>
  <c r="E52" i="50" s="1"/>
  <c r="B51" i="50"/>
  <c r="A51" i="50"/>
  <c r="E51" i="50" s="1"/>
  <c r="B50" i="50"/>
  <c r="A50" i="50"/>
  <c r="E50" i="50" s="1"/>
  <c r="B49" i="50"/>
  <c r="A49" i="50"/>
  <c r="E49" i="50" s="1"/>
  <c r="B48" i="50"/>
  <c r="A48" i="50"/>
  <c r="E48" i="50" s="1"/>
  <c r="B47" i="50"/>
  <c r="A47" i="50"/>
  <c r="E47" i="50" s="1"/>
  <c r="B46" i="50"/>
  <c r="A46" i="50"/>
  <c r="E46" i="50" s="1"/>
  <c r="B45" i="50"/>
  <c r="A45" i="50"/>
  <c r="E45" i="50" s="1"/>
  <c r="B44" i="50"/>
  <c r="A44" i="50"/>
  <c r="E44" i="50" s="1"/>
  <c r="B43" i="50"/>
  <c r="A43" i="50"/>
  <c r="E43" i="50" s="1"/>
  <c r="B42" i="50"/>
  <c r="A42" i="50"/>
  <c r="E42" i="50" s="1"/>
  <c r="B41" i="50"/>
  <c r="A41" i="50"/>
  <c r="E41" i="50" s="1"/>
  <c r="B40" i="50"/>
  <c r="A40" i="50"/>
  <c r="E40" i="50" s="1"/>
  <c r="B39" i="50"/>
  <c r="A39" i="50"/>
  <c r="E39" i="50" s="1"/>
  <c r="B38" i="50"/>
  <c r="A38" i="50"/>
  <c r="E38" i="50" s="1"/>
  <c r="B37" i="50"/>
  <c r="A37" i="50"/>
  <c r="E37" i="50" s="1"/>
  <c r="B36" i="50"/>
  <c r="A36" i="50"/>
  <c r="E36" i="50" s="1"/>
  <c r="B35" i="50"/>
  <c r="A35" i="50"/>
  <c r="E35" i="50" s="1"/>
  <c r="B34" i="50"/>
  <c r="A34" i="50"/>
  <c r="E34" i="50" s="1"/>
  <c r="B33" i="50"/>
  <c r="A33" i="50"/>
  <c r="E33" i="50" s="1"/>
  <c r="B32" i="50"/>
  <c r="A32" i="50"/>
  <c r="E32" i="50" s="1"/>
  <c r="B31" i="50"/>
  <c r="A31" i="50"/>
  <c r="E31" i="50" s="1"/>
  <c r="B30" i="50"/>
  <c r="A30" i="50"/>
  <c r="E30" i="50" s="1"/>
  <c r="B29" i="50"/>
  <c r="A29" i="50"/>
  <c r="E29" i="50" s="1"/>
  <c r="B28" i="50"/>
  <c r="A28" i="50"/>
  <c r="E28" i="50" s="1"/>
  <c r="B27" i="50"/>
  <c r="A27" i="50"/>
  <c r="E27" i="50" s="1"/>
  <c r="B26" i="50"/>
  <c r="A26" i="50"/>
  <c r="E26" i="50" s="1"/>
  <c r="B25" i="50"/>
  <c r="A25" i="50"/>
  <c r="E25" i="50" s="1"/>
  <c r="B24" i="50"/>
  <c r="A24" i="50"/>
  <c r="E24" i="50" s="1"/>
  <c r="B23" i="50"/>
  <c r="A23" i="50"/>
  <c r="E23" i="50" s="1"/>
  <c r="B22" i="50"/>
  <c r="A22" i="50"/>
  <c r="E22" i="50" s="1"/>
  <c r="B21" i="50"/>
  <c r="A21" i="50"/>
  <c r="E21" i="50" s="1"/>
  <c r="B20" i="50"/>
  <c r="A20" i="50"/>
  <c r="E20" i="50" s="1"/>
  <c r="B19" i="50"/>
  <c r="A19" i="50"/>
  <c r="E19" i="50" s="1"/>
  <c r="B18" i="50"/>
  <c r="A18" i="50"/>
  <c r="E18" i="50" s="1"/>
  <c r="B17" i="50"/>
  <c r="A17" i="50"/>
  <c r="E17" i="50" s="1"/>
  <c r="B16" i="50"/>
  <c r="A16" i="50"/>
  <c r="E16" i="50" s="1"/>
  <c r="B15" i="50"/>
  <c r="A15" i="50"/>
  <c r="E15" i="50" s="1"/>
  <c r="B14" i="50"/>
  <c r="A14" i="50"/>
  <c r="E14" i="50" s="1"/>
  <c r="B13" i="50"/>
  <c r="A13" i="50"/>
  <c r="E13" i="50" s="1"/>
  <c r="B12" i="50"/>
  <c r="A12" i="50"/>
  <c r="E12" i="50" s="1"/>
  <c r="B11" i="50"/>
  <c r="A11" i="50"/>
  <c r="E11" i="50" s="1"/>
  <c r="B10" i="50"/>
  <c r="A10" i="50"/>
  <c r="E10" i="50" s="1"/>
  <c r="B9" i="50"/>
  <c r="A9" i="50"/>
  <c r="E9" i="50" s="1"/>
  <c r="B8" i="50"/>
  <c r="A8" i="50"/>
  <c r="E8" i="50" s="1"/>
  <c r="C102" i="49"/>
  <c r="B102" i="49"/>
  <c r="A102" i="49"/>
  <c r="C101" i="49"/>
  <c r="B101" i="49"/>
  <c r="A101" i="49"/>
  <c r="C100" i="49"/>
  <c r="B100" i="49"/>
  <c r="A100" i="49"/>
  <c r="C99" i="49"/>
  <c r="B99" i="49"/>
  <c r="A99" i="49"/>
  <c r="C98" i="49"/>
  <c r="B98" i="49"/>
  <c r="A98" i="49"/>
  <c r="C97" i="49"/>
  <c r="B97" i="49"/>
  <c r="A97" i="49"/>
  <c r="C96" i="49"/>
  <c r="B96" i="49"/>
  <c r="A96" i="49"/>
  <c r="C95" i="49"/>
  <c r="B95" i="49"/>
  <c r="A95" i="49"/>
  <c r="C94" i="49"/>
  <c r="B94" i="49"/>
  <c r="A94" i="49"/>
  <c r="C93" i="49"/>
  <c r="B93" i="49"/>
  <c r="A93" i="49"/>
  <c r="C92" i="49"/>
  <c r="B92" i="49"/>
  <c r="A92" i="49"/>
  <c r="C91" i="49"/>
  <c r="B91" i="49"/>
  <c r="A91" i="49"/>
  <c r="C90" i="49"/>
  <c r="B90" i="49"/>
  <c r="A90" i="49"/>
  <c r="C89" i="49"/>
  <c r="B89" i="49"/>
  <c r="A89" i="49"/>
  <c r="C88" i="49"/>
  <c r="B88" i="49"/>
  <c r="A88" i="49"/>
  <c r="C87" i="49"/>
  <c r="B87" i="49"/>
  <c r="A87" i="49"/>
  <c r="C86" i="49"/>
  <c r="B86" i="49"/>
  <c r="A86" i="49"/>
  <c r="C85" i="49"/>
  <c r="B85" i="49"/>
  <c r="A85" i="49"/>
  <c r="C84" i="49"/>
  <c r="B84" i="49"/>
  <c r="A84" i="49"/>
  <c r="C83" i="49"/>
  <c r="B83" i="49"/>
  <c r="A83" i="49"/>
  <c r="C82" i="49"/>
  <c r="B82" i="49"/>
  <c r="A82" i="49"/>
  <c r="C81" i="49"/>
  <c r="B81" i="49"/>
  <c r="A81" i="49"/>
  <c r="C80" i="49"/>
  <c r="B80" i="49"/>
  <c r="A80" i="49"/>
  <c r="C79" i="49"/>
  <c r="B79" i="49"/>
  <c r="A79" i="49"/>
  <c r="C78" i="49"/>
  <c r="B78" i="49"/>
  <c r="A78" i="49"/>
  <c r="C77" i="49"/>
  <c r="B77" i="49"/>
  <c r="A77" i="49"/>
  <c r="C76" i="49"/>
  <c r="B76" i="49"/>
  <c r="A76" i="49"/>
  <c r="C75" i="49"/>
  <c r="B75" i="49"/>
  <c r="A75" i="49"/>
  <c r="C74" i="49"/>
  <c r="B74" i="49"/>
  <c r="A74" i="49"/>
  <c r="C73" i="49"/>
  <c r="B73" i="49"/>
  <c r="A73" i="49"/>
  <c r="C72" i="49"/>
  <c r="B72" i="49"/>
  <c r="A72" i="49"/>
  <c r="C71" i="49"/>
  <c r="B71" i="49"/>
  <c r="A71" i="49"/>
  <c r="C70" i="49"/>
  <c r="B70" i="49"/>
  <c r="A70" i="49"/>
  <c r="C69" i="49"/>
  <c r="B69" i="49"/>
  <c r="A69" i="49"/>
  <c r="C68" i="49"/>
  <c r="B68" i="49"/>
  <c r="A68" i="49"/>
  <c r="C67" i="49"/>
  <c r="B67" i="49"/>
  <c r="A67" i="49"/>
  <c r="C66" i="49"/>
  <c r="B66" i="49"/>
  <c r="A66" i="49"/>
  <c r="C65" i="49"/>
  <c r="B65" i="49"/>
  <c r="A65" i="49"/>
  <c r="C64" i="49"/>
  <c r="B64" i="49"/>
  <c r="A64" i="49"/>
  <c r="C63" i="49"/>
  <c r="B63" i="49"/>
  <c r="A63" i="49"/>
  <c r="C62" i="49"/>
  <c r="B62" i="49"/>
  <c r="A62" i="49"/>
  <c r="C61" i="49"/>
  <c r="B61" i="49"/>
  <c r="A61" i="49"/>
  <c r="C60" i="49"/>
  <c r="B60" i="49"/>
  <c r="A60" i="49"/>
  <c r="C59" i="49"/>
  <c r="B59" i="49"/>
  <c r="A59" i="49"/>
  <c r="C58" i="49"/>
  <c r="B58" i="49"/>
  <c r="A58" i="49"/>
  <c r="C57" i="49"/>
  <c r="B57" i="49"/>
  <c r="A57" i="49"/>
  <c r="C56" i="49"/>
  <c r="B56" i="49"/>
  <c r="A56" i="49"/>
  <c r="C55" i="49"/>
  <c r="B55" i="49"/>
  <c r="A55" i="49"/>
  <c r="C54" i="49"/>
  <c r="B54" i="49"/>
  <c r="A54" i="49"/>
  <c r="C53" i="49"/>
  <c r="B53" i="49"/>
  <c r="A53" i="49"/>
  <c r="C52" i="49"/>
  <c r="B52" i="49"/>
  <c r="A52" i="49"/>
  <c r="C51" i="49"/>
  <c r="B51" i="49"/>
  <c r="A51" i="49"/>
  <c r="C50" i="49"/>
  <c r="B50" i="49"/>
  <c r="A50" i="49"/>
  <c r="C49" i="49"/>
  <c r="B49" i="49"/>
  <c r="A49" i="49"/>
  <c r="C48" i="49"/>
  <c r="B48" i="49"/>
  <c r="A48" i="49"/>
  <c r="C47" i="49"/>
  <c r="B47" i="49"/>
  <c r="A47" i="49"/>
  <c r="C46" i="49"/>
  <c r="B46" i="49"/>
  <c r="A46" i="49"/>
  <c r="C45" i="49"/>
  <c r="B45" i="49"/>
  <c r="A45" i="49"/>
  <c r="C44" i="49"/>
  <c r="B44" i="49"/>
  <c r="A44" i="49"/>
  <c r="C43" i="49"/>
  <c r="B43" i="49"/>
  <c r="A43" i="49"/>
  <c r="C42" i="49"/>
  <c r="B42" i="49"/>
  <c r="A42" i="49"/>
  <c r="C41" i="49"/>
  <c r="B41" i="49"/>
  <c r="A41" i="49"/>
  <c r="C40" i="49"/>
  <c r="B40" i="49"/>
  <c r="A40" i="49"/>
  <c r="C39" i="49"/>
  <c r="B39" i="49"/>
  <c r="A39" i="49"/>
  <c r="C38" i="49"/>
  <c r="B38" i="49"/>
  <c r="A38" i="49"/>
  <c r="C37" i="49"/>
  <c r="B37" i="49"/>
  <c r="A37" i="49"/>
  <c r="C36" i="49"/>
  <c r="B36" i="49"/>
  <c r="A36" i="49"/>
  <c r="C35" i="49"/>
  <c r="B35" i="49"/>
  <c r="A35" i="49"/>
  <c r="C34" i="49"/>
  <c r="B34" i="49"/>
  <c r="A34" i="49"/>
  <c r="C33" i="49"/>
  <c r="B33" i="49"/>
  <c r="A33" i="49"/>
  <c r="C32" i="49"/>
  <c r="B32" i="49"/>
  <c r="A32" i="49"/>
  <c r="C31" i="49"/>
  <c r="B31" i="49"/>
  <c r="A31" i="49"/>
  <c r="C30" i="49"/>
  <c r="B30" i="49"/>
  <c r="A30" i="49"/>
  <c r="C29" i="49"/>
  <c r="B29" i="49"/>
  <c r="A29" i="49"/>
  <c r="C28" i="49"/>
  <c r="B28" i="49"/>
  <c r="A28" i="49"/>
  <c r="C27" i="49"/>
  <c r="B27" i="49"/>
  <c r="A27" i="49"/>
  <c r="C26" i="49"/>
  <c r="B26" i="49"/>
  <c r="A26" i="49"/>
  <c r="C25" i="49"/>
  <c r="B25" i="49"/>
  <c r="A25" i="49"/>
  <c r="C24" i="49"/>
  <c r="B24" i="49"/>
  <c r="A24" i="49"/>
  <c r="C23" i="49"/>
  <c r="B23" i="49"/>
  <c r="A23" i="49"/>
  <c r="C22" i="49"/>
  <c r="B22" i="49"/>
  <c r="A22" i="49"/>
  <c r="C21" i="49"/>
  <c r="B21" i="49"/>
  <c r="A21" i="49"/>
  <c r="C20" i="49"/>
  <c r="B20" i="49"/>
  <c r="A20" i="49"/>
  <c r="C19" i="49"/>
  <c r="B19" i="49"/>
  <c r="A19" i="49"/>
  <c r="C18" i="49"/>
  <c r="B18" i="49"/>
  <c r="A18" i="49"/>
  <c r="C17" i="49"/>
  <c r="B17" i="49"/>
  <c r="A17" i="49"/>
  <c r="C16" i="49"/>
  <c r="B16" i="49"/>
  <c r="A16" i="49"/>
  <c r="C15" i="49"/>
  <c r="B15" i="49"/>
  <c r="A15" i="49"/>
  <c r="C14" i="49"/>
  <c r="B14" i="49"/>
  <c r="A14" i="49"/>
  <c r="C13" i="49"/>
  <c r="B13" i="49"/>
  <c r="A13" i="49"/>
  <c r="C12" i="49"/>
  <c r="B12" i="49"/>
  <c r="A12" i="49"/>
  <c r="C11" i="49"/>
  <c r="B11" i="49"/>
  <c r="A11" i="49"/>
  <c r="C10" i="49"/>
  <c r="B10" i="49"/>
  <c r="A10" i="49"/>
  <c r="C9" i="49"/>
  <c r="B9" i="49"/>
  <c r="A9" i="49"/>
  <c r="C8" i="49"/>
  <c r="B8" i="49"/>
  <c r="A8" i="49"/>
  <c r="C7" i="49"/>
  <c r="B7" i="49"/>
  <c r="A7" i="49"/>
  <c r="C6" i="49"/>
  <c r="B6" i="49"/>
  <c r="A6" i="49"/>
  <c r="C102" i="48"/>
  <c r="B102" i="48"/>
  <c r="A102" i="48"/>
  <c r="E102" i="48" s="1"/>
  <c r="C101" i="48"/>
  <c r="B101" i="48"/>
  <c r="A101" i="48"/>
  <c r="E101" i="48" s="1"/>
  <c r="C100" i="48"/>
  <c r="B100" i="48"/>
  <c r="A100" i="48"/>
  <c r="E100" i="48" s="1"/>
  <c r="C99" i="48"/>
  <c r="B99" i="48"/>
  <c r="A99" i="48"/>
  <c r="E99" i="48" s="1"/>
  <c r="C98" i="48"/>
  <c r="B98" i="48"/>
  <c r="A98" i="48"/>
  <c r="E98" i="48" s="1"/>
  <c r="C97" i="48"/>
  <c r="B97" i="48"/>
  <c r="A97" i="48"/>
  <c r="E97" i="48" s="1"/>
  <c r="C96" i="48"/>
  <c r="B96" i="48"/>
  <c r="A96" i="48"/>
  <c r="E96" i="48" s="1"/>
  <c r="C95" i="48"/>
  <c r="B95" i="48"/>
  <c r="A95" i="48"/>
  <c r="E95" i="48" s="1"/>
  <c r="C94" i="48"/>
  <c r="B94" i="48"/>
  <c r="A94" i="48"/>
  <c r="E94" i="48" s="1"/>
  <c r="C93" i="48"/>
  <c r="B93" i="48"/>
  <c r="A93" i="48"/>
  <c r="E93" i="48" s="1"/>
  <c r="C92" i="48"/>
  <c r="B92" i="48"/>
  <c r="A92" i="48"/>
  <c r="E92" i="48" s="1"/>
  <c r="C91" i="48"/>
  <c r="B91" i="48"/>
  <c r="A91" i="48"/>
  <c r="E91" i="48" s="1"/>
  <c r="C90" i="48"/>
  <c r="B90" i="48"/>
  <c r="A90" i="48"/>
  <c r="E90" i="48" s="1"/>
  <c r="C89" i="48"/>
  <c r="B89" i="48"/>
  <c r="A89" i="48"/>
  <c r="E89" i="48" s="1"/>
  <c r="C88" i="48"/>
  <c r="B88" i="48"/>
  <c r="A88" i="48"/>
  <c r="E88" i="48" s="1"/>
  <c r="C87" i="48"/>
  <c r="B87" i="48"/>
  <c r="A87" i="48"/>
  <c r="E87" i="48" s="1"/>
  <c r="C86" i="48"/>
  <c r="B86" i="48"/>
  <c r="A86" i="48"/>
  <c r="E86" i="48" s="1"/>
  <c r="C85" i="48"/>
  <c r="B85" i="48"/>
  <c r="A85" i="48"/>
  <c r="E85" i="48" s="1"/>
  <c r="C84" i="48"/>
  <c r="B84" i="48"/>
  <c r="A84" i="48"/>
  <c r="E84" i="48" s="1"/>
  <c r="C83" i="48"/>
  <c r="B83" i="48"/>
  <c r="A83" i="48"/>
  <c r="E83" i="48" s="1"/>
  <c r="C82" i="48"/>
  <c r="B82" i="48"/>
  <c r="A82" i="48"/>
  <c r="E82" i="48" s="1"/>
  <c r="C81" i="48"/>
  <c r="B81" i="48"/>
  <c r="A81" i="48"/>
  <c r="E81" i="48" s="1"/>
  <c r="C80" i="48"/>
  <c r="B80" i="48"/>
  <c r="A80" i="48"/>
  <c r="E80" i="48" s="1"/>
  <c r="C79" i="48"/>
  <c r="B79" i="48"/>
  <c r="A79" i="48"/>
  <c r="E79" i="48" s="1"/>
  <c r="C78" i="48"/>
  <c r="B78" i="48"/>
  <c r="A78" i="48"/>
  <c r="E78" i="48" s="1"/>
  <c r="C77" i="48"/>
  <c r="B77" i="48"/>
  <c r="A77" i="48"/>
  <c r="E77" i="48" s="1"/>
  <c r="C76" i="48"/>
  <c r="B76" i="48"/>
  <c r="A76" i="48"/>
  <c r="E76" i="48" s="1"/>
  <c r="C75" i="48"/>
  <c r="B75" i="48"/>
  <c r="A75" i="48"/>
  <c r="E75" i="48" s="1"/>
  <c r="C74" i="48"/>
  <c r="B74" i="48"/>
  <c r="A74" i="48"/>
  <c r="E74" i="48" s="1"/>
  <c r="C73" i="48"/>
  <c r="B73" i="48"/>
  <c r="A73" i="48"/>
  <c r="E73" i="48" s="1"/>
  <c r="C72" i="48"/>
  <c r="B72" i="48"/>
  <c r="A72" i="48"/>
  <c r="E72" i="48" s="1"/>
  <c r="C71" i="48"/>
  <c r="B71" i="48"/>
  <c r="A71" i="48"/>
  <c r="E71" i="48" s="1"/>
  <c r="C70" i="48"/>
  <c r="B70" i="48"/>
  <c r="A70" i="48"/>
  <c r="E70" i="48" s="1"/>
  <c r="C69" i="48"/>
  <c r="B69" i="48"/>
  <c r="A69" i="48"/>
  <c r="E69" i="48" s="1"/>
  <c r="C68" i="48"/>
  <c r="B68" i="48"/>
  <c r="A68" i="48"/>
  <c r="E68" i="48" s="1"/>
  <c r="C67" i="48"/>
  <c r="B67" i="48"/>
  <c r="A67" i="48"/>
  <c r="E67" i="48" s="1"/>
  <c r="C66" i="48"/>
  <c r="B66" i="48"/>
  <c r="A66" i="48"/>
  <c r="E66" i="48" s="1"/>
  <c r="C65" i="48"/>
  <c r="B65" i="48"/>
  <c r="A65" i="48"/>
  <c r="E65" i="48" s="1"/>
  <c r="C64" i="48"/>
  <c r="B64" i="48"/>
  <c r="A64" i="48"/>
  <c r="E64" i="48" s="1"/>
  <c r="C63" i="48"/>
  <c r="B63" i="48"/>
  <c r="A63" i="48"/>
  <c r="E63" i="48" s="1"/>
  <c r="C62" i="48"/>
  <c r="B62" i="48"/>
  <c r="A62" i="48"/>
  <c r="E62" i="48" s="1"/>
  <c r="C61" i="48"/>
  <c r="B61" i="48"/>
  <c r="A61" i="48"/>
  <c r="E61" i="48" s="1"/>
  <c r="C60" i="48"/>
  <c r="B60" i="48"/>
  <c r="A60" i="48"/>
  <c r="E60" i="48" s="1"/>
  <c r="C59" i="48"/>
  <c r="B59" i="48"/>
  <c r="A59" i="48"/>
  <c r="E59" i="48" s="1"/>
  <c r="C58" i="48"/>
  <c r="B58" i="48"/>
  <c r="A58" i="48"/>
  <c r="E58" i="48" s="1"/>
  <c r="C57" i="48"/>
  <c r="B57" i="48"/>
  <c r="A57" i="48"/>
  <c r="E57" i="48" s="1"/>
  <c r="C56" i="48"/>
  <c r="B56" i="48"/>
  <c r="A56" i="48"/>
  <c r="E56" i="48" s="1"/>
  <c r="C55" i="48"/>
  <c r="B55" i="48"/>
  <c r="A55" i="48"/>
  <c r="E55" i="48" s="1"/>
  <c r="C54" i="48"/>
  <c r="B54" i="48"/>
  <c r="A54" i="48"/>
  <c r="E54" i="48" s="1"/>
  <c r="C53" i="48"/>
  <c r="B53" i="48"/>
  <c r="A53" i="48"/>
  <c r="E53" i="48" s="1"/>
  <c r="C52" i="48"/>
  <c r="B52" i="48"/>
  <c r="A52" i="48"/>
  <c r="E52" i="48" s="1"/>
  <c r="C51" i="48"/>
  <c r="B51" i="48"/>
  <c r="A51" i="48"/>
  <c r="E51" i="48" s="1"/>
  <c r="C50" i="48"/>
  <c r="B50" i="48"/>
  <c r="A50" i="48"/>
  <c r="E50" i="48" s="1"/>
  <c r="C49" i="48"/>
  <c r="B49" i="48"/>
  <c r="A49" i="48"/>
  <c r="E49" i="48" s="1"/>
  <c r="C48" i="48"/>
  <c r="B48" i="48"/>
  <c r="A48" i="48"/>
  <c r="E48" i="48" s="1"/>
  <c r="C47" i="48"/>
  <c r="B47" i="48"/>
  <c r="A47" i="48"/>
  <c r="E47" i="48" s="1"/>
  <c r="C46" i="48"/>
  <c r="B46" i="48"/>
  <c r="A46" i="48"/>
  <c r="E46" i="48" s="1"/>
  <c r="C45" i="48"/>
  <c r="B45" i="48"/>
  <c r="A45" i="48"/>
  <c r="E45" i="48" s="1"/>
  <c r="C44" i="48"/>
  <c r="B44" i="48"/>
  <c r="A44" i="48"/>
  <c r="E44" i="48" s="1"/>
  <c r="C43" i="48"/>
  <c r="B43" i="48"/>
  <c r="A43" i="48"/>
  <c r="E43" i="48" s="1"/>
  <c r="C42" i="48"/>
  <c r="B42" i="48"/>
  <c r="A42" i="48"/>
  <c r="E42" i="48" s="1"/>
  <c r="C41" i="48"/>
  <c r="B41" i="48"/>
  <c r="A41" i="48"/>
  <c r="E41" i="48" s="1"/>
  <c r="C40" i="48"/>
  <c r="B40" i="48"/>
  <c r="A40" i="48"/>
  <c r="E40" i="48" s="1"/>
  <c r="C39" i="48"/>
  <c r="B39" i="48"/>
  <c r="A39" i="48"/>
  <c r="E39" i="48" s="1"/>
  <c r="C38" i="48"/>
  <c r="B38" i="48"/>
  <c r="A38" i="48"/>
  <c r="E38" i="48" s="1"/>
  <c r="C37" i="48"/>
  <c r="B37" i="48"/>
  <c r="A37" i="48"/>
  <c r="E37" i="48" s="1"/>
  <c r="C36" i="48"/>
  <c r="B36" i="48"/>
  <c r="A36" i="48"/>
  <c r="E36" i="48" s="1"/>
  <c r="C35" i="48"/>
  <c r="B35" i="48"/>
  <c r="A35" i="48"/>
  <c r="E35" i="48" s="1"/>
  <c r="C34" i="48"/>
  <c r="B34" i="48"/>
  <c r="A34" i="48"/>
  <c r="E34" i="48" s="1"/>
  <c r="C33" i="48"/>
  <c r="B33" i="48"/>
  <c r="A33" i="48"/>
  <c r="E33" i="48" s="1"/>
  <c r="C32" i="48"/>
  <c r="B32" i="48"/>
  <c r="A32" i="48"/>
  <c r="E32" i="48" s="1"/>
  <c r="C31" i="48"/>
  <c r="B31" i="48"/>
  <c r="A31" i="48"/>
  <c r="E31" i="48" s="1"/>
  <c r="C30" i="48"/>
  <c r="B30" i="48"/>
  <c r="A30" i="48"/>
  <c r="E30" i="48" s="1"/>
  <c r="C29" i="48"/>
  <c r="B29" i="48"/>
  <c r="A29" i="48"/>
  <c r="E29" i="48" s="1"/>
  <c r="C28" i="48"/>
  <c r="B28" i="48"/>
  <c r="A28" i="48"/>
  <c r="E28" i="48" s="1"/>
  <c r="C27" i="48"/>
  <c r="B27" i="48"/>
  <c r="A27" i="48"/>
  <c r="E27" i="48" s="1"/>
  <c r="C26" i="48"/>
  <c r="B26" i="48"/>
  <c r="A26" i="48"/>
  <c r="E26" i="48" s="1"/>
  <c r="C25" i="48"/>
  <c r="B25" i="48"/>
  <c r="A25" i="48"/>
  <c r="E25" i="48" s="1"/>
  <c r="C24" i="48"/>
  <c r="B24" i="48"/>
  <c r="A24" i="48"/>
  <c r="E24" i="48" s="1"/>
  <c r="C23" i="48"/>
  <c r="B23" i="48"/>
  <c r="A23" i="48"/>
  <c r="E23" i="48" s="1"/>
  <c r="C22" i="48"/>
  <c r="B22" i="48"/>
  <c r="A22" i="48"/>
  <c r="E22" i="48" s="1"/>
  <c r="C21" i="48"/>
  <c r="B21" i="48"/>
  <c r="A21" i="48"/>
  <c r="E21" i="48" s="1"/>
  <c r="C20" i="48"/>
  <c r="B20" i="48"/>
  <c r="A20" i="48"/>
  <c r="E20" i="48" s="1"/>
  <c r="C19" i="48"/>
  <c r="B19" i="48"/>
  <c r="A19" i="48"/>
  <c r="E19" i="48" s="1"/>
  <c r="C18" i="48"/>
  <c r="B18" i="48"/>
  <c r="A18" i="48"/>
  <c r="E18" i="48" s="1"/>
  <c r="C17" i="48"/>
  <c r="B17" i="48"/>
  <c r="A17" i="48"/>
  <c r="E17" i="48" s="1"/>
  <c r="C16" i="48"/>
  <c r="B16" i="48"/>
  <c r="A16" i="48"/>
  <c r="E16" i="48" s="1"/>
  <c r="C15" i="48"/>
  <c r="B15" i="48"/>
  <c r="A15" i="48"/>
  <c r="E15" i="48" s="1"/>
  <c r="C14" i="48"/>
  <c r="B14" i="48"/>
  <c r="A14" i="48"/>
  <c r="E14" i="48" s="1"/>
  <c r="C13" i="48"/>
  <c r="B13" i="48"/>
  <c r="A13" i="48"/>
  <c r="E13" i="48" s="1"/>
  <c r="C12" i="48"/>
  <c r="B12" i="48"/>
  <c r="A12" i="48"/>
  <c r="E12" i="48" s="1"/>
  <c r="C11" i="48"/>
  <c r="B11" i="48"/>
  <c r="A11" i="48"/>
  <c r="E11" i="48" s="1"/>
  <c r="C10" i="48"/>
  <c r="B10" i="48"/>
  <c r="A10" i="48"/>
  <c r="E10" i="48" s="1"/>
  <c r="C9" i="48"/>
  <c r="B9" i="48"/>
  <c r="A9" i="48"/>
  <c r="E9" i="48" s="1"/>
  <c r="C8" i="48"/>
  <c r="B8" i="48"/>
  <c r="A8" i="48"/>
  <c r="E8" i="48" s="1"/>
  <c r="C7" i="48"/>
  <c r="B7" i="48"/>
  <c r="A7" i="48"/>
  <c r="E7" i="48" s="1"/>
  <c r="C6" i="48"/>
  <c r="B6" i="48"/>
  <c r="A6" i="48"/>
  <c r="E6" i="48" s="1"/>
  <c r="D10" i="47"/>
  <c r="D11" i="47"/>
  <c r="D12" i="47"/>
  <c r="D13" i="47"/>
  <c r="D14" i="47"/>
  <c r="D15" i="47"/>
  <c r="D16" i="47"/>
  <c r="D17" i="47"/>
  <c r="D18" i="47"/>
  <c r="D19" i="47"/>
  <c r="D20" i="47"/>
  <c r="D21" i="47"/>
  <c r="D22" i="47"/>
  <c r="D23" i="47"/>
  <c r="D24" i="47"/>
  <c r="D25" i="47"/>
  <c r="D26" i="47"/>
  <c r="D27" i="47"/>
  <c r="D28" i="47"/>
  <c r="D29" i="47"/>
  <c r="D30" i="47"/>
  <c r="D31" i="47"/>
  <c r="D32" i="47"/>
  <c r="D33" i="47"/>
  <c r="D34" i="47"/>
  <c r="D35" i="47"/>
  <c r="D36" i="47"/>
  <c r="D37" i="47"/>
  <c r="D38" i="47"/>
  <c r="D39" i="47"/>
  <c r="D40" i="47"/>
  <c r="D41" i="47"/>
  <c r="D42" i="47"/>
  <c r="D43" i="47"/>
  <c r="D44" i="47"/>
  <c r="D45" i="47"/>
  <c r="D46" i="47"/>
  <c r="D47" i="47"/>
  <c r="D48" i="47"/>
  <c r="D49" i="47"/>
  <c r="D50" i="47"/>
  <c r="D51" i="47"/>
  <c r="D52" i="47"/>
  <c r="D53" i="47"/>
  <c r="D54" i="47"/>
  <c r="D55" i="47"/>
  <c r="D56" i="47"/>
  <c r="D57" i="47"/>
  <c r="D58" i="47"/>
  <c r="D59" i="47"/>
  <c r="D60" i="47"/>
  <c r="D61" i="47"/>
  <c r="D62" i="47"/>
  <c r="D63" i="47"/>
  <c r="D64" i="47"/>
  <c r="D65" i="47"/>
  <c r="D66" i="47"/>
  <c r="D67" i="47"/>
  <c r="D68" i="47"/>
  <c r="D69" i="47"/>
  <c r="D70" i="47"/>
  <c r="D71" i="47"/>
  <c r="D72" i="47"/>
  <c r="D73" i="47"/>
  <c r="D74" i="47"/>
  <c r="D75" i="47"/>
  <c r="D76" i="47"/>
  <c r="D77" i="47"/>
  <c r="D78" i="47"/>
  <c r="D79" i="47"/>
  <c r="D80" i="47"/>
  <c r="D81" i="47"/>
  <c r="D82" i="47"/>
  <c r="D83" i="47"/>
  <c r="D84" i="47"/>
  <c r="D85" i="47"/>
  <c r="D86" i="47"/>
  <c r="D87" i="47"/>
  <c r="D88" i="47"/>
  <c r="D89" i="47"/>
  <c r="D90" i="47"/>
  <c r="D91" i="47"/>
  <c r="D92" i="47"/>
  <c r="D93" i="47"/>
  <c r="D94" i="47"/>
  <c r="D95" i="47"/>
  <c r="D96" i="47"/>
  <c r="D97" i="47"/>
  <c r="D98" i="47"/>
  <c r="D99" i="47"/>
  <c r="D100" i="47"/>
  <c r="D101" i="47"/>
  <c r="D102" i="47"/>
  <c r="D9" i="47"/>
  <c r="C102" i="47"/>
  <c r="B102" i="47"/>
  <c r="A102" i="47"/>
  <c r="C101" i="47"/>
  <c r="B101" i="47"/>
  <c r="A101" i="47"/>
  <c r="E101" i="47" s="1"/>
  <c r="C100" i="47"/>
  <c r="B100" i="47"/>
  <c r="A100" i="47"/>
  <c r="E100" i="47" s="1"/>
  <c r="C99" i="47"/>
  <c r="B99" i="47"/>
  <c r="A99" i="47"/>
  <c r="C98" i="47"/>
  <c r="B98" i="47"/>
  <c r="A98" i="47"/>
  <c r="E98" i="47" s="1"/>
  <c r="C97" i="47"/>
  <c r="B97" i="47"/>
  <c r="A97" i="47"/>
  <c r="E97" i="47" s="1"/>
  <c r="C96" i="47"/>
  <c r="B96" i="47"/>
  <c r="A96" i="47"/>
  <c r="C95" i="47"/>
  <c r="B95" i="47"/>
  <c r="A95" i="47"/>
  <c r="E95" i="47" s="1"/>
  <c r="C94" i="47"/>
  <c r="B94" i="47"/>
  <c r="A94" i="47"/>
  <c r="E94" i="47" s="1"/>
  <c r="C93" i="47"/>
  <c r="B93" i="47"/>
  <c r="A93" i="47"/>
  <c r="C92" i="47"/>
  <c r="B92" i="47"/>
  <c r="A92" i="47"/>
  <c r="E92" i="47" s="1"/>
  <c r="C91" i="47"/>
  <c r="B91" i="47"/>
  <c r="A91" i="47"/>
  <c r="E91" i="47" s="1"/>
  <c r="C90" i="47"/>
  <c r="B90" i="47"/>
  <c r="A90" i="47"/>
  <c r="C89" i="47"/>
  <c r="B89" i="47"/>
  <c r="A89" i="47"/>
  <c r="E89" i="47" s="1"/>
  <c r="C88" i="47"/>
  <c r="B88" i="47"/>
  <c r="A88" i="47"/>
  <c r="E88" i="47" s="1"/>
  <c r="C87" i="47"/>
  <c r="B87" i="47"/>
  <c r="A87" i="47"/>
  <c r="E87" i="47" s="1"/>
  <c r="C86" i="47"/>
  <c r="B86" i="47"/>
  <c r="A86" i="47"/>
  <c r="E86" i="47" s="1"/>
  <c r="C85" i="47"/>
  <c r="B85" i="47"/>
  <c r="A85" i="47"/>
  <c r="E85" i="47" s="1"/>
  <c r="C84" i="47"/>
  <c r="B84" i="47"/>
  <c r="A84" i="47"/>
  <c r="C83" i="47"/>
  <c r="B83" i="47"/>
  <c r="A83" i="47"/>
  <c r="E83" i="47" s="1"/>
  <c r="C82" i="47"/>
  <c r="B82" i="47"/>
  <c r="A82" i="47"/>
  <c r="E82" i="47" s="1"/>
  <c r="C81" i="47"/>
  <c r="B81" i="47"/>
  <c r="A81" i="47"/>
  <c r="E81" i="47" s="1"/>
  <c r="C80" i="47"/>
  <c r="B80" i="47"/>
  <c r="A80" i="47"/>
  <c r="E80" i="47" s="1"/>
  <c r="C79" i="47"/>
  <c r="B79" i="47"/>
  <c r="A79" i="47"/>
  <c r="E79" i="47" s="1"/>
  <c r="C78" i="47"/>
  <c r="B78" i="47"/>
  <c r="A78" i="47"/>
  <c r="C77" i="47"/>
  <c r="B77" i="47"/>
  <c r="A77" i="47"/>
  <c r="E77" i="47" s="1"/>
  <c r="C76" i="47"/>
  <c r="B76" i="47"/>
  <c r="A76" i="47"/>
  <c r="E76" i="47" s="1"/>
  <c r="C75" i="47"/>
  <c r="B75" i="47"/>
  <c r="A75" i="47"/>
  <c r="E75" i="47" s="1"/>
  <c r="C74" i="47"/>
  <c r="B74" i="47"/>
  <c r="A74" i="47"/>
  <c r="C73" i="47"/>
  <c r="B73" i="47"/>
  <c r="A73" i="47"/>
  <c r="E73" i="47" s="1"/>
  <c r="C72" i="47"/>
  <c r="B72" i="47"/>
  <c r="A72" i="47"/>
  <c r="C71" i="47"/>
  <c r="B71" i="47"/>
  <c r="A71" i="47"/>
  <c r="E71" i="47" s="1"/>
  <c r="C70" i="47"/>
  <c r="B70" i="47"/>
  <c r="A70" i="47"/>
  <c r="E70" i="47" s="1"/>
  <c r="C69" i="47"/>
  <c r="B69" i="47"/>
  <c r="A69" i="47"/>
  <c r="E69" i="47" s="1"/>
  <c r="C68" i="47"/>
  <c r="B68" i="47"/>
  <c r="A68" i="47"/>
  <c r="E68" i="47" s="1"/>
  <c r="C67" i="47"/>
  <c r="B67" i="47"/>
  <c r="A67" i="47"/>
  <c r="E67" i="47" s="1"/>
  <c r="C66" i="47"/>
  <c r="B66" i="47"/>
  <c r="A66" i="47"/>
  <c r="E66" i="47" s="1"/>
  <c r="C65" i="47"/>
  <c r="B65" i="47"/>
  <c r="A65" i="47"/>
  <c r="E65" i="47" s="1"/>
  <c r="C64" i="47"/>
  <c r="B64" i="47"/>
  <c r="A64" i="47"/>
  <c r="C63" i="47"/>
  <c r="B63" i="47"/>
  <c r="A63" i="47"/>
  <c r="E63" i="47" s="1"/>
  <c r="C62" i="47"/>
  <c r="B62" i="47"/>
  <c r="A62" i="47"/>
  <c r="E62" i="47" s="1"/>
  <c r="C61" i="47"/>
  <c r="B61" i="47"/>
  <c r="A61" i="47"/>
  <c r="E61" i="47" s="1"/>
  <c r="C60" i="47"/>
  <c r="B60" i="47"/>
  <c r="A60" i="47"/>
  <c r="E60" i="47" s="1"/>
  <c r="C59" i="47"/>
  <c r="B59" i="47"/>
  <c r="A59" i="47"/>
  <c r="C58" i="47"/>
  <c r="B58" i="47"/>
  <c r="A58" i="47"/>
  <c r="E58" i="47" s="1"/>
  <c r="C57" i="47"/>
  <c r="B57" i="47"/>
  <c r="A57" i="47"/>
  <c r="E57" i="47" s="1"/>
  <c r="C56" i="47"/>
  <c r="B56" i="47"/>
  <c r="A56" i="47"/>
  <c r="E56" i="47" s="1"/>
  <c r="C55" i="47"/>
  <c r="B55" i="47"/>
  <c r="A55" i="47"/>
  <c r="E55" i="47" s="1"/>
  <c r="C54" i="47"/>
  <c r="B54" i="47"/>
  <c r="A54" i="47"/>
  <c r="E54" i="47" s="1"/>
  <c r="C53" i="47"/>
  <c r="B53" i="47"/>
  <c r="A53" i="47"/>
  <c r="E53" i="47" s="1"/>
  <c r="C52" i="47"/>
  <c r="B52" i="47"/>
  <c r="A52" i="47"/>
  <c r="E52" i="47" s="1"/>
  <c r="C51" i="47"/>
  <c r="B51" i="47"/>
  <c r="A51" i="47"/>
  <c r="E51" i="47" s="1"/>
  <c r="C50" i="47"/>
  <c r="B50" i="47"/>
  <c r="A50" i="47"/>
  <c r="E50" i="47" s="1"/>
  <c r="C49" i="47"/>
  <c r="B49" i="47"/>
  <c r="A49" i="47"/>
  <c r="E49" i="47" s="1"/>
  <c r="C48" i="47"/>
  <c r="B48" i="47"/>
  <c r="A48" i="47"/>
  <c r="E48" i="47" s="1"/>
  <c r="C47" i="47"/>
  <c r="B47" i="47"/>
  <c r="A47" i="47"/>
  <c r="E47" i="47" s="1"/>
  <c r="C46" i="47"/>
  <c r="B46" i="47"/>
  <c r="A46" i="47"/>
  <c r="E46" i="47" s="1"/>
  <c r="C45" i="47"/>
  <c r="B45" i="47"/>
  <c r="A45" i="47"/>
  <c r="E45" i="47" s="1"/>
  <c r="C44" i="47"/>
  <c r="B44" i="47"/>
  <c r="A44" i="47"/>
  <c r="E44" i="47" s="1"/>
  <c r="C43" i="47"/>
  <c r="B43" i="47"/>
  <c r="A43" i="47"/>
  <c r="E43" i="47" s="1"/>
  <c r="C42" i="47"/>
  <c r="B42" i="47"/>
  <c r="A42" i="47"/>
  <c r="E42" i="47" s="1"/>
  <c r="C41" i="47"/>
  <c r="B41" i="47"/>
  <c r="A41" i="47"/>
  <c r="E41" i="47" s="1"/>
  <c r="C40" i="47"/>
  <c r="B40" i="47"/>
  <c r="A40" i="47"/>
  <c r="E40" i="47" s="1"/>
  <c r="C39" i="47"/>
  <c r="B39" i="47"/>
  <c r="A39" i="47"/>
  <c r="E39" i="47" s="1"/>
  <c r="C38" i="47"/>
  <c r="B38" i="47"/>
  <c r="A38" i="47"/>
  <c r="E38" i="47" s="1"/>
  <c r="C37" i="47"/>
  <c r="B37" i="47"/>
  <c r="A37" i="47"/>
  <c r="E37" i="47" s="1"/>
  <c r="C36" i="47"/>
  <c r="B36" i="47"/>
  <c r="A36" i="47"/>
  <c r="E36" i="47" s="1"/>
  <c r="C35" i="47"/>
  <c r="B35" i="47"/>
  <c r="A35" i="47"/>
  <c r="E35" i="47" s="1"/>
  <c r="C34" i="47"/>
  <c r="B34" i="47"/>
  <c r="A34" i="47"/>
  <c r="E34" i="47" s="1"/>
  <c r="C33" i="47"/>
  <c r="B33" i="47"/>
  <c r="A33" i="47"/>
  <c r="E33" i="47" s="1"/>
  <c r="C32" i="47"/>
  <c r="B32" i="47"/>
  <c r="A32" i="47"/>
  <c r="E32" i="47" s="1"/>
  <c r="C31" i="47"/>
  <c r="B31" i="47"/>
  <c r="A31" i="47"/>
  <c r="E31" i="47" s="1"/>
  <c r="C30" i="47"/>
  <c r="B30" i="47"/>
  <c r="A30" i="47"/>
  <c r="E30" i="47" s="1"/>
  <c r="C29" i="47"/>
  <c r="B29" i="47"/>
  <c r="A29" i="47"/>
  <c r="E29" i="47" s="1"/>
  <c r="C28" i="47"/>
  <c r="B28" i="47"/>
  <c r="A28" i="47"/>
  <c r="E28" i="47" s="1"/>
  <c r="C27" i="47"/>
  <c r="B27" i="47"/>
  <c r="A27" i="47"/>
  <c r="E27" i="47" s="1"/>
  <c r="C26" i="47"/>
  <c r="B26" i="47"/>
  <c r="A26" i="47"/>
  <c r="E26" i="47" s="1"/>
  <c r="C25" i="47"/>
  <c r="B25" i="47"/>
  <c r="A25" i="47"/>
  <c r="E25" i="47" s="1"/>
  <c r="C24" i="47"/>
  <c r="B24" i="47"/>
  <c r="A24" i="47"/>
  <c r="E24" i="47" s="1"/>
  <c r="C23" i="47"/>
  <c r="B23" i="47"/>
  <c r="A23" i="47"/>
  <c r="E23" i="47" s="1"/>
  <c r="C22" i="47"/>
  <c r="B22" i="47"/>
  <c r="A22" i="47"/>
  <c r="E22" i="47" s="1"/>
  <c r="C21" i="47"/>
  <c r="B21" i="47"/>
  <c r="A21" i="47"/>
  <c r="E21" i="47" s="1"/>
  <c r="C20" i="47"/>
  <c r="B20" i="47"/>
  <c r="A20" i="47"/>
  <c r="E20" i="47" s="1"/>
  <c r="C19" i="47"/>
  <c r="B19" i="47"/>
  <c r="A19" i="47"/>
  <c r="E19" i="47" s="1"/>
  <c r="C18" i="47"/>
  <c r="B18" i="47"/>
  <c r="A18" i="47"/>
  <c r="E18" i="47" s="1"/>
  <c r="C17" i="47"/>
  <c r="B17" i="47"/>
  <c r="A17" i="47"/>
  <c r="E17" i="47" s="1"/>
  <c r="C16" i="47"/>
  <c r="B16" i="47"/>
  <c r="A16" i="47"/>
  <c r="E16" i="47" s="1"/>
  <c r="C15" i="47"/>
  <c r="B15" i="47"/>
  <c r="A15" i="47"/>
  <c r="E15" i="47" s="1"/>
  <c r="C14" i="47"/>
  <c r="B14" i="47"/>
  <c r="A14" i="47"/>
  <c r="E14" i="47" s="1"/>
  <c r="C13" i="47"/>
  <c r="B13" i="47"/>
  <c r="A13" i="47"/>
  <c r="E13" i="47" s="1"/>
  <c r="C12" i="47"/>
  <c r="B12" i="47"/>
  <c r="A12" i="47"/>
  <c r="E12" i="47" s="1"/>
  <c r="C11" i="47"/>
  <c r="B11" i="47"/>
  <c r="A11" i="47"/>
  <c r="E11" i="47" s="1"/>
  <c r="C10" i="47"/>
  <c r="B10" i="47"/>
  <c r="A10" i="47"/>
  <c r="E10" i="47" s="1"/>
  <c r="C9" i="47"/>
  <c r="B9" i="47"/>
  <c r="A9" i="47"/>
  <c r="E93" i="47" l="1"/>
  <c r="E99" i="47"/>
  <c r="E72" i="47"/>
  <c r="E78" i="47"/>
  <c r="E84" i="47"/>
  <c r="E90" i="47"/>
  <c r="E96" i="47"/>
  <c r="E64" i="47"/>
  <c r="E74" i="47"/>
  <c r="E102" i="47"/>
  <c r="E59" i="47"/>
  <c r="E9" i="47"/>
  <c r="C5" i="24"/>
  <c r="C4" i="24"/>
  <c r="C3" i="24"/>
  <c r="C2" i="24"/>
  <c r="C102" i="46"/>
  <c r="B102" i="46"/>
  <c r="A102" i="46"/>
  <c r="C101" i="46"/>
  <c r="B101" i="46"/>
  <c r="A101" i="46"/>
  <c r="F100" i="46"/>
  <c r="C100" i="46"/>
  <c r="B100" i="46"/>
  <c r="A100" i="46"/>
  <c r="C99" i="46"/>
  <c r="B99" i="46"/>
  <c r="A99" i="46"/>
  <c r="C98" i="46"/>
  <c r="B98" i="46"/>
  <c r="A98" i="46"/>
  <c r="C97" i="46"/>
  <c r="B97" i="46"/>
  <c r="A97" i="46"/>
  <c r="F96" i="46"/>
  <c r="C96" i="46"/>
  <c r="B96" i="46"/>
  <c r="A96" i="46"/>
  <c r="C95" i="46"/>
  <c r="B95" i="46"/>
  <c r="A95" i="46"/>
  <c r="C94" i="46"/>
  <c r="B94" i="46"/>
  <c r="A94" i="46"/>
  <c r="C93" i="46"/>
  <c r="B93" i="46"/>
  <c r="A93" i="46"/>
  <c r="F92" i="46"/>
  <c r="C92" i="46"/>
  <c r="B92" i="46"/>
  <c r="A92" i="46"/>
  <c r="C91" i="46"/>
  <c r="B91" i="46"/>
  <c r="A91" i="46"/>
  <c r="C90" i="46"/>
  <c r="B90" i="46"/>
  <c r="A90" i="46"/>
  <c r="C89" i="46"/>
  <c r="B89" i="46"/>
  <c r="A89" i="46"/>
  <c r="F88" i="46"/>
  <c r="C88" i="46"/>
  <c r="B88" i="46"/>
  <c r="A88" i="46"/>
  <c r="C87" i="46"/>
  <c r="B87" i="46"/>
  <c r="A87" i="46"/>
  <c r="C86" i="46"/>
  <c r="B86" i="46"/>
  <c r="A86" i="46"/>
  <c r="C85" i="46"/>
  <c r="B85" i="46"/>
  <c r="A85" i="46"/>
  <c r="F84" i="46"/>
  <c r="C84" i="46"/>
  <c r="B84" i="46"/>
  <c r="A84" i="46"/>
  <c r="C83" i="46"/>
  <c r="B83" i="46"/>
  <c r="A83" i="46"/>
  <c r="C82" i="46"/>
  <c r="B82" i="46"/>
  <c r="A82" i="46"/>
  <c r="C81" i="46"/>
  <c r="B81" i="46"/>
  <c r="A81" i="46"/>
  <c r="F80" i="46"/>
  <c r="C80" i="46"/>
  <c r="B80" i="46"/>
  <c r="A80" i="46"/>
  <c r="C79" i="46"/>
  <c r="B79" i="46"/>
  <c r="A79" i="46"/>
  <c r="C78" i="46"/>
  <c r="B78" i="46"/>
  <c r="A78" i="46"/>
  <c r="C77" i="46"/>
  <c r="B77" i="46"/>
  <c r="A77" i="46"/>
  <c r="F76" i="46"/>
  <c r="C76" i="46"/>
  <c r="B76" i="46"/>
  <c r="A76" i="46"/>
  <c r="C75" i="46"/>
  <c r="B75" i="46"/>
  <c r="A75" i="46"/>
  <c r="C74" i="46"/>
  <c r="B74" i="46"/>
  <c r="A74" i="46"/>
  <c r="C73" i="46"/>
  <c r="B73" i="46"/>
  <c r="A73" i="46"/>
  <c r="F72" i="46"/>
  <c r="C72" i="46"/>
  <c r="B72" i="46"/>
  <c r="A72" i="46"/>
  <c r="C71" i="46"/>
  <c r="B71" i="46"/>
  <c r="A71" i="46"/>
  <c r="C70" i="46"/>
  <c r="B70" i="46"/>
  <c r="A70" i="46"/>
  <c r="C69" i="46"/>
  <c r="B69" i="46"/>
  <c r="A69" i="46"/>
  <c r="F68" i="46"/>
  <c r="C68" i="46"/>
  <c r="B68" i="46"/>
  <c r="A68" i="46"/>
  <c r="C67" i="46"/>
  <c r="B67" i="46"/>
  <c r="A67" i="46"/>
  <c r="C66" i="46"/>
  <c r="B66" i="46"/>
  <c r="A66" i="46"/>
  <c r="C65" i="46"/>
  <c r="B65" i="46"/>
  <c r="A65" i="46"/>
  <c r="F64" i="46"/>
  <c r="C64" i="46"/>
  <c r="B64" i="46"/>
  <c r="A64" i="46"/>
  <c r="C63" i="46"/>
  <c r="B63" i="46"/>
  <c r="A63" i="46"/>
  <c r="C62" i="46"/>
  <c r="B62" i="46"/>
  <c r="A62" i="46"/>
  <c r="C61" i="46"/>
  <c r="B61" i="46"/>
  <c r="A61" i="46"/>
  <c r="F60" i="46"/>
  <c r="C60" i="46"/>
  <c r="B60" i="46"/>
  <c r="A60" i="46"/>
  <c r="C59" i="46"/>
  <c r="B59" i="46"/>
  <c r="A59" i="46"/>
  <c r="C58" i="46"/>
  <c r="B58" i="46"/>
  <c r="A58" i="46"/>
  <c r="C57" i="46"/>
  <c r="B57" i="46"/>
  <c r="A57" i="46"/>
  <c r="F56" i="46"/>
  <c r="C56" i="46"/>
  <c r="B56" i="46"/>
  <c r="A56" i="46"/>
  <c r="C55" i="46"/>
  <c r="B55" i="46"/>
  <c r="A55" i="46"/>
  <c r="C54" i="46"/>
  <c r="B54" i="46"/>
  <c r="A54" i="46"/>
  <c r="C53" i="46"/>
  <c r="B53" i="46"/>
  <c r="A53" i="46"/>
  <c r="F52" i="46"/>
  <c r="C52" i="46"/>
  <c r="B52" i="46"/>
  <c r="A52" i="46"/>
  <c r="C51" i="46"/>
  <c r="B51" i="46"/>
  <c r="A51" i="46"/>
  <c r="C50" i="46"/>
  <c r="B50" i="46"/>
  <c r="A50" i="46"/>
  <c r="C49" i="46"/>
  <c r="B49" i="46"/>
  <c r="A49" i="46"/>
  <c r="F48" i="46"/>
  <c r="C48" i="46"/>
  <c r="B48" i="46"/>
  <c r="A48" i="46"/>
  <c r="C47" i="46"/>
  <c r="B47" i="46"/>
  <c r="A47" i="46"/>
  <c r="C46" i="46"/>
  <c r="B46" i="46"/>
  <c r="A46" i="46"/>
  <c r="C45" i="46"/>
  <c r="B45" i="46"/>
  <c r="A45" i="46"/>
  <c r="F44" i="46"/>
  <c r="C44" i="46"/>
  <c r="B44" i="46"/>
  <c r="A44" i="46"/>
  <c r="C43" i="46"/>
  <c r="B43" i="46"/>
  <c r="A43" i="46"/>
  <c r="C42" i="46"/>
  <c r="B42" i="46"/>
  <c r="A42" i="46"/>
  <c r="C41" i="46"/>
  <c r="B41" i="46"/>
  <c r="A41" i="46"/>
  <c r="F40" i="46"/>
  <c r="C40" i="46"/>
  <c r="B40" i="46"/>
  <c r="A40" i="46"/>
  <c r="C39" i="46"/>
  <c r="B39" i="46"/>
  <c r="A39" i="46"/>
  <c r="C38" i="46"/>
  <c r="B38" i="46"/>
  <c r="A38" i="46"/>
  <c r="C37" i="46"/>
  <c r="B37" i="46"/>
  <c r="A37" i="46"/>
  <c r="F36" i="46"/>
  <c r="C36" i="46"/>
  <c r="B36" i="46"/>
  <c r="A36" i="46"/>
  <c r="C35" i="46"/>
  <c r="B35" i="46"/>
  <c r="A35" i="46"/>
  <c r="C34" i="46"/>
  <c r="B34" i="46"/>
  <c r="A34" i="46"/>
  <c r="C33" i="46"/>
  <c r="B33" i="46"/>
  <c r="A33" i="46"/>
  <c r="F32" i="46"/>
  <c r="C32" i="46"/>
  <c r="B32" i="46"/>
  <c r="A32" i="46"/>
  <c r="C31" i="46"/>
  <c r="B31" i="46"/>
  <c r="A31" i="46"/>
  <c r="C30" i="46"/>
  <c r="B30" i="46"/>
  <c r="A30" i="46"/>
  <c r="C29" i="46"/>
  <c r="B29" i="46"/>
  <c r="A29" i="46"/>
  <c r="F28" i="46"/>
  <c r="C28" i="46"/>
  <c r="B28" i="46"/>
  <c r="A28" i="46"/>
  <c r="C27" i="46"/>
  <c r="B27" i="46"/>
  <c r="A27" i="46"/>
  <c r="C26" i="46"/>
  <c r="B26" i="46"/>
  <c r="A26" i="46"/>
  <c r="C25" i="46"/>
  <c r="B25" i="46"/>
  <c r="A25" i="46"/>
  <c r="F24" i="46"/>
  <c r="C24" i="46"/>
  <c r="B24" i="46"/>
  <c r="A24" i="46"/>
  <c r="C23" i="46"/>
  <c r="B23" i="46"/>
  <c r="A23" i="46"/>
  <c r="C22" i="46"/>
  <c r="B22" i="46"/>
  <c r="A22" i="46"/>
  <c r="C21" i="46"/>
  <c r="B21" i="46"/>
  <c r="A21" i="46"/>
  <c r="F20" i="46"/>
  <c r="C20" i="46"/>
  <c r="B20" i="46"/>
  <c r="A20" i="46"/>
  <c r="C19" i="46"/>
  <c r="B19" i="46"/>
  <c r="A19" i="46"/>
  <c r="C18" i="46"/>
  <c r="B18" i="46"/>
  <c r="A18" i="46"/>
  <c r="C17" i="46"/>
  <c r="B17" i="46"/>
  <c r="A17" i="46"/>
  <c r="F16" i="46"/>
  <c r="C16" i="46"/>
  <c r="B16" i="46"/>
  <c r="A16" i="46"/>
  <c r="C15" i="46"/>
  <c r="B15" i="46"/>
  <c r="A15" i="46"/>
  <c r="C14" i="46"/>
  <c r="B14" i="46"/>
  <c r="A14" i="46"/>
  <c r="C13" i="46"/>
  <c r="B13" i="46"/>
  <c r="A13" i="46"/>
  <c r="F12" i="46"/>
  <c r="C12" i="46"/>
  <c r="B12" i="46"/>
  <c r="A12" i="46"/>
  <c r="C11" i="46"/>
  <c r="B11" i="46"/>
  <c r="A11" i="46"/>
  <c r="C10" i="46"/>
  <c r="B10" i="46"/>
  <c r="A10" i="46"/>
  <c r="C9" i="46"/>
  <c r="B9" i="46"/>
  <c r="A9" i="46"/>
  <c r="F8" i="46"/>
  <c r="C8" i="46"/>
  <c r="B8" i="46"/>
  <c r="A8" i="46"/>
  <c r="C7" i="46"/>
  <c r="B7" i="46"/>
  <c r="A7" i="46"/>
  <c r="D10" i="44"/>
  <c r="D11" i="44"/>
  <c r="D12" i="44"/>
  <c r="D13" i="44"/>
  <c r="D14" i="44"/>
  <c r="D15" i="44"/>
  <c r="D16" i="44"/>
  <c r="D17" i="44"/>
  <c r="D18" i="44"/>
  <c r="D19" i="44"/>
  <c r="D20" i="44"/>
  <c r="D21" i="44"/>
  <c r="D22" i="44"/>
  <c r="D23" i="44"/>
  <c r="D24" i="44"/>
  <c r="D25" i="44"/>
  <c r="D26" i="44"/>
  <c r="D27" i="44"/>
  <c r="D28" i="44"/>
  <c r="D29" i="44"/>
  <c r="D30" i="44"/>
  <c r="D31" i="44"/>
  <c r="D32" i="44"/>
  <c r="D33" i="44"/>
  <c r="D34" i="44"/>
  <c r="D35" i="44"/>
  <c r="D36" i="44"/>
  <c r="D37" i="44"/>
  <c r="D3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70" i="44"/>
  <c r="D71" i="44"/>
  <c r="D72" i="44"/>
  <c r="D73" i="44"/>
  <c r="D74" i="44"/>
  <c r="D75" i="44"/>
  <c r="D76" i="44"/>
  <c r="D77" i="44"/>
  <c r="D78" i="44"/>
  <c r="D79" i="44"/>
  <c r="D80" i="44"/>
  <c r="D81" i="44"/>
  <c r="D82" i="44"/>
  <c r="D83" i="44"/>
  <c r="D84" i="44"/>
  <c r="D85" i="44"/>
  <c r="D86" i="44"/>
  <c r="D87" i="44"/>
  <c r="D88" i="44"/>
  <c r="D89" i="44"/>
  <c r="D90" i="44"/>
  <c r="D91" i="44"/>
  <c r="D92" i="44"/>
  <c r="D93" i="44"/>
  <c r="D94" i="44"/>
  <c r="D95" i="44"/>
  <c r="D96" i="44"/>
  <c r="D97" i="44"/>
  <c r="D98" i="44"/>
  <c r="D99" i="44"/>
  <c r="D100" i="44"/>
  <c r="D101" i="44"/>
  <c r="D102" i="44"/>
  <c r="D9" i="44"/>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9" i="5"/>
  <c r="C102" i="45"/>
  <c r="B102" i="45"/>
  <c r="A102" i="45"/>
  <c r="E102" i="45" s="1"/>
  <c r="C101" i="45"/>
  <c r="B101" i="45"/>
  <c r="A101" i="45"/>
  <c r="E101" i="45" s="1"/>
  <c r="C100" i="45"/>
  <c r="B100" i="45"/>
  <c r="A100" i="45"/>
  <c r="E100" i="45" s="1"/>
  <c r="C99" i="45"/>
  <c r="B99" i="45"/>
  <c r="A99" i="45"/>
  <c r="E99" i="45" s="1"/>
  <c r="C98" i="45"/>
  <c r="B98" i="45"/>
  <c r="A98" i="45"/>
  <c r="E98" i="45" s="1"/>
  <c r="C97" i="45"/>
  <c r="B97" i="45"/>
  <c r="A97" i="45"/>
  <c r="E97" i="45" s="1"/>
  <c r="C96" i="45"/>
  <c r="B96" i="45"/>
  <c r="A96" i="45"/>
  <c r="E96" i="45" s="1"/>
  <c r="C95" i="45"/>
  <c r="B95" i="45"/>
  <c r="A95" i="45"/>
  <c r="E95" i="45" s="1"/>
  <c r="C94" i="45"/>
  <c r="B94" i="45"/>
  <c r="A94" i="45"/>
  <c r="E94" i="45" s="1"/>
  <c r="C93" i="45"/>
  <c r="B93" i="45"/>
  <c r="A93" i="45"/>
  <c r="E93" i="45" s="1"/>
  <c r="C92" i="45"/>
  <c r="B92" i="45"/>
  <c r="A92" i="45"/>
  <c r="E92" i="45" s="1"/>
  <c r="C91" i="45"/>
  <c r="B91" i="45"/>
  <c r="A91" i="45"/>
  <c r="E91" i="45" s="1"/>
  <c r="C90" i="45"/>
  <c r="B90" i="45"/>
  <c r="A90" i="45"/>
  <c r="E90" i="45" s="1"/>
  <c r="C89" i="45"/>
  <c r="B89" i="45"/>
  <c r="A89" i="45"/>
  <c r="E89" i="45" s="1"/>
  <c r="C88" i="45"/>
  <c r="B88" i="45"/>
  <c r="A88" i="45"/>
  <c r="E88" i="45" s="1"/>
  <c r="C87" i="45"/>
  <c r="B87" i="45"/>
  <c r="A87" i="45"/>
  <c r="E87" i="45" s="1"/>
  <c r="C86" i="45"/>
  <c r="B86" i="45"/>
  <c r="A86" i="45"/>
  <c r="E86" i="45" s="1"/>
  <c r="C85" i="45"/>
  <c r="B85" i="45"/>
  <c r="A85" i="45"/>
  <c r="E85" i="45" s="1"/>
  <c r="C84" i="45"/>
  <c r="B84" i="45"/>
  <c r="A84" i="45"/>
  <c r="E84" i="45" s="1"/>
  <c r="C83" i="45"/>
  <c r="B83" i="45"/>
  <c r="A83" i="45"/>
  <c r="E83" i="45" s="1"/>
  <c r="C82" i="45"/>
  <c r="B82" i="45"/>
  <c r="A82" i="45"/>
  <c r="E82" i="45" s="1"/>
  <c r="C81" i="45"/>
  <c r="B81" i="45"/>
  <c r="A81" i="45"/>
  <c r="E81" i="45" s="1"/>
  <c r="C80" i="45"/>
  <c r="B80" i="45"/>
  <c r="A80" i="45"/>
  <c r="E80" i="45" s="1"/>
  <c r="C79" i="45"/>
  <c r="B79" i="45"/>
  <c r="A79" i="45"/>
  <c r="E79" i="45" s="1"/>
  <c r="C78" i="45"/>
  <c r="B78" i="45"/>
  <c r="A78" i="45"/>
  <c r="E78" i="45" s="1"/>
  <c r="C77" i="45"/>
  <c r="B77" i="45"/>
  <c r="A77" i="45"/>
  <c r="E77" i="45" s="1"/>
  <c r="C76" i="45"/>
  <c r="B76" i="45"/>
  <c r="A76" i="45"/>
  <c r="E76" i="45" s="1"/>
  <c r="C75" i="45"/>
  <c r="B75" i="45"/>
  <c r="A75" i="45"/>
  <c r="E75" i="45" s="1"/>
  <c r="C74" i="45"/>
  <c r="B74" i="45"/>
  <c r="A74" i="45"/>
  <c r="E74" i="45" s="1"/>
  <c r="C73" i="45"/>
  <c r="B73" i="45"/>
  <c r="A73" i="45"/>
  <c r="E73" i="45" s="1"/>
  <c r="C72" i="45"/>
  <c r="B72" i="45"/>
  <c r="A72" i="45"/>
  <c r="E72" i="45" s="1"/>
  <c r="C71" i="45"/>
  <c r="B71" i="45"/>
  <c r="A71" i="45"/>
  <c r="E71" i="45" s="1"/>
  <c r="C70" i="45"/>
  <c r="B70" i="45"/>
  <c r="A70" i="45"/>
  <c r="E70" i="45" s="1"/>
  <c r="C69" i="45"/>
  <c r="B69" i="45"/>
  <c r="A69" i="45"/>
  <c r="E69" i="45" s="1"/>
  <c r="C68" i="45"/>
  <c r="B68" i="45"/>
  <c r="A68" i="45"/>
  <c r="E68" i="45" s="1"/>
  <c r="C67" i="45"/>
  <c r="B67" i="45"/>
  <c r="A67" i="45"/>
  <c r="E67" i="45" s="1"/>
  <c r="C66" i="45"/>
  <c r="B66" i="45"/>
  <c r="A66" i="45"/>
  <c r="E66" i="45" s="1"/>
  <c r="C65" i="45"/>
  <c r="B65" i="45"/>
  <c r="A65" i="45"/>
  <c r="E65" i="45" s="1"/>
  <c r="C64" i="45"/>
  <c r="B64" i="45"/>
  <c r="A64" i="45"/>
  <c r="E64" i="45" s="1"/>
  <c r="C63" i="45"/>
  <c r="B63" i="45"/>
  <c r="A63" i="45"/>
  <c r="E63" i="45" s="1"/>
  <c r="C62" i="45"/>
  <c r="B62" i="45"/>
  <c r="A62" i="45"/>
  <c r="E62" i="45" s="1"/>
  <c r="C61" i="45"/>
  <c r="B61" i="45"/>
  <c r="A61" i="45"/>
  <c r="E61" i="45" s="1"/>
  <c r="C60" i="45"/>
  <c r="B60" i="45"/>
  <c r="A60" i="45"/>
  <c r="E60" i="45" s="1"/>
  <c r="C59" i="45"/>
  <c r="B59" i="45"/>
  <c r="A59" i="45"/>
  <c r="E59" i="45" s="1"/>
  <c r="C58" i="45"/>
  <c r="B58" i="45"/>
  <c r="A58" i="45"/>
  <c r="E58" i="45" s="1"/>
  <c r="C57" i="45"/>
  <c r="B57" i="45"/>
  <c r="A57" i="45"/>
  <c r="E57" i="45" s="1"/>
  <c r="C56" i="45"/>
  <c r="B56" i="45"/>
  <c r="A56" i="45"/>
  <c r="E56" i="45" s="1"/>
  <c r="C55" i="45"/>
  <c r="B55" i="45"/>
  <c r="A55" i="45"/>
  <c r="E55" i="45" s="1"/>
  <c r="C54" i="45"/>
  <c r="B54" i="45"/>
  <c r="A54" i="45"/>
  <c r="E54" i="45" s="1"/>
  <c r="C53" i="45"/>
  <c r="B53" i="45"/>
  <c r="A53" i="45"/>
  <c r="E53" i="45" s="1"/>
  <c r="C52" i="45"/>
  <c r="B52" i="45"/>
  <c r="A52" i="45"/>
  <c r="E52" i="45" s="1"/>
  <c r="C51" i="45"/>
  <c r="B51" i="45"/>
  <c r="A51" i="45"/>
  <c r="E51" i="45" s="1"/>
  <c r="C50" i="45"/>
  <c r="B50" i="45"/>
  <c r="A50" i="45"/>
  <c r="E50" i="45" s="1"/>
  <c r="C49" i="45"/>
  <c r="B49" i="45"/>
  <c r="A49" i="45"/>
  <c r="E49" i="45" s="1"/>
  <c r="C48" i="45"/>
  <c r="B48" i="45"/>
  <c r="A48" i="45"/>
  <c r="E48" i="45" s="1"/>
  <c r="C47" i="45"/>
  <c r="B47" i="45"/>
  <c r="A47" i="45"/>
  <c r="E47" i="45" s="1"/>
  <c r="C46" i="45"/>
  <c r="B46" i="45"/>
  <c r="A46" i="45"/>
  <c r="E46" i="45" s="1"/>
  <c r="C45" i="45"/>
  <c r="B45" i="45"/>
  <c r="A45" i="45"/>
  <c r="E45" i="45" s="1"/>
  <c r="C44" i="45"/>
  <c r="B44" i="45"/>
  <c r="A44" i="45"/>
  <c r="E44" i="45" s="1"/>
  <c r="C43" i="45"/>
  <c r="B43" i="45"/>
  <c r="A43" i="45"/>
  <c r="E43" i="45" s="1"/>
  <c r="C42" i="45"/>
  <c r="B42" i="45"/>
  <c r="A42" i="45"/>
  <c r="E42" i="45" s="1"/>
  <c r="C41" i="45"/>
  <c r="B41" i="45"/>
  <c r="A41" i="45"/>
  <c r="E41" i="45" s="1"/>
  <c r="C40" i="45"/>
  <c r="B40" i="45"/>
  <c r="A40" i="45"/>
  <c r="E40" i="45" s="1"/>
  <c r="C39" i="45"/>
  <c r="B39" i="45"/>
  <c r="A39" i="45"/>
  <c r="E39" i="45" s="1"/>
  <c r="C38" i="45"/>
  <c r="B38" i="45"/>
  <c r="A38" i="45"/>
  <c r="E38" i="45" s="1"/>
  <c r="C37" i="45"/>
  <c r="B37" i="45"/>
  <c r="A37" i="45"/>
  <c r="E37" i="45" s="1"/>
  <c r="C36" i="45"/>
  <c r="B36" i="45"/>
  <c r="A36" i="45"/>
  <c r="E36" i="45" s="1"/>
  <c r="C35" i="45"/>
  <c r="B35" i="45"/>
  <c r="A35" i="45"/>
  <c r="E35" i="45" s="1"/>
  <c r="C34" i="45"/>
  <c r="B34" i="45"/>
  <c r="A34" i="45"/>
  <c r="E34" i="45" s="1"/>
  <c r="C33" i="45"/>
  <c r="B33" i="45"/>
  <c r="A33" i="45"/>
  <c r="E33" i="45" s="1"/>
  <c r="C32" i="45"/>
  <c r="B32" i="45"/>
  <c r="A32" i="45"/>
  <c r="E32" i="45" s="1"/>
  <c r="C31" i="45"/>
  <c r="B31" i="45"/>
  <c r="A31" i="45"/>
  <c r="E31" i="45" s="1"/>
  <c r="C30" i="45"/>
  <c r="B30" i="45"/>
  <c r="A30" i="45"/>
  <c r="E30" i="45" s="1"/>
  <c r="C29" i="45"/>
  <c r="B29" i="45"/>
  <c r="A29" i="45"/>
  <c r="E29" i="45" s="1"/>
  <c r="C28" i="45"/>
  <c r="B28" i="45"/>
  <c r="A28" i="45"/>
  <c r="E28" i="45" s="1"/>
  <c r="C27" i="45"/>
  <c r="B27" i="45"/>
  <c r="A27" i="45"/>
  <c r="E27" i="45" s="1"/>
  <c r="C26" i="45"/>
  <c r="B26" i="45"/>
  <c r="A26" i="45"/>
  <c r="E26" i="45" s="1"/>
  <c r="C25" i="45"/>
  <c r="B25" i="45"/>
  <c r="A25" i="45"/>
  <c r="E25" i="45" s="1"/>
  <c r="C24" i="45"/>
  <c r="B24" i="45"/>
  <c r="A24" i="45"/>
  <c r="E24" i="45" s="1"/>
  <c r="C23" i="45"/>
  <c r="B23" i="45"/>
  <c r="A23" i="45"/>
  <c r="E23" i="45" s="1"/>
  <c r="C22" i="45"/>
  <c r="B22" i="45"/>
  <c r="A22" i="45"/>
  <c r="E22" i="45" s="1"/>
  <c r="C21" i="45"/>
  <c r="B21" i="45"/>
  <c r="A21" i="45"/>
  <c r="E21" i="45" s="1"/>
  <c r="C20" i="45"/>
  <c r="B20" i="45"/>
  <c r="A20" i="45"/>
  <c r="E20" i="45" s="1"/>
  <c r="C19" i="45"/>
  <c r="B19" i="45"/>
  <c r="A19" i="45"/>
  <c r="E19" i="45" s="1"/>
  <c r="C18" i="45"/>
  <c r="B18" i="45"/>
  <c r="A18" i="45"/>
  <c r="E18" i="45" s="1"/>
  <c r="C17" i="45"/>
  <c r="B17" i="45"/>
  <c r="A17" i="45"/>
  <c r="E17" i="45" s="1"/>
  <c r="C16" i="45"/>
  <c r="B16" i="45"/>
  <c r="A16" i="45"/>
  <c r="E16" i="45" s="1"/>
  <c r="C15" i="45"/>
  <c r="B15" i="45"/>
  <c r="A15" i="45"/>
  <c r="E15" i="45" s="1"/>
  <c r="C14" i="45"/>
  <c r="B14" i="45"/>
  <c r="A14" i="45"/>
  <c r="E14" i="45" s="1"/>
  <c r="C13" i="45"/>
  <c r="B13" i="45"/>
  <c r="A13" i="45"/>
  <c r="E13" i="45" s="1"/>
  <c r="C12" i="45"/>
  <c r="B12" i="45"/>
  <c r="A12" i="45"/>
  <c r="E12" i="45" s="1"/>
  <c r="C11" i="45"/>
  <c r="B11" i="45"/>
  <c r="A11" i="45"/>
  <c r="E11" i="45" s="1"/>
  <c r="C10" i="45"/>
  <c r="B10" i="45"/>
  <c r="A10" i="45"/>
  <c r="E10" i="45" s="1"/>
  <c r="C9" i="45"/>
  <c r="B9" i="45"/>
  <c r="A9" i="45"/>
  <c r="E9" i="45" s="1"/>
  <c r="C102" i="44"/>
  <c r="B102" i="44"/>
  <c r="A102" i="44"/>
  <c r="E102" i="44" s="1"/>
  <c r="C101" i="44"/>
  <c r="B101" i="44"/>
  <c r="A101" i="44"/>
  <c r="E101" i="44" s="1"/>
  <c r="C100" i="44"/>
  <c r="B100" i="44"/>
  <c r="A100" i="44"/>
  <c r="E100" i="44" s="1"/>
  <c r="C99" i="44"/>
  <c r="B99" i="44"/>
  <c r="A99" i="44"/>
  <c r="C98" i="44"/>
  <c r="B98" i="44"/>
  <c r="A98" i="44"/>
  <c r="E98" i="44" s="1"/>
  <c r="C97" i="44"/>
  <c r="B97" i="44"/>
  <c r="A97" i="44"/>
  <c r="C96" i="44"/>
  <c r="B96" i="44"/>
  <c r="A96" i="44"/>
  <c r="E96" i="44" s="1"/>
  <c r="C95" i="44"/>
  <c r="B95" i="44"/>
  <c r="A95" i="44"/>
  <c r="E95" i="44" s="1"/>
  <c r="C94" i="44"/>
  <c r="B94" i="44"/>
  <c r="A94" i="44"/>
  <c r="E94" i="44" s="1"/>
  <c r="C93" i="44"/>
  <c r="B93" i="44"/>
  <c r="A93" i="44"/>
  <c r="C92" i="44"/>
  <c r="B92" i="44"/>
  <c r="A92" i="44"/>
  <c r="E92" i="44" s="1"/>
  <c r="C91" i="44"/>
  <c r="B91" i="44"/>
  <c r="A91" i="44"/>
  <c r="C90" i="44"/>
  <c r="B90" i="44"/>
  <c r="A90" i="44"/>
  <c r="E90" i="44" s="1"/>
  <c r="C89" i="44"/>
  <c r="B89" i="44"/>
  <c r="A89" i="44"/>
  <c r="E89" i="44" s="1"/>
  <c r="C88" i="44"/>
  <c r="B88" i="44"/>
  <c r="A88" i="44"/>
  <c r="E88" i="44" s="1"/>
  <c r="C87" i="44"/>
  <c r="B87" i="44"/>
  <c r="A87" i="44"/>
  <c r="C86" i="44"/>
  <c r="B86" i="44"/>
  <c r="A86" i="44"/>
  <c r="E86" i="44" s="1"/>
  <c r="C85" i="44"/>
  <c r="B85" i="44"/>
  <c r="A85" i="44"/>
  <c r="C84" i="44"/>
  <c r="B84" i="44"/>
  <c r="A84" i="44"/>
  <c r="E84" i="44" s="1"/>
  <c r="C83" i="44"/>
  <c r="B83" i="44"/>
  <c r="A83" i="44"/>
  <c r="E83" i="44" s="1"/>
  <c r="C82" i="44"/>
  <c r="B82" i="44"/>
  <c r="A82" i="44"/>
  <c r="E82" i="44" s="1"/>
  <c r="C81" i="44"/>
  <c r="B81" i="44"/>
  <c r="A81" i="44"/>
  <c r="C80" i="44"/>
  <c r="B80" i="44"/>
  <c r="A80" i="44"/>
  <c r="E80" i="44" s="1"/>
  <c r="C79" i="44"/>
  <c r="B79" i="44"/>
  <c r="A79" i="44"/>
  <c r="C78" i="44"/>
  <c r="B78" i="44"/>
  <c r="A78" i="44"/>
  <c r="E78" i="44" s="1"/>
  <c r="C77" i="44"/>
  <c r="B77" i="44"/>
  <c r="A77" i="44"/>
  <c r="E77" i="44" s="1"/>
  <c r="C76" i="44"/>
  <c r="B76" i="44"/>
  <c r="A76" i="44"/>
  <c r="E76" i="44" s="1"/>
  <c r="C75" i="44"/>
  <c r="B75" i="44"/>
  <c r="A75" i="44"/>
  <c r="C74" i="44"/>
  <c r="B74" i="44"/>
  <c r="A74" i="44"/>
  <c r="E74" i="44" s="1"/>
  <c r="C73" i="44"/>
  <c r="B73" i="44"/>
  <c r="A73" i="44"/>
  <c r="C72" i="44"/>
  <c r="B72" i="44"/>
  <c r="A72" i="44"/>
  <c r="C71" i="44"/>
  <c r="B71" i="44"/>
  <c r="A71" i="44"/>
  <c r="C70" i="44"/>
  <c r="B70" i="44"/>
  <c r="A70" i="44"/>
  <c r="C69" i="44"/>
  <c r="B69" i="44"/>
  <c r="A69" i="44"/>
  <c r="C68" i="44"/>
  <c r="B68" i="44"/>
  <c r="A68" i="44"/>
  <c r="C67" i="44"/>
  <c r="B67" i="44"/>
  <c r="A67" i="44"/>
  <c r="C66" i="44"/>
  <c r="B66" i="44"/>
  <c r="A66" i="44"/>
  <c r="C65" i="44"/>
  <c r="B65" i="44"/>
  <c r="A65" i="44"/>
  <c r="C64" i="44"/>
  <c r="B64" i="44"/>
  <c r="A64" i="44"/>
  <c r="C63" i="44"/>
  <c r="B63" i="44"/>
  <c r="A63" i="44"/>
  <c r="C62" i="44"/>
  <c r="B62" i="44"/>
  <c r="A62" i="44"/>
  <c r="C61" i="44"/>
  <c r="B61" i="44"/>
  <c r="A61" i="44"/>
  <c r="C60" i="44"/>
  <c r="B60" i="44"/>
  <c r="A60" i="44"/>
  <c r="C59" i="44"/>
  <c r="B59" i="44"/>
  <c r="A59" i="44"/>
  <c r="C58" i="44"/>
  <c r="B58" i="44"/>
  <c r="A58" i="44"/>
  <c r="C57" i="44"/>
  <c r="B57" i="44"/>
  <c r="A57" i="44"/>
  <c r="C56" i="44"/>
  <c r="B56" i="44"/>
  <c r="A56" i="44"/>
  <c r="C55" i="44"/>
  <c r="B55" i="44"/>
  <c r="A55" i="44"/>
  <c r="C54" i="44"/>
  <c r="B54" i="44"/>
  <c r="A54" i="44"/>
  <c r="C53" i="44"/>
  <c r="B53" i="44"/>
  <c r="A53" i="44"/>
  <c r="C52" i="44"/>
  <c r="B52" i="44"/>
  <c r="A52" i="44"/>
  <c r="C51" i="44"/>
  <c r="B51" i="44"/>
  <c r="A51" i="44"/>
  <c r="C50" i="44"/>
  <c r="B50" i="44"/>
  <c r="A50" i="44"/>
  <c r="C49" i="44"/>
  <c r="B49" i="44"/>
  <c r="A49" i="44"/>
  <c r="C48" i="44"/>
  <c r="B48" i="44"/>
  <c r="A48" i="44"/>
  <c r="C47" i="44"/>
  <c r="B47" i="44"/>
  <c r="A47" i="44"/>
  <c r="C46" i="44"/>
  <c r="B46" i="44"/>
  <c r="A46" i="44"/>
  <c r="C45" i="44"/>
  <c r="B45" i="44"/>
  <c r="A45" i="44"/>
  <c r="C44" i="44"/>
  <c r="B44" i="44"/>
  <c r="A44" i="44"/>
  <c r="C43" i="44"/>
  <c r="B43" i="44"/>
  <c r="A43" i="44"/>
  <c r="C42" i="44"/>
  <c r="B42" i="44"/>
  <c r="A42" i="44"/>
  <c r="C41" i="44"/>
  <c r="B41" i="44"/>
  <c r="A41" i="44"/>
  <c r="C40" i="44"/>
  <c r="B40" i="44"/>
  <c r="A40" i="44"/>
  <c r="C39" i="44"/>
  <c r="B39" i="44"/>
  <c r="A39" i="44"/>
  <c r="C38" i="44"/>
  <c r="B38" i="44"/>
  <c r="A38" i="44"/>
  <c r="C37" i="44"/>
  <c r="B37" i="44"/>
  <c r="A37" i="44"/>
  <c r="C36" i="44"/>
  <c r="B36" i="44"/>
  <c r="A36" i="44"/>
  <c r="C35" i="44"/>
  <c r="B35" i="44"/>
  <c r="A35" i="44"/>
  <c r="C34" i="44"/>
  <c r="B34" i="44"/>
  <c r="A34" i="44"/>
  <c r="C33" i="44"/>
  <c r="B33" i="44"/>
  <c r="A33" i="44"/>
  <c r="C32" i="44"/>
  <c r="B32" i="44"/>
  <c r="A32" i="44"/>
  <c r="C31" i="44"/>
  <c r="B31" i="44"/>
  <c r="A31" i="44"/>
  <c r="C30" i="44"/>
  <c r="B30" i="44"/>
  <c r="A30" i="44"/>
  <c r="C29" i="44"/>
  <c r="B29" i="44"/>
  <c r="A29" i="44"/>
  <c r="C28" i="44"/>
  <c r="B28" i="44"/>
  <c r="A28" i="44"/>
  <c r="C27" i="44"/>
  <c r="B27" i="44"/>
  <c r="A27" i="44"/>
  <c r="C26" i="44"/>
  <c r="B26" i="44"/>
  <c r="A26" i="44"/>
  <c r="C25" i="44"/>
  <c r="B25" i="44"/>
  <c r="A25" i="44"/>
  <c r="C24" i="44"/>
  <c r="B24" i="44"/>
  <c r="A24" i="44"/>
  <c r="C23" i="44"/>
  <c r="B23" i="44"/>
  <c r="A23" i="44"/>
  <c r="C22" i="44"/>
  <c r="B22" i="44"/>
  <c r="A22" i="44"/>
  <c r="C21" i="44"/>
  <c r="B21" i="44"/>
  <c r="A21" i="44"/>
  <c r="C20" i="44"/>
  <c r="B20" i="44"/>
  <c r="A20" i="44"/>
  <c r="C19" i="44"/>
  <c r="B19" i="44"/>
  <c r="A19" i="44"/>
  <c r="C18" i="44"/>
  <c r="B18" i="44"/>
  <c r="A18" i="44"/>
  <c r="C17" i="44"/>
  <c r="B17" i="44"/>
  <c r="A17" i="44"/>
  <c r="C16" i="44"/>
  <c r="B16" i="44"/>
  <c r="A16" i="44"/>
  <c r="C15" i="44"/>
  <c r="B15" i="44"/>
  <c r="A15" i="44"/>
  <c r="C14" i="44"/>
  <c r="B14" i="44"/>
  <c r="A14" i="44"/>
  <c r="C13" i="44"/>
  <c r="B13" i="44"/>
  <c r="A13" i="44"/>
  <c r="C12" i="44"/>
  <c r="B12" i="44"/>
  <c r="A12" i="44"/>
  <c r="C11" i="44"/>
  <c r="B11" i="44"/>
  <c r="A11" i="44"/>
  <c r="C10" i="44"/>
  <c r="B10" i="44"/>
  <c r="A10" i="44"/>
  <c r="C9" i="44"/>
  <c r="B9" i="44"/>
  <c r="A9" i="44"/>
  <c r="C102" i="42"/>
  <c r="B102" i="42"/>
  <c r="A102" i="42"/>
  <c r="C101" i="42"/>
  <c r="B101" i="42"/>
  <c r="A101" i="42"/>
  <c r="C100" i="42"/>
  <c r="B100" i="42"/>
  <c r="A100" i="42"/>
  <c r="C99" i="42"/>
  <c r="B99" i="42"/>
  <c r="A99" i="42"/>
  <c r="C98" i="42"/>
  <c r="B98" i="42"/>
  <c r="A98" i="42"/>
  <c r="C97" i="42"/>
  <c r="B97" i="42"/>
  <c r="A97" i="42"/>
  <c r="C96" i="42"/>
  <c r="B96" i="42"/>
  <c r="A96" i="42"/>
  <c r="C95" i="42"/>
  <c r="B95" i="42"/>
  <c r="A95" i="42"/>
  <c r="C94" i="42"/>
  <c r="B94" i="42"/>
  <c r="A94" i="42"/>
  <c r="C93" i="42"/>
  <c r="B93" i="42"/>
  <c r="A93" i="42"/>
  <c r="C92" i="42"/>
  <c r="B92" i="42"/>
  <c r="A92" i="42"/>
  <c r="C91" i="42"/>
  <c r="B91" i="42"/>
  <c r="A91" i="42"/>
  <c r="C90" i="42"/>
  <c r="B90" i="42"/>
  <c r="A90" i="42"/>
  <c r="C89" i="42"/>
  <c r="B89" i="42"/>
  <c r="A89" i="42"/>
  <c r="C88" i="42"/>
  <c r="B88" i="42"/>
  <c r="A88" i="42"/>
  <c r="C87" i="42"/>
  <c r="B87" i="42"/>
  <c r="A87" i="42"/>
  <c r="C86" i="42"/>
  <c r="B86" i="42"/>
  <c r="A86" i="42"/>
  <c r="C85" i="42"/>
  <c r="B85" i="42"/>
  <c r="A85" i="42"/>
  <c r="C84" i="42"/>
  <c r="B84" i="42"/>
  <c r="A84" i="42"/>
  <c r="C83" i="42"/>
  <c r="B83" i="42"/>
  <c r="A83" i="42"/>
  <c r="C82" i="42"/>
  <c r="B82" i="42"/>
  <c r="A82" i="42"/>
  <c r="C81" i="42"/>
  <c r="B81" i="42"/>
  <c r="A81" i="42"/>
  <c r="C80" i="42"/>
  <c r="B80" i="42"/>
  <c r="A80" i="42"/>
  <c r="C79" i="42"/>
  <c r="B79" i="42"/>
  <c r="A79" i="42"/>
  <c r="C78" i="42"/>
  <c r="B78" i="42"/>
  <c r="A78" i="42"/>
  <c r="C77" i="42"/>
  <c r="B77" i="42"/>
  <c r="A77" i="42"/>
  <c r="C76" i="42"/>
  <c r="B76" i="42"/>
  <c r="A76" i="42"/>
  <c r="C75" i="42"/>
  <c r="B75" i="42"/>
  <c r="A75" i="42"/>
  <c r="C74" i="42"/>
  <c r="B74" i="42"/>
  <c r="A74" i="42"/>
  <c r="C73" i="42"/>
  <c r="B73" i="42"/>
  <c r="A73" i="42"/>
  <c r="C72" i="42"/>
  <c r="B72" i="42"/>
  <c r="A72" i="42"/>
  <c r="C71" i="42"/>
  <c r="B71" i="42"/>
  <c r="A71" i="42"/>
  <c r="C70" i="42"/>
  <c r="B70" i="42"/>
  <c r="A70" i="42"/>
  <c r="C69" i="42"/>
  <c r="B69" i="42"/>
  <c r="A69" i="42"/>
  <c r="C68" i="42"/>
  <c r="B68" i="42"/>
  <c r="A68" i="42"/>
  <c r="C67" i="42"/>
  <c r="B67" i="42"/>
  <c r="A67" i="42"/>
  <c r="C66" i="42"/>
  <c r="B66" i="42"/>
  <c r="A66" i="42"/>
  <c r="C65" i="42"/>
  <c r="B65" i="42"/>
  <c r="A65" i="42"/>
  <c r="C64" i="42"/>
  <c r="B64" i="42"/>
  <c r="A64" i="42"/>
  <c r="C63" i="42"/>
  <c r="B63" i="42"/>
  <c r="A63" i="42"/>
  <c r="C62" i="42"/>
  <c r="B62" i="42"/>
  <c r="A62" i="42"/>
  <c r="C61" i="42"/>
  <c r="B61" i="42"/>
  <c r="A61" i="42"/>
  <c r="C60" i="42"/>
  <c r="B60" i="42"/>
  <c r="A60" i="42"/>
  <c r="C59" i="42"/>
  <c r="B59" i="42"/>
  <c r="A59" i="42"/>
  <c r="C58" i="42"/>
  <c r="B58" i="42"/>
  <c r="A58" i="42"/>
  <c r="C57" i="42"/>
  <c r="B57" i="42"/>
  <c r="A57" i="42"/>
  <c r="C56" i="42"/>
  <c r="B56" i="42"/>
  <c r="A56" i="42"/>
  <c r="C55" i="42"/>
  <c r="B55" i="42"/>
  <c r="A55" i="42"/>
  <c r="C54" i="42"/>
  <c r="B54" i="42"/>
  <c r="A54" i="42"/>
  <c r="C53" i="42"/>
  <c r="B53" i="42"/>
  <c r="A53" i="42"/>
  <c r="C52" i="42"/>
  <c r="B52" i="42"/>
  <c r="A52" i="42"/>
  <c r="C51" i="42"/>
  <c r="B51" i="42"/>
  <c r="A51" i="42"/>
  <c r="C50" i="42"/>
  <c r="B50" i="42"/>
  <c r="A50" i="42"/>
  <c r="C49" i="42"/>
  <c r="B49" i="42"/>
  <c r="A49" i="42"/>
  <c r="C48" i="42"/>
  <c r="B48" i="42"/>
  <c r="A48" i="42"/>
  <c r="C47" i="42"/>
  <c r="B47" i="42"/>
  <c r="A47" i="42"/>
  <c r="C46" i="42"/>
  <c r="B46" i="42"/>
  <c r="A46" i="42"/>
  <c r="C45" i="42"/>
  <c r="B45" i="42"/>
  <c r="A45" i="42"/>
  <c r="C44" i="42"/>
  <c r="B44" i="42"/>
  <c r="A44" i="42"/>
  <c r="C43" i="42"/>
  <c r="B43" i="42"/>
  <c r="A43" i="42"/>
  <c r="C42" i="42"/>
  <c r="B42" i="42"/>
  <c r="A42" i="42"/>
  <c r="C41" i="42"/>
  <c r="B41" i="42"/>
  <c r="A41" i="42"/>
  <c r="C40" i="42"/>
  <c r="B40" i="42"/>
  <c r="A40" i="42"/>
  <c r="C39" i="42"/>
  <c r="B39" i="42"/>
  <c r="A39" i="42"/>
  <c r="C38" i="42"/>
  <c r="B38" i="42"/>
  <c r="A38" i="42"/>
  <c r="C37" i="42"/>
  <c r="B37" i="42"/>
  <c r="A37" i="42"/>
  <c r="C36" i="42"/>
  <c r="B36" i="42"/>
  <c r="A36" i="42"/>
  <c r="C35" i="42"/>
  <c r="B35" i="42"/>
  <c r="A35" i="42"/>
  <c r="C34" i="42"/>
  <c r="B34" i="42"/>
  <c r="A34" i="42"/>
  <c r="C33" i="42"/>
  <c r="B33" i="42"/>
  <c r="A33" i="42"/>
  <c r="C32" i="42"/>
  <c r="B32" i="42"/>
  <c r="A32" i="42"/>
  <c r="C31" i="42"/>
  <c r="B31" i="42"/>
  <c r="A31" i="42"/>
  <c r="C30" i="42"/>
  <c r="B30" i="42"/>
  <c r="A30" i="42"/>
  <c r="C29" i="42"/>
  <c r="B29" i="42"/>
  <c r="A29" i="42"/>
  <c r="C28" i="42"/>
  <c r="B28" i="42"/>
  <c r="A28" i="42"/>
  <c r="C27" i="42"/>
  <c r="B27" i="42"/>
  <c r="A27" i="42"/>
  <c r="C26" i="42"/>
  <c r="B26" i="42"/>
  <c r="A26" i="42"/>
  <c r="C25" i="42"/>
  <c r="B25" i="42"/>
  <c r="A25" i="42"/>
  <c r="C24" i="42"/>
  <c r="B24" i="42"/>
  <c r="A24" i="42"/>
  <c r="C23" i="42"/>
  <c r="B23" i="42"/>
  <c r="A23" i="42"/>
  <c r="C22" i="42"/>
  <c r="B22" i="42"/>
  <c r="A22" i="42"/>
  <c r="C21" i="42"/>
  <c r="B21" i="42"/>
  <c r="A21" i="42"/>
  <c r="C20" i="42"/>
  <c r="B20" i="42"/>
  <c r="A20" i="42"/>
  <c r="C19" i="42"/>
  <c r="B19" i="42"/>
  <c r="A19" i="42"/>
  <c r="C18" i="42"/>
  <c r="B18" i="42"/>
  <c r="A18" i="42"/>
  <c r="C17" i="42"/>
  <c r="B17" i="42"/>
  <c r="A17" i="42"/>
  <c r="C16" i="42"/>
  <c r="B16" i="42"/>
  <c r="A16" i="42"/>
  <c r="C15" i="42"/>
  <c r="B15" i="42"/>
  <c r="A15" i="42"/>
  <c r="C14" i="42"/>
  <c r="B14" i="42"/>
  <c r="A14" i="42"/>
  <c r="C13" i="42"/>
  <c r="B13" i="42"/>
  <c r="A13" i="42"/>
  <c r="C12" i="42"/>
  <c r="B12" i="42"/>
  <c r="A12" i="42"/>
  <c r="C11" i="42"/>
  <c r="B11" i="42"/>
  <c r="A11" i="42"/>
  <c r="C10" i="42"/>
  <c r="B10" i="42"/>
  <c r="A10" i="42"/>
  <c r="C9" i="42"/>
  <c r="B9" i="42"/>
  <c r="A9" i="42"/>
  <c r="C8" i="42"/>
  <c r="B8" i="42"/>
  <c r="A8" i="42"/>
  <c r="D10" i="39"/>
  <c r="D11" i="39"/>
  <c r="D12" i="39"/>
  <c r="D13" i="39"/>
  <c r="D14" i="39"/>
  <c r="D15" i="39"/>
  <c r="D16" i="39"/>
  <c r="D17" i="39"/>
  <c r="D18" i="39"/>
  <c r="D19" i="39"/>
  <c r="D20" i="39"/>
  <c r="D21" i="39"/>
  <c r="D22" i="39"/>
  <c r="D23" i="39"/>
  <c r="D24" i="39"/>
  <c r="D25" i="39"/>
  <c r="D26" i="39"/>
  <c r="D27" i="39"/>
  <c r="D28" i="39"/>
  <c r="D29" i="39"/>
  <c r="D30" i="39"/>
  <c r="D31" i="39"/>
  <c r="D32" i="39"/>
  <c r="D33" i="39"/>
  <c r="D34" i="39"/>
  <c r="D35" i="39"/>
  <c r="D36" i="39"/>
  <c r="D37" i="39"/>
  <c r="D38" i="39"/>
  <c r="D39" i="39"/>
  <c r="D40" i="39"/>
  <c r="D41" i="39"/>
  <c r="D42" i="39"/>
  <c r="D43" i="39"/>
  <c r="D44" i="39"/>
  <c r="D45" i="39"/>
  <c r="D46" i="39"/>
  <c r="D47" i="39"/>
  <c r="D48" i="39"/>
  <c r="D49" i="39"/>
  <c r="D50" i="39"/>
  <c r="D51" i="39"/>
  <c r="D52" i="39"/>
  <c r="D53" i="39"/>
  <c r="D54" i="39"/>
  <c r="D55" i="39"/>
  <c r="D56" i="39"/>
  <c r="D57" i="39"/>
  <c r="D58" i="39"/>
  <c r="D59" i="39"/>
  <c r="D60" i="39"/>
  <c r="D61" i="39"/>
  <c r="D62" i="39"/>
  <c r="D63" i="39"/>
  <c r="D64" i="39"/>
  <c r="D65" i="39"/>
  <c r="D66" i="39"/>
  <c r="D67" i="39"/>
  <c r="D68" i="39"/>
  <c r="D69" i="39"/>
  <c r="D70" i="39"/>
  <c r="D71" i="39"/>
  <c r="D72" i="39"/>
  <c r="D73" i="39"/>
  <c r="D74" i="39"/>
  <c r="D75" i="39"/>
  <c r="D76" i="39"/>
  <c r="D77" i="39"/>
  <c r="D78" i="39"/>
  <c r="D79" i="39"/>
  <c r="D80" i="39"/>
  <c r="D81" i="39"/>
  <c r="D82" i="39"/>
  <c r="D83" i="39"/>
  <c r="D84" i="39"/>
  <c r="D85" i="39"/>
  <c r="D86" i="39"/>
  <c r="D87" i="39"/>
  <c r="D88" i="39"/>
  <c r="D89" i="39"/>
  <c r="D90" i="39"/>
  <c r="D91" i="39"/>
  <c r="D92" i="39"/>
  <c r="D93" i="39"/>
  <c r="D94" i="39"/>
  <c r="D95" i="39"/>
  <c r="D96" i="39"/>
  <c r="D97" i="39"/>
  <c r="D98" i="39"/>
  <c r="D99" i="39"/>
  <c r="D100" i="39"/>
  <c r="D101"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81" i="39"/>
  <c r="C82" i="39"/>
  <c r="C83" i="39"/>
  <c r="C84" i="39"/>
  <c r="C85" i="39"/>
  <c r="C86" i="39"/>
  <c r="C87" i="39"/>
  <c r="C88" i="39"/>
  <c r="C89" i="39"/>
  <c r="C90" i="39"/>
  <c r="C91" i="39"/>
  <c r="C92" i="39"/>
  <c r="C93" i="39"/>
  <c r="C94" i="39"/>
  <c r="C95" i="39"/>
  <c r="C96" i="39"/>
  <c r="C97" i="39"/>
  <c r="C98" i="39"/>
  <c r="C99" i="39"/>
  <c r="C100" i="39"/>
  <c r="C101" i="39"/>
  <c r="B10" i="39"/>
  <c r="B11" i="39"/>
  <c r="B12" i="39"/>
  <c r="B13" i="39"/>
  <c r="B14" i="39"/>
  <c r="B15" i="39"/>
  <c r="B16" i="39"/>
  <c r="B17" i="39"/>
  <c r="B18" i="39"/>
  <c r="B19" i="39"/>
  <c r="B20" i="39"/>
  <c r="B21" i="39"/>
  <c r="B22" i="39"/>
  <c r="B23" i="39"/>
  <c r="B24" i="39"/>
  <c r="B25" i="39"/>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59" i="39"/>
  <c r="B60" i="39"/>
  <c r="B61" i="39"/>
  <c r="B62" i="39"/>
  <c r="B63" i="39"/>
  <c r="B64" i="39"/>
  <c r="B65" i="39"/>
  <c r="B66" i="39"/>
  <c r="B67" i="39"/>
  <c r="B68" i="39"/>
  <c r="B69" i="39"/>
  <c r="B70" i="39"/>
  <c r="B71" i="39"/>
  <c r="B72" i="39"/>
  <c r="B73" i="39"/>
  <c r="B74" i="39"/>
  <c r="B75" i="39"/>
  <c r="B76" i="39"/>
  <c r="B77" i="39"/>
  <c r="B78" i="39"/>
  <c r="B79" i="39"/>
  <c r="B80" i="39"/>
  <c r="B81" i="39"/>
  <c r="B82" i="39"/>
  <c r="B83" i="39"/>
  <c r="B84" i="39"/>
  <c r="B85" i="39"/>
  <c r="B86" i="39"/>
  <c r="B87" i="39"/>
  <c r="B88" i="39"/>
  <c r="B89" i="39"/>
  <c r="B90" i="39"/>
  <c r="B91" i="39"/>
  <c r="B92" i="39"/>
  <c r="B93" i="39"/>
  <c r="B94" i="39"/>
  <c r="B95" i="39"/>
  <c r="B96" i="39"/>
  <c r="B97" i="39"/>
  <c r="B98" i="39"/>
  <c r="B99" i="39"/>
  <c r="B100" i="39"/>
  <c r="B101" i="39"/>
  <c r="D9" i="39"/>
  <c r="C9" i="39"/>
  <c r="B9" i="39"/>
  <c r="D9" i="4"/>
  <c r="C9" i="4"/>
  <c r="B9" i="4"/>
  <c r="C82" i="22"/>
  <c r="C83" i="22"/>
  <c r="C84" i="22"/>
  <c r="C85" i="22"/>
  <c r="C86" i="22"/>
  <c r="C87" i="22"/>
  <c r="C88" i="22"/>
  <c r="C89" i="22"/>
  <c r="C90" i="22"/>
  <c r="C91" i="22"/>
  <c r="C92" i="22"/>
  <c r="C93" i="22"/>
  <c r="C94" i="22"/>
  <c r="C95" i="22"/>
  <c r="C96" i="22"/>
  <c r="C97" i="22"/>
  <c r="C98" i="22"/>
  <c r="C99" i="22"/>
  <c r="C100" i="22"/>
  <c r="C101" i="22"/>
  <c r="C102" i="22"/>
  <c r="A101" i="39"/>
  <c r="E101" i="39" s="1"/>
  <c r="A100" i="39"/>
  <c r="A99" i="39"/>
  <c r="E99" i="39" s="1"/>
  <c r="A98" i="39"/>
  <c r="A97" i="39"/>
  <c r="A96" i="39"/>
  <c r="A95" i="39"/>
  <c r="E95" i="39" s="1"/>
  <c r="A94" i="39"/>
  <c r="A93" i="39"/>
  <c r="E93" i="39" s="1"/>
  <c r="A92" i="39"/>
  <c r="A91" i="39"/>
  <c r="A90" i="39"/>
  <c r="A89" i="39"/>
  <c r="E89" i="39" s="1"/>
  <c r="A88" i="39"/>
  <c r="A87" i="39"/>
  <c r="E87" i="39" s="1"/>
  <c r="A86" i="39"/>
  <c r="A85" i="39"/>
  <c r="A84" i="39"/>
  <c r="A83" i="39"/>
  <c r="E83" i="39" s="1"/>
  <c r="A82" i="39"/>
  <c r="A81" i="39"/>
  <c r="E81" i="39" s="1"/>
  <c r="A80" i="39"/>
  <c r="A79" i="39"/>
  <c r="A78" i="39"/>
  <c r="A77" i="39"/>
  <c r="E77" i="39" s="1"/>
  <c r="A76" i="39"/>
  <c r="A75" i="39"/>
  <c r="E75" i="39" s="1"/>
  <c r="A74" i="39"/>
  <c r="A73" i="39"/>
  <c r="A72" i="39"/>
  <c r="A71" i="39"/>
  <c r="E71" i="39" s="1"/>
  <c r="A70" i="39"/>
  <c r="A69" i="39"/>
  <c r="E69" i="39" s="1"/>
  <c r="A68" i="39"/>
  <c r="A67" i="39"/>
  <c r="A66" i="39"/>
  <c r="A65" i="39"/>
  <c r="E65" i="39" s="1"/>
  <c r="A64" i="39"/>
  <c r="A63" i="39"/>
  <c r="E63" i="39" s="1"/>
  <c r="A62" i="39"/>
  <c r="A61" i="39"/>
  <c r="A60" i="39"/>
  <c r="A59" i="39"/>
  <c r="E59" i="39" s="1"/>
  <c r="A58" i="39"/>
  <c r="A57" i="39"/>
  <c r="E57" i="39" s="1"/>
  <c r="A56" i="39"/>
  <c r="A55" i="39"/>
  <c r="A54" i="39"/>
  <c r="A53" i="39"/>
  <c r="E53" i="39" s="1"/>
  <c r="A52" i="39"/>
  <c r="A51" i="39"/>
  <c r="A50" i="39"/>
  <c r="A49" i="39"/>
  <c r="A48" i="39"/>
  <c r="A47" i="39"/>
  <c r="E47" i="39" s="1"/>
  <c r="A46" i="39"/>
  <c r="A45" i="39"/>
  <c r="E45" i="39" s="1"/>
  <c r="A44" i="39"/>
  <c r="A43" i="39"/>
  <c r="A42" i="39"/>
  <c r="A41" i="39"/>
  <c r="E41" i="39" s="1"/>
  <c r="A40" i="39"/>
  <c r="A39" i="39"/>
  <c r="E39" i="39" s="1"/>
  <c r="A38" i="39"/>
  <c r="A37" i="39"/>
  <c r="A36" i="39"/>
  <c r="A35" i="39"/>
  <c r="E35" i="39" s="1"/>
  <c r="A34" i="39"/>
  <c r="A33" i="39"/>
  <c r="E33" i="39" s="1"/>
  <c r="A32" i="39"/>
  <c r="A31" i="39"/>
  <c r="A30" i="39"/>
  <c r="A29" i="39"/>
  <c r="E29" i="39" s="1"/>
  <c r="A28" i="39"/>
  <c r="A27" i="39"/>
  <c r="E27" i="39" s="1"/>
  <c r="A26" i="39"/>
  <c r="A25" i="39"/>
  <c r="A24" i="39"/>
  <c r="A23" i="39"/>
  <c r="E23" i="39" s="1"/>
  <c r="A22" i="39"/>
  <c r="A21" i="39"/>
  <c r="E21" i="39" s="1"/>
  <c r="A20" i="39"/>
  <c r="A19" i="39"/>
  <c r="A18" i="39"/>
  <c r="A17" i="39"/>
  <c r="E17" i="39" s="1"/>
  <c r="A16" i="39"/>
  <c r="A15" i="39"/>
  <c r="E15" i="39" s="1"/>
  <c r="A14" i="39"/>
  <c r="A13" i="39"/>
  <c r="A12" i="39"/>
  <c r="A11" i="39"/>
  <c r="E11" i="39" s="1"/>
  <c r="A10" i="39"/>
  <c r="A9" i="39"/>
  <c r="E75" i="44" l="1"/>
  <c r="E79" i="44"/>
  <c r="E81" i="44"/>
  <c r="E85" i="44"/>
  <c r="E87" i="44"/>
  <c r="E91" i="44"/>
  <c r="E93" i="44"/>
  <c r="E97" i="44"/>
  <c r="E99" i="44"/>
  <c r="E13" i="39"/>
  <c r="E19" i="39"/>
  <c r="E25" i="39"/>
  <c r="E31" i="39"/>
  <c r="E37" i="39"/>
  <c r="E43" i="39"/>
  <c r="E49" i="39"/>
  <c r="E55" i="39"/>
  <c r="E61" i="39"/>
  <c r="E67" i="39"/>
  <c r="E73" i="39"/>
  <c r="E79" i="39"/>
  <c r="E85" i="39"/>
  <c r="E91" i="39"/>
  <c r="E97" i="39"/>
  <c r="E64" i="39"/>
  <c r="E68" i="39"/>
  <c r="E72" i="39"/>
  <c r="E76" i="39"/>
  <c r="E80" i="39"/>
  <c r="E20" i="39"/>
  <c r="E48" i="39"/>
  <c r="E56" i="39"/>
  <c r="E92" i="39"/>
  <c r="E100" i="39"/>
  <c r="E12" i="39"/>
  <c r="E16" i="39"/>
  <c r="E24" i="39"/>
  <c r="E28" i="39"/>
  <c r="E32" i="39"/>
  <c r="E36" i="39"/>
  <c r="E40" i="39"/>
  <c r="E44" i="39"/>
  <c r="E52" i="39"/>
  <c r="E60" i="39"/>
  <c r="E84" i="39"/>
  <c r="E88" i="39"/>
  <c r="E96" i="39"/>
  <c r="G68" i="46"/>
  <c r="G84" i="46"/>
  <c r="G100" i="46"/>
  <c r="E51" i="39"/>
  <c r="G64" i="46"/>
  <c r="G80" i="46"/>
  <c r="G96" i="46"/>
  <c r="G72" i="46"/>
  <c r="G88" i="46"/>
  <c r="G76" i="46"/>
  <c r="G92" i="46"/>
  <c r="E9" i="39"/>
  <c r="E10" i="39"/>
  <c r="E14" i="39"/>
  <c r="E18" i="39"/>
  <c r="E22" i="39"/>
  <c r="E26" i="39"/>
  <c r="E30" i="39"/>
  <c r="E34" i="39"/>
  <c r="E38" i="39"/>
  <c r="E42" i="39"/>
  <c r="E46" i="39"/>
  <c r="E50" i="39"/>
  <c r="E54" i="39"/>
  <c r="E58" i="39"/>
  <c r="E62" i="39"/>
  <c r="E66" i="39"/>
  <c r="E70" i="39"/>
  <c r="E74" i="39"/>
  <c r="E78" i="39"/>
  <c r="E82" i="39"/>
  <c r="E86" i="39"/>
  <c r="E90" i="39"/>
  <c r="E94" i="39"/>
  <c r="E98" i="39"/>
  <c r="E72" i="44"/>
  <c r="E71" i="44"/>
  <c r="E73" i="44"/>
  <c r="E70" i="44"/>
  <c r="E9" i="44"/>
  <c r="E13" i="44"/>
  <c r="E17" i="44"/>
  <c r="E21" i="44"/>
  <c r="E25" i="44"/>
  <c r="E29" i="44"/>
  <c r="E33" i="44"/>
  <c r="E37" i="44"/>
  <c r="E41" i="44"/>
  <c r="E45" i="44"/>
  <c r="E10" i="44"/>
  <c r="E14" i="44"/>
  <c r="E18" i="44"/>
  <c r="E22" i="44"/>
  <c r="E26" i="44"/>
  <c r="E30" i="44"/>
  <c r="E34" i="44"/>
  <c r="E38" i="44"/>
  <c r="E42" i="44"/>
  <c r="E46" i="44"/>
  <c r="E50" i="44"/>
  <c r="E54" i="44"/>
  <c r="E58" i="44"/>
  <c r="E62" i="44"/>
  <c r="E66" i="44"/>
  <c r="E49" i="44"/>
  <c r="E53" i="44"/>
  <c r="E57" i="44"/>
  <c r="E61" i="44"/>
  <c r="E65" i="44"/>
  <c r="E69" i="44"/>
  <c r="E68" i="44"/>
  <c r="E67" i="44"/>
  <c r="E12" i="44"/>
  <c r="E16" i="44"/>
  <c r="E20" i="44"/>
  <c r="E24" i="44"/>
  <c r="E28" i="44"/>
  <c r="E32" i="44"/>
  <c r="E36" i="44"/>
  <c r="E40" i="44"/>
  <c r="E44" i="44"/>
  <c r="E48" i="44"/>
  <c r="E52" i="44"/>
  <c r="E56" i="44"/>
  <c r="E60" i="44"/>
  <c r="E64" i="44"/>
  <c r="E11" i="44"/>
  <c r="E15" i="44"/>
  <c r="E19" i="44"/>
  <c r="E23" i="44"/>
  <c r="E27" i="44"/>
  <c r="E31" i="44"/>
  <c r="E35" i="44"/>
  <c r="E39" i="44"/>
  <c r="E43" i="44"/>
  <c r="E47" i="44"/>
  <c r="E51" i="44"/>
  <c r="E55" i="44"/>
  <c r="E59" i="44"/>
  <c r="E63" i="44"/>
  <c r="F9" i="46"/>
  <c r="F13" i="46"/>
  <c r="F17" i="46"/>
  <c r="F21" i="46"/>
  <c r="F25" i="46"/>
  <c r="F29" i="46"/>
  <c r="F33" i="46"/>
  <c r="F37" i="46"/>
  <c r="F41" i="46"/>
  <c r="F45" i="46"/>
  <c r="F49" i="46"/>
  <c r="F53" i="46"/>
  <c r="F57" i="46"/>
  <c r="F61" i="46"/>
  <c r="F65" i="46"/>
  <c r="G65" i="46" s="1"/>
  <c r="F69" i="46"/>
  <c r="G69" i="46" s="1"/>
  <c r="F73" i="46"/>
  <c r="G73" i="46" s="1"/>
  <c r="F77" i="46"/>
  <c r="G77" i="46" s="1"/>
  <c r="F81" i="46"/>
  <c r="G81" i="46" s="1"/>
  <c r="F10" i="46"/>
  <c r="F18" i="46"/>
  <c r="F38" i="46"/>
  <c r="F46" i="46"/>
  <c r="F78" i="46"/>
  <c r="G78" i="46" s="1"/>
  <c r="F85" i="46"/>
  <c r="G85" i="46" s="1"/>
  <c r="F89" i="46"/>
  <c r="G89" i="46" s="1"/>
  <c r="F93" i="46"/>
  <c r="G93" i="46" s="1"/>
  <c r="F94" i="46"/>
  <c r="G94" i="46" s="1"/>
  <c r="F97" i="46"/>
  <c r="G97" i="46" s="1"/>
  <c r="F101" i="46"/>
  <c r="G101" i="46" s="1"/>
  <c r="F51" i="46"/>
  <c r="F19" i="46"/>
  <c r="F102" i="46"/>
  <c r="G102" i="46" s="1"/>
  <c r="F67" i="46"/>
  <c r="G67" i="46" s="1"/>
  <c r="F35" i="46"/>
  <c r="F98" i="46"/>
  <c r="G98" i="46" s="1"/>
  <c r="F90" i="46"/>
  <c r="G90" i="46" s="1"/>
  <c r="F86" i="46"/>
  <c r="G86" i="46" s="1"/>
  <c r="F82" i="46"/>
  <c r="G82" i="46" s="1"/>
  <c r="F74" i="46"/>
  <c r="G74" i="46" s="1"/>
  <c r="F70" i="46"/>
  <c r="G70" i="46" s="1"/>
  <c r="F66" i="46"/>
  <c r="G66" i="46" s="1"/>
  <c r="F62" i="46"/>
  <c r="G62" i="46" s="1"/>
  <c r="F58" i="46"/>
  <c r="F54" i="46"/>
  <c r="F50" i="46"/>
  <c r="F42" i="46"/>
  <c r="F34" i="46"/>
  <c r="F30" i="46"/>
  <c r="F26" i="46"/>
  <c r="F22" i="46"/>
  <c r="F14" i="46"/>
  <c r="F7" i="46"/>
  <c r="F99" i="46"/>
  <c r="G99" i="46" s="1"/>
  <c r="F95" i="46"/>
  <c r="G95" i="46" s="1"/>
  <c r="F91" i="46"/>
  <c r="G91" i="46" s="1"/>
  <c r="F87" i="46"/>
  <c r="G87" i="46" s="1"/>
  <c r="F83" i="46"/>
  <c r="G83" i="46" s="1"/>
  <c r="F79" i="46"/>
  <c r="G79" i="46" s="1"/>
  <c r="F75" i="46"/>
  <c r="G75" i="46" s="1"/>
  <c r="F71" i="46"/>
  <c r="G71" i="46" s="1"/>
  <c r="F63" i="46"/>
  <c r="G63" i="46" s="1"/>
  <c r="F59" i="46"/>
  <c r="F55" i="46"/>
  <c r="F47" i="46"/>
  <c r="F43" i="46"/>
  <c r="F39" i="46"/>
  <c r="F31" i="46"/>
  <c r="F27" i="46"/>
  <c r="F23" i="46"/>
  <c r="F15" i="46"/>
  <c r="F11" i="46"/>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D96" i="19"/>
  <c r="D97" i="19"/>
  <c r="D98" i="19"/>
  <c r="D99" i="19"/>
  <c r="D100" i="19"/>
  <c r="D101" i="19"/>
  <c r="D102"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H71" i="19" s="1"/>
  <c r="B72" i="19"/>
  <c r="H72" i="19" s="1"/>
  <c r="B73" i="19"/>
  <c r="H73" i="19" s="1"/>
  <c r="B74" i="19"/>
  <c r="H74" i="19" s="1"/>
  <c r="B75" i="19"/>
  <c r="H75" i="19" s="1"/>
  <c r="B76" i="19"/>
  <c r="H76" i="19" s="1"/>
  <c r="B77" i="19"/>
  <c r="H77" i="19" s="1"/>
  <c r="B78" i="19"/>
  <c r="H78" i="19" s="1"/>
  <c r="B79" i="19"/>
  <c r="H79" i="19" s="1"/>
  <c r="B80" i="19"/>
  <c r="H80" i="19" s="1"/>
  <c r="B81" i="19"/>
  <c r="H81" i="19" s="1"/>
  <c r="B82" i="19"/>
  <c r="H82" i="19" s="1"/>
  <c r="B83" i="19"/>
  <c r="H83" i="19" s="1"/>
  <c r="B84" i="19"/>
  <c r="H84" i="19" s="1"/>
  <c r="B85" i="19"/>
  <c r="H85" i="19" s="1"/>
  <c r="B86" i="19"/>
  <c r="H86" i="19" s="1"/>
  <c r="B87" i="19"/>
  <c r="H87" i="19" s="1"/>
  <c r="B88" i="19"/>
  <c r="H88" i="19" s="1"/>
  <c r="B89" i="19"/>
  <c r="H89" i="19" s="1"/>
  <c r="B90" i="19"/>
  <c r="H90" i="19" s="1"/>
  <c r="B91" i="19"/>
  <c r="H91" i="19" s="1"/>
  <c r="B92" i="19"/>
  <c r="H92" i="19" s="1"/>
  <c r="B93" i="19"/>
  <c r="H93" i="19" s="1"/>
  <c r="B94" i="19"/>
  <c r="H94" i="19" s="1"/>
  <c r="B95" i="19"/>
  <c r="H95" i="19" s="1"/>
  <c r="B96" i="19"/>
  <c r="H96" i="19" s="1"/>
  <c r="B97" i="19"/>
  <c r="H97" i="19" s="1"/>
  <c r="B98" i="19"/>
  <c r="H98" i="19" s="1"/>
  <c r="B99" i="19"/>
  <c r="H99" i="19" s="1"/>
  <c r="B100" i="19"/>
  <c r="H100" i="19" s="1"/>
  <c r="B101" i="19"/>
  <c r="H101" i="19" s="1"/>
  <c r="B102" i="19"/>
  <c r="H102" i="19" s="1"/>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I54" i="19" s="1"/>
  <c r="A55" i="19"/>
  <c r="I55" i="19" s="1"/>
  <c r="A56" i="19"/>
  <c r="I56" i="19" s="1"/>
  <c r="A57" i="19"/>
  <c r="I57" i="19" s="1"/>
  <c r="A58" i="19"/>
  <c r="I58" i="19" s="1"/>
  <c r="A59" i="19"/>
  <c r="I59" i="19" s="1"/>
  <c r="A60" i="19"/>
  <c r="I60" i="19" s="1"/>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70" i="22"/>
  <c r="B71" i="22"/>
  <c r="B72" i="22"/>
  <c r="B73" i="22"/>
  <c r="B74" i="22"/>
  <c r="B75" i="22"/>
  <c r="B76" i="22"/>
  <c r="B77" i="22"/>
  <c r="B78" i="22"/>
  <c r="B79" i="22"/>
  <c r="B80" i="22"/>
  <c r="B81" i="22"/>
  <c r="B82" i="22"/>
  <c r="B83" i="22"/>
  <c r="B84" i="22"/>
  <c r="B85" i="22"/>
  <c r="B86" i="22"/>
  <c r="B87" i="22"/>
  <c r="B88" i="22"/>
  <c r="B89" i="22"/>
  <c r="B90" i="22"/>
  <c r="B91" i="22"/>
  <c r="B92" i="22"/>
  <c r="B93" i="22"/>
  <c r="B94" i="22"/>
  <c r="B95" i="22"/>
  <c r="B96" i="22"/>
  <c r="B97" i="22"/>
  <c r="B98" i="22"/>
  <c r="B99" i="22"/>
  <c r="B100" i="22"/>
  <c r="B101" i="22"/>
  <c r="B102" i="22"/>
  <c r="A9" i="22"/>
  <c r="E9" i="22" s="1"/>
  <c r="A10" i="22"/>
  <c r="E10" i="22" s="1"/>
  <c r="A11" i="22"/>
  <c r="E11" i="22" s="1"/>
  <c r="A12" i="22"/>
  <c r="E12" i="22" s="1"/>
  <c r="A13" i="22"/>
  <c r="E13" i="22" s="1"/>
  <c r="A14" i="22"/>
  <c r="E14" i="22" s="1"/>
  <c r="A15" i="22"/>
  <c r="E15" i="22" s="1"/>
  <c r="A16" i="22"/>
  <c r="E16" i="22" s="1"/>
  <c r="A17" i="22"/>
  <c r="E17" i="22" s="1"/>
  <c r="A18" i="22"/>
  <c r="E18" i="22" s="1"/>
  <c r="A19" i="22"/>
  <c r="E19" i="22" s="1"/>
  <c r="A20" i="22"/>
  <c r="E20" i="22" s="1"/>
  <c r="A21" i="22"/>
  <c r="E21" i="22" s="1"/>
  <c r="A22" i="22"/>
  <c r="E22" i="22" s="1"/>
  <c r="A23" i="22"/>
  <c r="E23" i="22" s="1"/>
  <c r="A24" i="22"/>
  <c r="E24" i="22" s="1"/>
  <c r="A25" i="22"/>
  <c r="E25" i="22" s="1"/>
  <c r="A26" i="22"/>
  <c r="E26" i="22" s="1"/>
  <c r="A27" i="22"/>
  <c r="E27" i="22" s="1"/>
  <c r="A28" i="22"/>
  <c r="E28" i="22" s="1"/>
  <c r="A29" i="22"/>
  <c r="E29" i="22" s="1"/>
  <c r="A30" i="22"/>
  <c r="E30" i="22" s="1"/>
  <c r="A31" i="22"/>
  <c r="E31" i="22" s="1"/>
  <c r="A32" i="22"/>
  <c r="E32" i="22" s="1"/>
  <c r="A33" i="22"/>
  <c r="E33" i="22" s="1"/>
  <c r="A34" i="22"/>
  <c r="E34" i="22" s="1"/>
  <c r="A35" i="22"/>
  <c r="E35" i="22" s="1"/>
  <c r="A36" i="22"/>
  <c r="E36" i="22" s="1"/>
  <c r="A37" i="22"/>
  <c r="E37" i="22" s="1"/>
  <c r="A38" i="22"/>
  <c r="E38" i="22" s="1"/>
  <c r="A39" i="22"/>
  <c r="E39" i="22" s="1"/>
  <c r="A40" i="22"/>
  <c r="E40" i="22" s="1"/>
  <c r="A41" i="22"/>
  <c r="E41" i="22" s="1"/>
  <c r="A42" i="22"/>
  <c r="E42" i="22" s="1"/>
  <c r="A43" i="22"/>
  <c r="E43" i="22" s="1"/>
  <c r="A44" i="22"/>
  <c r="E44" i="22" s="1"/>
  <c r="A45" i="22"/>
  <c r="E45" i="22" s="1"/>
  <c r="A46" i="22"/>
  <c r="E46" i="22" s="1"/>
  <c r="A47" i="22"/>
  <c r="E47" i="22" s="1"/>
  <c r="A48" i="22"/>
  <c r="E48" i="22" s="1"/>
  <c r="A49" i="22"/>
  <c r="E49" i="22" s="1"/>
  <c r="A50" i="22"/>
  <c r="E50" i="22" s="1"/>
  <c r="A51" i="22"/>
  <c r="E51" i="22" s="1"/>
  <c r="A52" i="22"/>
  <c r="E52" i="22" s="1"/>
  <c r="A53" i="22"/>
  <c r="E53" i="22" s="1"/>
  <c r="A54" i="22"/>
  <c r="E54" i="22" s="1"/>
  <c r="A55" i="22"/>
  <c r="E55" i="22" s="1"/>
  <c r="A56" i="22"/>
  <c r="E56" i="22" s="1"/>
  <c r="A57" i="22"/>
  <c r="E57" i="22" s="1"/>
  <c r="A58" i="22"/>
  <c r="E58" i="22" s="1"/>
  <c r="A59" i="22"/>
  <c r="E59" i="22" s="1"/>
  <c r="A60" i="22"/>
  <c r="E60" i="22" s="1"/>
  <c r="A61" i="22"/>
  <c r="E61" i="22" s="1"/>
  <c r="A62" i="22"/>
  <c r="E62" i="22" s="1"/>
  <c r="A63" i="22"/>
  <c r="E63" i="22" s="1"/>
  <c r="A64" i="22"/>
  <c r="E64" i="22" s="1"/>
  <c r="A65" i="22"/>
  <c r="E65" i="22" s="1"/>
  <c r="A66" i="22"/>
  <c r="E66" i="22" s="1"/>
  <c r="A67" i="22"/>
  <c r="E67" i="22" s="1"/>
  <c r="A68" i="22"/>
  <c r="E68" i="22" s="1"/>
  <c r="A69" i="22"/>
  <c r="E69" i="22" s="1"/>
  <c r="A70" i="22"/>
  <c r="E70" i="22" s="1"/>
  <c r="A71" i="22"/>
  <c r="E71" i="22" s="1"/>
  <c r="A72" i="22"/>
  <c r="E72" i="22" s="1"/>
  <c r="A73" i="22"/>
  <c r="E73" i="22" s="1"/>
  <c r="A74" i="22"/>
  <c r="E74" i="22" s="1"/>
  <c r="A75" i="22"/>
  <c r="E75" i="22" s="1"/>
  <c r="A76" i="22"/>
  <c r="E76" i="22" s="1"/>
  <c r="A77" i="22"/>
  <c r="E77" i="22" s="1"/>
  <c r="A78" i="22"/>
  <c r="E78" i="22" s="1"/>
  <c r="A79" i="22"/>
  <c r="E79" i="22" s="1"/>
  <c r="A80" i="22"/>
  <c r="E80" i="22" s="1"/>
  <c r="A81" i="22"/>
  <c r="E81" i="22" s="1"/>
  <c r="A82" i="22"/>
  <c r="E82" i="22" s="1"/>
  <c r="A83" i="22"/>
  <c r="E83" i="22" s="1"/>
  <c r="A84" i="22"/>
  <c r="E84" i="22" s="1"/>
  <c r="A85" i="22"/>
  <c r="E85" i="22" s="1"/>
  <c r="A86" i="22"/>
  <c r="E86" i="22" s="1"/>
  <c r="A87" i="22"/>
  <c r="E87" i="22" s="1"/>
  <c r="A88" i="22"/>
  <c r="E88" i="22" s="1"/>
  <c r="A89" i="22"/>
  <c r="E89" i="22" s="1"/>
  <c r="A90" i="22"/>
  <c r="E90" i="22" s="1"/>
  <c r="A91" i="22"/>
  <c r="E91" i="22" s="1"/>
  <c r="A92" i="22"/>
  <c r="E92" i="22" s="1"/>
  <c r="A93" i="22"/>
  <c r="E93" i="22" s="1"/>
  <c r="A94" i="22"/>
  <c r="E94" i="22" s="1"/>
  <c r="A95" i="22"/>
  <c r="E95" i="22" s="1"/>
  <c r="A96" i="22"/>
  <c r="E96" i="22" s="1"/>
  <c r="A97" i="22"/>
  <c r="E97" i="22" s="1"/>
  <c r="A98" i="22"/>
  <c r="E98" i="22" s="1"/>
  <c r="A99" i="22"/>
  <c r="E99" i="22" s="1"/>
  <c r="A100" i="22"/>
  <c r="E100" i="22" s="1"/>
  <c r="A101" i="22"/>
  <c r="E101" i="22" s="1"/>
  <c r="A102" i="22"/>
  <c r="E102" i="22" s="1"/>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E70" i="5" s="1"/>
  <c r="A71" i="5"/>
  <c r="E71" i="5" s="1"/>
  <c r="A72" i="5"/>
  <c r="A73" i="5"/>
  <c r="A74" i="5"/>
  <c r="E74" i="5" s="1"/>
  <c r="A75" i="5"/>
  <c r="E75" i="5" s="1"/>
  <c r="A76" i="5"/>
  <c r="E76" i="5" s="1"/>
  <c r="A77" i="5"/>
  <c r="E77" i="5" s="1"/>
  <c r="A78" i="5"/>
  <c r="E78" i="5" s="1"/>
  <c r="A79" i="5"/>
  <c r="E79" i="5" s="1"/>
  <c r="A80" i="5"/>
  <c r="E80" i="5" s="1"/>
  <c r="A81" i="5"/>
  <c r="E81" i="5" s="1"/>
  <c r="A82" i="5"/>
  <c r="E82" i="5" s="1"/>
  <c r="A83" i="5"/>
  <c r="E83" i="5" s="1"/>
  <c r="A84" i="5"/>
  <c r="E84" i="5" s="1"/>
  <c r="A85" i="5"/>
  <c r="E85" i="5" s="1"/>
  <c r="A86" i="5"/>
  <c r="E86" i="5" s="1"/>
  <c r="A87" i="5"/>
  <c r="E87" i="5" s="1"/>
  <c r="A88" i="5"/>
  <c r="E88" i="5" s="1"/>
  <c r="A89" i="5"/>
  <c r="E89" i="5" s="1"/>
  <c r="A90" i="5"/>
  <c r="E90" i="5" s="1"/>
  <c r="A91" i="5"/>
  <c r="E91" i="5" s="1"/>
  <c r="A92" i="5"/>
  <c r="E92" i="5" s="1"/>
  <c r="A93" i="5"/>
  <c r="E93" i="5" s="1"/>
  <c r="A94" i="5"/>
  <c r="E94" i="5" s="1"/>
  <c r="A95" i="5"/>
  <c r="E95" i="5" s="1"/>
  <c r="A96" i="5"/>
  <c r="E96" i="5" s="1"/>
  <c r="A97" i="5"/>
  <c r="E97" i="5" s="1"/>
  <c r="A98" i="5"/>
  <c r="E98" i="5" s="1"/>
  <c r="A99" i="5"/>
  <c r="E99" i="5" s="1"/>
  <c r="A100" i="5"/>
  <c r="E100" i="5" s="1"/>
  <c r="A101" i="5"/>
  <c r="E101" i="5" s="1"/>
  <c r="A102" i="5"/>
  <c r="E102" i="5" s="1"/>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B10" i="28"/>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A10" i="28"/>
  <c r="E10" i="28" s="1"/>
  <c r="A11" i="28"/>
  <c r="E11" i="28" s="1"/>
  <c r="A12" i="28"/>
  <c r="E12" i="28" s="1"/>
  <c r="A13" i="28"/>
  <c r="E13" i="28" s="1"/>
  <c r="A14" i="28"/>
  <c r="E14" i="28" s="1"/>
  <c r="A15" i="28"/>
  <c r="E15" i="28" s="1"/>
  <c r="A16" i="28"/>
  <c r="E16" i="28" s="1"/>
  <c r="A17" i="28"/>
  <c r="E17" i="28" s="1"/>
  <c r="A18" i="28"/>
  <c r="E18" i="28" s="1"/>
  <c r="A19" i="28"/>
  <c r="E19" i="28" s="1"/>
  <c r="A20" i="28"/>
  <c r="E20" i="28" s="1"/>
  <c r="A21" i="28"/>
  <c r="E21" i="28" s="1"/>
  <c r="A22" i="28"/>
  <c r="E22" i="28" s="1"/>
  <c r="A23" i="28"/>
  <c r="E23" i="28" s="1"/>
  <c r="A24" i="28"/>
  <c r="E24" i="28" s="1"/>
  <c r="A25" i="28"/>
  <c r="E25" i="28" s="1"/>
  <c r="A26" i="28"/>
  <c r="E26" i="28" s="1"/>
  <c r="A27" i="28"/>
  <c r="E27" i="28" s="1"/>
  <c r="A28" i="28"/>
  <c r="E28" i="28" s="1"/>
  <c r="A29" i="28"/>
  <c r="E29" i="28" s="1"/>
  <c r="A30" i="28"/>
  <c r="E30" i="28" s="1"/>
  <c r="A31" i="28"/>
  <c r="E31" i="28" s="1"/>
  <c r="A32" i="28"/>
  <c r="E32" i="28" s="1"/>
  <c r="A33" i="28"/>
  <c r="E33" i="28" s="1"/>
  <c r="A34" i="28"/>
  <c r="E34" i="28" s="1"/>
  <c r="A35" i="28"/>
  <c r="E35" i="28" s="1"/>
  <c r="A36" i="28"/>
  <c r="E36" i="28" s="1"/>
  <c r="A37" i="28"/>
  <c r="E37" i="28" s="1"/>
  <c r="A38" i="28"/>
  <c r="E38" i="28" s="1"/>
  <c r="A39" i="28"/>
  <c r="E39" i="28" s="1"/>
  <c r="A40" i="28"/>
  <c r="E40" i="28" s="1"/>
  <c r="A41" i="28"/>
  <c r="E41" i="28" s="1"/>
  <c r="A42" i="28"/>
  <c r="E42" i="28" s="1"/>
  <c r="A43" i="28"/>
  <c r="E43" i="28" s="1"/>
  <c r="A44" i="28"/>
  <c r="E44" i="28" s="1"/>
  <c r="A45" i="28"/>
  <c r="E45" i="28" s="1"/>
  <c r="A46" i="28"/>
  <c r="E46" i="28" s="1"/>
  <c r="A47" i="28"/>
  <c r="E47" i="28" s="1"/>
  <c r="A48" i="28"/>
  <c r="E48" i="28" s="1"/>
  <c r="A49" i="28"/>
  <c r="E49" i="28" s="1"/>
  <c r="A50" i="28"/>
  <c r="E50" i="28" s="1"/>
  <c r="A51" i="28"/>
  <c r="E51" i="28" s="1"/>
  <c r="A52" i="28"/>
  <c r="E52" i="28" s="1"/>
  <c r="A53" i="28"/>
  <c r="E53" i="28" s="1"/>
  <c r="A54" i="28"/>
  <c r="E54" i="28" s="1"/>
  <c r="A55" i="28"/>
  <c r="E55" i="28" s="1"/>
  <c r="A56" i="28"/>
  <c r="E56" i="28" s="1"/>
  <c r="A57" i="28"/>
  <c r="E57" i="28" s="1"/>
  <c r="A58" i="28"/>
  <c r="E58" i="28" s="1"/>
  <c r="A59" i="28"/>
  <c r="E59" i="28" s="1"/>
  <c r="A60" i="28"/>
  <c r="E60" i="28" s="1"/>
  <c r="A61" i="28"/>
  <c r="E61" i="28" s="1"/>
  <c r="A62" i="28"/>
  <c r="E62" i="28" s="1"/>
  <c r="A63" i="28"/>
  <c r="E63" i="28" s="1"/>
  <c r="A64" i="28"/>
  <c r="E64" i="28" s="1"/>
  <c r="A65" i="28"/>
  <c r="E65" i="28" s="1"/>
  <c r="A66" i="28"/>
  <c r="E66" i="28" s="1"/>
  <c r="A67" i="28"/>
  <c r="E67" i="28" s="1"/>
  <c r="A68" i="28"/>
  <c r="E68" i="28" s="1"/>
  <c r="A69" i="28"/>
  <c r="E69" i="28" s="1"/>
  <c r="A70" i="28"/>
  <c r="E70" i="28" s="1"/>
  <c r="A71" i="28"/>
  <c r="E71" i="28" s="1"/>
  <c r="A72" i="28"/>
  <c r="E72" i="28" s="1"/>
  <c r="A73" i="28"/>
  <c r="E73" i="28" s="1"/>
  <c r="A74" i="28"/>
  <c r="E74" i="28" s="1"/>
  <c r="A75" i="28"/>
  <c r="E75" i="28" s="1"/>
  <c r="A76" i="28"/>
  <c r="E76" i="28" s="1"/>
  <c r="A77" i="28"/>
  <c r="E77" i="28" s="1"/>
  <c r="A78" i="28"/>
  <c r="E78" i="28" s="1"/>
  <c r="A79" i="28"/>
  <c r="E79" i="28" s="1"/>
  <c r="A80" i="28"/>
  <c r="E80" i="28" s="1"/>
  <c r="A81" i="28"/>
  <c r="E81" i="28" s="1"/>
  <c r="A82" i="28"/>
  <c r="E82" i="28" s="1"/>
  <c r="A83" i="28"/>
  <c r="E83" i="28" s="1"/>
  <c r="A84" i="28"/>
  <c r="E84" i="28" s="1"/>
  <c r="A85" i="28"/>
  <c r="E85" i="28" s="1"/>
  <c r="A86" i="28"/>
  <c r="E86" i="28" s="1"/>
  <c r="A87" i="28"/>
  <c r="E87" i="28" s="1"/>
  <c r="A88" i="28"/>
  <c r="E88" i="28" s="1"/>
  <c r="A89" i="28"/>
  <c r="E89" i="28" s="1"/>
  <c r="A90" i="28"/>
  <c r="E90" i="28" s="1"/>
  <c r="A91" i="28"/>
  <c r="E91" i="28" s="1"/>
  <c r="A92" i="28"/>
  <c r="E92" i="28" s="1"/>
  <c r="A93" i="28"/>
  <c r="E93" i="28" s="1"/>
  <c r="A94" i="28"/>
  <c r="E94" i="28" s="1"/>
  <c r="A95" i="28"/>
  <c r="E95" i="28" s="1"/>
  <c r="A96" i="28"/>
  <c r="E96" i="28" s="1"/>
  <c r="A97" i="28"/>
  <c r="E97" i="28" s="1"/>
  <c r="A98" i="28"/>
  <c r="E98" i="28" s="1"/>
  <c r="A99" i="28"/>
  <c r="E99" i="28" s="1"/>
  <c r="A100" i="28"/>
  <c r="E100" i="28" s="1"/>
  <c r="A101" i="28"/>
  <c r="E101" i="28" s="1"/>
  <c r="A102" i="28"/>
  <c r="E102" i="28" s="1"/>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 r="B99" i="18"/>
  <c r="B100" i="18"/>
  <c r="B101" i="18"/>
  <c r="B102"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7" i="29"/>
  <c r="B88" i="29"/>
  <c r="B89" i="29"/>
  <c r="B90" i="29"/>
  <c r="B91" i="29"/>
  <c r="B92" i="29"/>
  <c r="B93" i="29"/>
  <c r="B94" i="29"/>
  <c r="B95" i="29"/>
  <c r="B96" i="29"/>
  <c r="B97" i="29"/>
  <c r="B98" i="29"/>
  <c r="B99" i="29"/>
  <c r="B100" i="29"/>
  <c r="B101" i="29"/>
  <c r="B102" i="29"/>
  <c r="A7" i="29"/>
  <c r="E7" i="29" s="1"/>
  <c r="A8" i="29"/>
  <c r="E8" i="29" s="1"/>
  <c r="A9" i="29"/>
  <c r="E9" i="29" s="1"/>
  <c r="A10" i="29"/>
  <c r="E10" i="29" s="1"/>
  <c r="A11" i="29"/>
  <c r="E11" i="29" s="1"/>
  <c r="A12" i="29"/>
  <c r="E12" i="29" s="1"/>
  <c r="A13" i="29"/>
  <c r="E13" i="29" s="1"/>
  <c r="A14" i="29"/>
  <c r="E14" i="29" s="1"/>
  <c r="A15" i="29"/>
  <c r="E15" i="29" s="1"/>
  <c r="A16" i="29"/>
  <c r="E16" i="29" s="1"/>
  <c r="A17" i="29"/>
  <c r="E17" i="29" s="1"/>
  <c r="A18" i="29"/>
  <c r="E18" i="29" s="1"/>
  <c r="A19" i="29"/>
  <c r="E19" i="29" s="1"/>
  <c r="A20" i="29"/>
  <c r="E20" i="29" s="1"/>
  <c r="A21" i="29"/>
  <c r="E21" i="29" s="1"/>
  <c r="A22" i="29"/>
  <c r="E22" i="29" s="1"/>
  <c r="A23" i="29"/>
  <c r="E23" i="29" s="1"/>
  <c r="A24" i="29"/>
  <c r="E24" i="29" s="1"/>
  <c r="A25" i="29"/>
  <c r="E25" i="29" s="1"/>
  <c r="A26" i="29"/>
  <c r="E26" i="29" s="1"/>
  <c r="A27" i="29"/>
  <c r="E27" i="29" s="1"/>
  <c r="A28" i="29"/>
  <c r="E28" i="29" s="1"/>
  <c r="A29" i="29"/>
  <c r="E29" i="29" s="1"/>
  <c r="A30" i="29"/>
  <c r="E30" i="29" s="1"/>
  <c r="A31" i="29"/>
  <c r="E31" i="29" s="1"/>
  <c r="A32" i="29"/>
  <c r="E32" i="29" s="1"/>
  <c r="A33" i="29"/>
  <c r="E33" i="29" s="1"/>
  <c r="A34" i="29"/>
  <c r="E34" i="29" s="1"/>
  <c r="A35" i="29"/>
  <c r="E35" i="29" s="1"/>
  <c r="A36" i="29"/>
  <c r="E36" i="29" s="1"/>
  <c r="A37" i="29"/>
  <c r="E37" i="29" s="1"/>
  <c r="A38" i="29"/>
  <c r="E38" i="29" s="1"/>
  <c r="A39" i="29"/>
  <c r="E39" i="29" s="1"/>
  <c r="A40" i="29"/>
  <c r="E40" i="29" s="1"/>
  <c r="A41" i="29"/>
  <c r="E41" i="29" s="1"/>
  <c r="A42" i="29"/>
  <c r="E42" i="29" s="1"/>
  <c r="A43" i="29"/>
  <c r="E43" i="29" s="1"/>
  <c r="A44" i="29"/>
  <c r="E44" i="29" s="1"/>
  <c r="A45" i="29"/>
  <c r="E45" i="29" s="1"/>
  <c r="A46" i="29"/>
  <c r="E46" i="29" s="1"/>
  <c r="A47" i="29"/>
  <c r="E47" i="29" s="1"/>
  <c r="A48" i="29"/>
  <c r="E48" i="29" s="1"/>
  <c r="A49" i="29"/>
  <c r="E49" i="29" s="1"/>
  <c r="A50" i="29"/>
  <c r="E50" i="29" s="1"/>
  <c r="A51" i="29"/>
  <c r="E51" i="29" s="1"/>
  <c r="A52" i="29"/>
  <c r="E52" i="29" s="1"/>
  <c r="A53" i="29"/>
  <c r="E53" i="29" s="1"/>
  <c r="A54" i="29"/>
  <c r="E54" i="29" s="1"/>
  <c r="A55" i="29"/>
  <c r="E55" i="29" s="1"/>
  <c r="A56" i="29"/>
  <c r="E56" i="29" s="1"/>
  <c r="A57" i="29"/>
  <c r="E57" i="29" s="1"/>
  <c r="A58" i="29"/>
  <c r="E58" i="29" s="1"/>
  <c r="A59" i="29"/>
  <c r="E59" i="29" s="1"/>
  <c r="A60" i="29"/>
  <c r="E60" i="29" s="1"/>
  <c r="A61" i="29"/>
  <c r="E61" i="29" s="1"/>
  <c r="A62" i="29"/>
  <c r="E62" i="29" s="1"/>
  <c r="A63" i="29"/>
  <c r="E63" i="29" s="1"/>
  <c r="A64" i="29"/>
  <c r="E64" i="29" s="1"/>
  <c r="A65" i="29"/>
  <c r="E65" i="29" s="1"/>
  <c r="A66" i="29"/>
  <c r="E66" i="29" s="1"/>
  <c r="A67" i="29"/>
  <c r="E67" i="29" s="1"/>
  <c r="A68" i="29"/>
  <c r="E68" i="29" s="1"/>
  <c r="A69" i="29"/>
  <c r="E69" i="29" s="1"/>
  <c r="A70" i="29"/>
  <c r="E70" i="29" s="1"/>
  <c r="A71" i="29"/>
  <c r="E71" i="29" s="1"/>
  <c r="A72" i="29"/>
  <c r="E72" i="29" s="1"/>
  <c r="A73" i="29"/>
  <c r="E73" i="29" s="1"/>
  <c r="A74" i="29"/>
  <c r="E74" i="29" s="1"/>
  <c r="A75" i="29"/>
  <c r="E75" i="29" s="1"/>
  <c r="A76" i="29"/>
  <c r="E76" i="29" s="1"/>
  <c r="A77" i="29"/>
  <c r="E77" i="29" s="1"/>
  <c r="A78" i="29"/>
  <c r="E78" i="29" s="1"/>
  <c r="A79" i="29"/>
  <c r="E79" i="29" s="1"/>
  <c r="A80" i="29"/>
  <c r="E80" i="29" s="1"/>
  <c r="A81" i="29"/>
  <c r="E81" i="29" s="1"/>
  <c r="A82" i="29"/>
  <c r="E82" i="29" s="1"/>
  <c r="A83" i="29"/>
  <c r="E83" i="29" s="1"/>
  <c r="A84" i="29"/>
  <c r="E84" i="29" s="1"/>
  <c r="A85" i="29"/>
  <c r="E85" i="29" s="1"/>
  <c r="A86" i="29"/>
  <c r="E86" i="29" s="1"/>
  <c r="A87" i="29"/>
  <c r="E87" i="29" s="1"/>
  <c r="A88" i="29"/>
  <c r="E88" i="29" s="1"/>
  <c r="A89" i="29"/>
  <c r="E89" i="29" s="1"/>
  <c r="A90" i="29"/>
  <c r="E90" i="29" s="1"/>
  <c r="A91" i="29"/>
  <c r="E91" i="29" s="1"/>
  <c r="A92" i="29"/>
  <c r="E92" i="29" s="1"/>
  <c r="A93" i="29"/>
  <c r="E93" i="29" s="1"/>
  <c r="A94" i="29"/>
  <c r="E94" i="29" s="1"/>
  <c r="A95" i="29"/>
  <c r="E95" i="29" s="1"/>
  <c r="A96" i="29"/>
  <c r="E96" i="29" s="1"/>
  <c r="A97" i="29"/>
  <c r="E97" i="29" s="1"/>
  <c r="A98" i="29"/>
  <c r="E98" i="29" s="1"/>
  <c r="A99" i="29"/>
  <c r="E99" i="29" s="1"/>
  <c r="A100" i="29"/>
  <c r="E100" i="29" s="1"/>
  <c r="A101" i="29"/>
  <c r="E101" i="29" s="1"/>
  <c r="A102" i="29"/>
  <c r="E102" i="29" s="1"/>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A10" i="6"/>
  <c r="F10" i="6" s="1"/>
  <c r="A11" i="6"/>
  <c r="F11" i="6" s="1"/>
  <c r="A12" i="6"/>
  <c r="F12" i="6" s="1"/>
  <c r="A13" i="6"/>
  <c r="F13" i="6" s="1"/>
  <c r="A14" i="6"/>
  <c r="F14" i="6" s="1"/>
  <c r="A15" i="6"/>
  <c r="F15" i="6" s="1"/>
  <c r="A16" i="6"/>
  <c r="F16" i="6" s="1"/>
  <c r="A17" i="6"/>
  <c r="F17" i="6" s="1"/>
  <c r="A18" i="6"/>
  <c r="F18" i="6" s="1"/>
  <c r="A19" i="6"/>
  <c r="F19" i="6" s="1"/>
  <c r="A20" i="6"/>
  <c r="F20" i="6" s="1"/>
  <c r="A21" i="6"/>
  <c r="F21" i="6" s="1"/>
  <c r="A22" i="6"/>
  <c r="F22" i="6" s="1"/>
  <c r="A23" i="6"/>
  <c r="F23" i="6" s="1"/>
  <c r="A24" i="6"/>
  <c r="F24" i="6" s="1"/>
  <c r="A25" i="6"/>
  <c r="F25" i="6" s="1"/>
  <c r="A26" i="6"/>
  <c r="F26" i="6" s="1"/>
  <c r="A27" i="6"/>
  <c r="F27" i="6" s="1"/>
  <c r="A28" i="6"/>
  <c r="F28" i="6" s="1"/>
  <c r="A29" i="6"/>
  <c r="F29" i="6" s="1"/>
  <c r="A30" i="6"/>
  <c r="F30" i="6" s="1"/>
  <c r="A31" i="6"/>
  <c r="F31" i="6" s="1"/>
  <c r="A32" i="6"/>
  <c r="F32" i="6" s="1"/>
  <c r="A33" i="6"/>
  <c r="F33" i="6" s="1"/>
  <c r="A34" i="6"/>
  <c r="F34" i="6" s="1"/>
  <c r="A35" i="6"/>
  <c r="F35" i="6" s="1"/>
  <c r="A36" i="6"/>
  <c r="F36" i="6" s="1"/>
  <c r="A37" i="6"/>
  <c r="F37" i="6" s="1"/>
  <c r="A38" i="6"/>
  <c r="F38" i="6" s="1"/>
  <c r="A39" i="6"/>
  <c r="F39" i="6" s="1"/>
  <c r="A40" i="6"/>
  <c r="F40" i="6" s="1"/>
  <c r="A41" i="6"/>
  <c r="F41" i="6" s="1"/>
  <c r="A42" i="6"/>
  <c r="F42" i="6" s="1"/>
  <c r="A43" i="6"/>
  <c r="F43" i="6" s="1"/>
  <c r="A44" i="6"/>
  <c r="F44" i="6" s="1"/>
  <c r="A45" i="6"/>
  <c r="F45" i="6" s="1"/>
  <c r="A46" i="6"/>
  <c r="F46" i="6" s="1"/>
  <c r="A47" i="6"/>
  <c r="F47" i="6" s="1"/>
  <c r="A48" i="6"/>
  <c r="F48" i="6" s="1"/>
  <c r="A49" i="6"/>
  <c r="F49" i="6" s="1"/>
  <c r="A50" i="6"/>
  <c r="F50" i="6" s="1"/>
  <c r="A51" i="6"/>
  <c r="F51" i="6" s="1"/>
  <c r="A52" i="6"/>
  <c r="F52" i="6" s="1"/>
  <c r="A53" i="6"/>
  <c r="F53" i="6" s="1"/>
  <c r="A54" i="6"/>
  <c r="F54" i="6" s="1"/>
  <c r="A55" i="6"/>
  <c r="F55" i="6" s="1"/>
  <c r="A56" i="6"/>
  <c r="F56" i="6" s="1"/>
  <c r="A57" i="6"/>
  <c r="F57" i="6" s="1"/>
  <c r="A58" i="6"/>
  <c r="F58" i="6" s="1"/>
  <c r="A59" i="6"/>
  <c r="F59" i="6" s="1"/>
  <c r="A60" i="6"/>
  <c r="F60" i="6" s="1"/>
  <c r="A61" i="6"/>
  <c r="F61" i="6" s="1"/>
  <c r="A62" i="6"/>
  <c r="F62" i="6" s="1"/>
  <c r="A63" i="6"/>
  <c r="F63" i="6" s="1"/>
  <c r="A64" i="6"/>
  <c r="F64" i="6" s="1"/>
  <c r="A65" i="6"/>
  <c r="F65" i="6" s="1"/>
  <c r="A66" i="6"/>
  <c r="F66" i="6" s="1"/>
  <c r="A67" i="6"/>
  <c r="F67" i="6" s="1"/>
  <c r="A68" i="6"/>
  <c r="F68" i="6" s="1"/>
  <c r="A69" i="6"/>
  <c r="F69" i="6" s="1"/>
  <c r="A70" i="6"/>
  <c r="F70" i="6" s="1"/>
  <c r="A71" i="6"/>
  <c r="F71" i="6" s="1"/>
  <c r="A72" i="6"/>
  <c r="F72" i="6" s="1"/>
  <c r="A73" i="6"/>
  <c r="F73" i="6" s="1"/>
  <c r="A74" i="6"/>
  <c r="F74" i="6" s="1"/>
  <c r="A75" i="6"/>
  <c r="F75" i="6" s="1"/>
  <c r="A76" i="6"/>
  <c r="F76" i="6" s="1"/>
  <c r="A77" i="6"/>
  <c r="F77" i="6" s="1"/>
  <c r="A78" i="6"/>
  <c r="F78" i="6" s="1"/>
  <c r="A79" i="6"/>
  <c r="F79" i="6" s="1"/>
  <c r="A80" i="6"/>
  <c r="F80" i="6" s="1"/>
  <c r="A81" i="6"/>
  <c r="F81" i="6" s="1"/>
  <c r="A82" i="6"/>
  <c r="F82" i="6" s="1"/>
  <c r="A83" i="6"/>
  <c r="F83" i="6" s="1"/>
  <c r="A84" i="6"/>
  <c r="F84" i="6" s="1"/>
  <c r="A85" i="6"/>
  <c r="F85" i="6" s="1"/>
  <c r="A86" i="6"/>
  <c r="F86" i="6" s="1"/>
  <c r="A87" i="6"/>
  <c r="F87" i="6" s="1"/>
  <c r="A88" i="6"/>
  <c r="F88" i="6" s="1"/>
  <c r="A89" i="6"/>
  <c r="F89" i="6" s="1"/>
  <c r="A90" i="6"/>
  <c r="F90" i="6" s="1"/>
  <c r="A91" i="6"/>
  <c r="F91" i="6" s="1"/>
  <c r="A92" i="6"/>
  <c r="F92" i="6" s="1"/>
  <c r="A93" i="6"/>
  <c r="F93" i="6" s="1"/>
  <c r="A94" i="6"/>
  <c r="F94" i="6" s="1"/>
  <c r="A95" i="6"/>
  <c r="F95" i="6" s="1"/>
  <c r="A96" i="6"/>
  <c r="F96" i="6" s="1"/>
  <c r="A97" i="6"/>
  <c r="F97" i="6" s="1"/>
  <c r="A98" i="6"/>
  <c r="F98" i="6" s="1"/>
  <c r="A99" i="6"/>
  <c r="F99" i="6" s="1"/>
  <c r="A100" i="6"/>
  <c r="F100" i="6" s="1"/>
  <c r="A101" i="6"/>
  <c r="F101" i="6" s="1"/>
  <c r="A102" i="6"/>
  <c r="F102" i="6" s="1"/>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B7" i="30"/>
  <c r="B8" i="30"/>
  <c r="B9" i="30"/>
  <c r="B10" i="30"/>
  <c r="B11" i="30"/>
  <c r="B12" i="30"/>
  <c r="B13" i="30"/>
  <c r="B14" i="30"/>
  <c r="B15" i="30"/>
  <c r="B16" i="30"/>
  <c r="B17" i="30"/>
  <c r="B18" i="30"/>
  <c r="B19" i="30"/>
  <c r="B20" i="30"/>
  <c r="B21" i="30"/>
  <c r="B22" i="30"/>
  <c r="B23" i="30"/>
  <c r="B24" i="30"/>
  <c r="B25" i="30"/>
  <c r="B26" i="30"/>
  <c r="B27" i="30"/>
  <c r="B28" i="30"/>
  <c r="B29" i="30"/>
  <c r="B30" i="30"/>
  <c r="B31" i="30"/>
  <c r="B32" i="30"/>
  <c r="B33" i="30"/>
  <c r="B34" i="30"/>
  <c r="B35" i="30"/>
  <c r="B36" i="30"/>
  <c r="B37" i="30"/>
  <c r="B38" i="30"/>
  <c r="B39" i="30"/>
  <c r="B40" i="30"/>
  <c r="B41" i="30"/>
  <c r="B42" i="30"/>
  <c r="B43" i="30"/>
  <c r="B44" i="30"/>
  <c r="B45" i="30"/>
  <c r="B46" i="30"/>
  <c r="B47" i="30"/>
  <c r="B48" i="30"/>
  <c r="B49" i="30"/>
  <c r="B50" i="30"/>
  <c r="B51" i="30"/>
  <c r="B52" i="30"/>
  <c r="B53" i="30"/>
  <c r="B54" i="30"/>
  <c r="B55" i="30"/>
  <c r="B56" i="30"/>
  <c r="B57" i="30"/>
  <c r="B58" i="30"/>
  <c r="B59" i="30"/>
  <c r="B60" i="30"/>
  <c r="B61" i="30"/>
  <c r="B62" i="30"/>
  <c r="B63" i="30"/>
  <c r="B64" i="30"/>
  <c r="B65" i="30"/>
  <c r="B66" i="30"/>
  <c r="B67" i="30"/>
  <c r="B68" i="30"/>
  <c r="B69" i="30"/>
  <c r="B70" i="30"/>
  <c r="B71" i="30"/>
  <c r="B72" i="30"/>
  <c r="B73" i="30"/>
  <c r="B74" i="30"/>
  <c r="B75" i="30"/>
  <c r="B76" i="30"/>
  <c r="B77" i="30"/>
  <c r="B78" i="30"/>
  <c r="B79" i="30"/>
  <c r="B80" i="30"/>
  <c r="B81" i="30"/>
  <c r="B82" i="30"/>
  <c r="B83" i="30"/>
  <c r="B84" i="30"/>
  <c r="B85" i="30"/>
  <c r="B86" i="30"/>
  <c r="B87" i="30"/>
  <c r="B88" i="30"/>
  <c r="B89" i="30"/>
  <c r="B90" i="30"/>
  <c r="B91" i="30"/>
  <c r="B92" i="30"/>
  <c r="B93" i="30"/>
  <c r="B94" i="30"/>
  <c r="B95" i="30"/>
  <c r="B96" i="30"/>
  <c r="B97" i="30"/>
  <c r="B98" i="30"/>
  <c r="B99" i="30"/>
  <c r="B100" i="30"/>
  <c r="B101" i="30"/>
  <c r="B102" i="30"/>
  <c r="A7" i="30"/>
  <c r="E7" i="30" s="1"/>
  <c r="A8" i="30"/>
  <c r="E8" i="30" s="1"/>
  <c r="A9" i="30"/>
  <c r="E9" i="30" s="1"/>
  <c r="A10" i="30"/>
  <c r="E10" i="30" s="1"/>
  <c r="A11" i="30"/>
  <c r="E11" i="30" s="1"/>
  <c r="A12" i="30"/>
  <c r="E12" i="30" s="1"/>
  <c r="A13" i="30"/>
  <c r="E13" i="30" s="1"/>
  <c r="A14" i="30"/>
  <c r="E14" i="30" s="1"/>
  <c r="A15" i="30"/>
  <c r="E15" i="30" s="1"/>
  <c r="A16" i="30"/>
  <c r="E16" i="30" s="1"/>
  <c r="A17" i="30"/>
  <c r="E17" i="30" s="1"/>
  <c r="A18" i="30"/>
  <c r="E18" i="30" s="1"/>
  <c r="A19" i="30"/>
  <c r="E19" i="30" s="1"/>
  <c r="A20" i="30"/>
  <c r="E20" i="30" s="1"/>
  <c r="A21" i="30"/>
  <c r="E21" i="30" s="1"/>
  <c r="A22" i="30"/>
  <c r="E22" i="30" s="1"/>
  <c r="A23" i="30"/>
  <c r="E23" i="30" s="1"/>
  <c r="A24" i="30"/>
  <c r="E24" i="30" s="1"/>
  <c r="A25" i="30"/>
  <c r="E25" i="30" s="1"/>
  <c r="A26" i="30"/>
  <c r="E26" i="30" s="1"/>
  <c r="A27" i="30"/>
  <c r="E27" i="30" s="1"/>
  <c r="A28" i="30"/>
  <c r="E28" i="30" s="1"/>
  <c r="A29" i="30"/>
  <c r="E29" i="30" s="1"/>
  <c r="A30" i="30"/>
  <c r="E30" i="30" s="1"/>
  <c r="A31" i="30"/>
  <c r="E31" i="30" s="1"/>
  <c r="A32" i="30"/>
  <c r="E32" i="30" s="1"/>
  <c r="A33" i="30"/>
  <c r="E33" i="30" s="1"/>
  <c r="A34" i="30"/>
  <c r="E34" i="30" s="1"/>
  <c r="A35" i="30"/>
  <c r="E35" i="30" s="1"/>
  <c r="A36" i="30"/>
  <c r="E36" i="30" s="1"/>
  <c r="A37" i="30"/>
  <c r="E37" i="30" s="1"/>
  <c r="A38" i="30"/>
  <c r="E38" i="30" s="1"/>
  <c r="A39" i="30"/>
  <c r="E39" i="30" s="1"/>
  <c r="A40" i="30"/>
  <c r="E40" i="30" s="1"/>
  <c r="A41" i="30"/>
  <c r="E41" i="30" s="1"/>
  <c r="A42" i="30"/>
  <c r="E42" i="30" s="1"/>
  <c r="A43" i="30"/>
  <c r="E43" i="30" s="1"/>
  <c r="A44" i="30"/>
  <c r="E44" i="30" s="1"/>
  <c r="A45" i="30"/>
  <c r="E45" i="30" s="1"/>
  <c r="A46" i="30"/>
  <c r="E46" i="30" s="1"/>
  <c r="A47" i="30"/>
  <c r="E47" i="30" s="1"/>
  <c r="A48" i="30"/>
  <c r="E48" i="30" s="1"/>
  <c r="A49" i="30"/>
  <c r="E49" i="30" s="1"/>
  <c r="A50" i="30"/>
  <c r="E50" i="30" s="1"/>
  <c r="A51" i="30"/>
  <c r="E51" i="30" s="1"/>
  <c r="A52" i="30"/>
  <c r="E52" i="30" s="1"/>
  <c r="A53" i="30"/>
  <c r="E53" i="30" s="1"/>
  <c r="A54" i="30"/>
  <c r="E54" i="30" s="1"/>
  <c r="A55" i="30"/>
  <c r="E55" i="30" s="1"/>
  <c r="A56" i="30"/>
  <c r="E56" i="30" s="1"/>
  <c r="A57" i="30"/>
  <c r="E57" i="30" s="1"/>
  <c r="A58" i="30"/>
  <c r="E58" i="30" s="1"/>
  <c r="A59" i="30"/>
  <c r="E59" i="30" s="1"/>
  <c r="A60" i="30"/>
  <c r="E60" i="30" s="1"/>
  <c r="A61" i="30"/>
  <c r="E61" i="30" s="1"/>
  <c r="A62" i="30"/>
  <c r="E62" i="30" s="1"/>
  <c r="A63" i="30"/>
  <c r="E63" i="30" s="1"/>
  <c r="A64" i="30"/>
  <c r="E64" i="30" s="1"/>
  <c r="A65" i="30"/>
  <c r="E65" i="30" s="1"/>
  <c r="A66" i="30"/>
  <c r="E66" i="30" s="1"/>
  <c r="A67" i="30"/>
  <c r="E67" i="30" s="1"/>
  <c r="A68" i="30"/>
  <c r="E68" i="30" s="1"/>
  <c r="A69" i="30"/>
  <c r="E69" i="30" s="1"/>
  <c r="A70" i="30"/>
  <c r="E70" i="30" s="1"/>
  <c r="A71" i="30"/>
  <c r="E71" i="30" s="1"/>
  <c r="A72" i="30"/>
  <c r="E72" i="30" s="1"/>
  <c r="A73" i="30"/>
  <c r="E73" i="30" s="1"/>
  <c r="A74" i="30"/>
  <c r="E74" i="30" s="1"/>
  <c r="A75" i="30"/>
  <c r="E75" i="30" s="1"/>
  <c r="A76" i="30"/>
  <c r="E76" i="30" s="1"/>
  <c r="A77" i="30"/>
  <c r="E77" i="30" s="1"/>
  <c r="A78" i="30"/>
  <c r="E78" i="30" s="1"/>
  <c r="A79" i="30"/>
  <c r="E79" i="30" s="1"/>
  <c r="A80" i="30"/>
  <c r="E80" i="30" s="1"/>
  <c r="A81" i="30"/>
  <c r="E81" i="30" s="1"/>
  <c r="A82" i="30"/>
  <c r="E82" i="30" s="1"/>
  <c r="A83" i="30"/>
  <c r="E83" i="30" s="1"/>
  <c r="A84" i="30"/>
  <c r="E84" i="30" s="1"/>
  <c r="A85" i="30"/>
  <c r="E85" i="30" s="1"/>
  <c r="A86" i="30"/>
  <c r="E86" i="30" s="1"/>
  <c r="A87" i="30"/>
  <c r="E87" i="30" s="1"/>
  <c r="A88" i="30"/>
  <c r="E88" i="30" s="1"/>
  <c r="A89" i="30"/>
  <c r="E89" i="30" s="1"/>
  <c r="A90" i="30"/>
  <c r="E90" i="30" s="1"/>
  <c r="A91" i="30"/>
  <c r="E91" i="30" s="1"/>
  <c r="A92" i="30"/>
  <c r="E92" i="30" s="1"/>
  <c r="A93" i="30"/>
  <c r="E93" i="30" s="1"/>
  <c r="A94" i="30"/>
  <c r="E94" i="30" s="1"/>
  <c r="A95" i="30"/>
  <c r="E95" i="30" s="1"/>
  <c r="A96" i="30"/>
  <c r="E96" i="30" s="1"/>
  <c r="A97" i="30"/>
  <c r="E97" i="30" s="1"/>
  <c r="A98" i="30"/>
  <c r="E98" i="30" s="1"/>
  <c r="A99" i="30"/>
  <c r="E99" i="30" s="1"/>
  <c r="A100" i="30"/>
  <c r="E100" i="30" s="1"/>
  <c r="A101" i="30"/>
  <c r="E101" i="30" s="1"/>
  <c r="A102" i="30"/>
  <c r="E102" i="30" s="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C102"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8" i="32"/>
  <c r="C49" i="32"/>
  <c r="C50" i="32"/>
  <c r="C51" i="32"/>
  <c r="C52" i="32"/>
  <c r="C53" i="32"/>
  <c r="C54" i="32"/>
  <c r="C55" i="32"/>
  <c r="C56" i="32"/>
  <c r="C57" i="32"/>
  <c r="C58" i="32"/>
  <c r="C59" i="32"/>
  <c r="C60" i="32"/>
  <c r="C61" i="32"/>
  <c r="C62" i="32"/>
  <c r="C63" i="32"/>
  <c r="C64" i="32"/>
  <c r="C65" i="32"/>
  <c r="C66" i="32"/>
  <c r="C67" i="32"/>
  <c r="C68" i="32"/>
  <c r="C69" i="32"/>
  <c r="C70" i="32"/>
  <c r="C71" i="32"/>
  <c r="C72" i="32"/>
  <c r="C73" i="32"/>
  <c r="C74" i="32"/>
  <c r="C75" i="32"/>
  <c r="C76" i="32"/>
  <c r="C77" i="32"/>
  <c r="C78" i="32"/>
  <c r="C79" i="32"/>
  <c r="C80" i="32"/>
  <c r="C81" i="32"/>
  <c r="C82" i="32"/>
  <c r="C83" i="32"/>
  <c r="C84" i="32"/>
  <c r="C85" i="32"/>
  <c r="C86" i="32"/>
  <c r="C87" i="32"/>
  <c r="C88" i="32"/>
  <c r="C89" i="32"/>
  <c r="C90" i="32"/>
  <c r="C91" i="32"/>
  <c r="C92" i="32"/>
  <c r="C93" i="32"/>
  <c r="C94" i="32"/>
  <c r="C95" i="32"/>
  <c r="C96" i="32"/>
  <c r="C97" i="32"/>
  <c r="C98" i="32"/>
  <c r="C99" i="32"/>
  <c r="C100" i="32"/>
  <c r="C101" i="32"/>
  <c r="B8" i="32"/>
  <c r="B9" i="32"/>
  <c r="B10" i="32"/>
  <c r="B11" i="32"/>
  <c r="B12" i="32"/>
  <c r="B13" i="32"/>
  <c r="B14" i="32"/>
  <c r="B15" i="32"/>
  <c r="B16" i="32"/>
  <c r="B17" i="32"/>
  <c r="B18" i="32"/>
  <c r="B19" i="32"/>
  <c r="B20" i="32"/>
  <c r="B21" i="32"/>
  <c r="B22" i="32"/>
  <c r="B23" i="32"/>
  <c r="B24" i="32"/>
  <c r="B25" i="32"/>
  <c r="B26" i="32"/>
  <c r="B27" i="32"/>
  <c r="B28" i="32"/>
  <c r="B29" i="32"/>
  <c r="B30" i="32"/>
  <c r="B31" i="32"/>
  <c r="B32" i="32"/>
  <c r="B33" i="32"/>
  <c r="B34" i="32"/>
  <c r="B35" i="32"/>
  <c r="B36" i="32"/>
  <c r="B37" i="32"/>
  <c r="B38" i="32"/>
  <c r="B39" i="32"/>
  <c r="B40" i="32"/>
  <c r="B41" i="32"/>
  <c r="B42" i="32"/>
  <c r="B43" i="32"/>
  <c r="B44" i="32"/>
  <c r="B45" i="32"/>
  <c r="B46" i="32"/>
  <c r="B47" i="32"/>
  <c r="B48" i="32"/>
  <c r="B49" i="32"/>
  <c r="B50" i="32"/>
  <c r="B51" i="32"/>
  <c r="B52" i="32"/>
  <c r="B53" i="32"/>
  <c r="B54" i="32"/>
  <c r="B55" i="32"/>
  <c r="B56" i="32"/>
  <c r="B57" i="32"/>
  <c r="B58" i="32"/>
  <c r="B59" i="32"/>
  <c r="B60" i="32"/>
  <c r="B61" i="32"/>
  <c r="B62" i="32"/>
  <c r="B63" i="32"/>
  <c r="B64" i="32"/>
  <c r="B65" i="32"/>
  <c r="B66" i="32"/>
  <c r="B67" i="32"/>
  <c r="B68" i="32"/>
  <c r="B69" i="32"/>
  <c r="B70" i="32"/>
  <c r="B71" i="32"/>
  <c r="B72" i="32"/>
  <c r="B73" i="32"/>
  <c r="B74" i="32"/>
  <c r="B75" i="32"/>
  <c r="B76" i="32"/>
  <c r="B77" i="32"/>
  <c r="B78" i="32"/>
  <c r="B79" i="32"/>
  <c r="B80" i="32"/>
  <c r="B81" i="32"/>
  <c r="B82" i="32"/>
  <c r="B83" i="32"/>
  <c r="B84" i="32"/>
  <c r="B85" i="32"/>
  <c r="B86" i="32"/>
  <c r="B87" i="32"/>
  <c r="B88" i="32"/>
  <c r="B89" i="32"/>
  <c r="B90" i="32"/>
  <c r="B91" i="32"/>
  <c r="B92" i="32"/>
  <c r="B93" i="32"/>
  <c r="B94" i="32"/>
  <c r="B95" i="32"/>
  <c r="B96" i="32"/>
  <c r="B97" i="32"/>
  <c r="B98" i="32"/>
  <c r="B99" i="32"/>
  <c r="B100" i="32"/>
  <c r="B101" i="32"/>
  <c r="B102" i="32"/>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63" i="32"/>
  <c r="A64" i="32"/>
  <c r="A65" i="32"/>
  <c r="A66" i="32"/>
  <c r="A67" i="32"/>
  <c r="A68" i="32"/>
  <c r="A69" i="32"/>
  <c r="A70" i="32"/>
  <c r="A71" i="32"/>
  <c r="A72" i="32"/>
  <c r="A73" i="32"/>
  <c r="A74" i="32"/>
  <c r="A75" i="32"/>
  <c r="A76" i="32"/>
  <c r="A77" i="32"/>
  <c r="A78" i="32"/>
  <c r="A79" i="32"/>
  <c r="A80" i="32"/>
  <c r="A81" i="32"/>
  <c r="A82" i="32"/>
  <c r="A83" i="32"/>
  <c r="A84" i="32"/>
  <c r="E84" i="32" s="1"/>
  <c r="A85" i="32"/>
  <c r="E85" i="32" s="1"/>
  <c r="A86" i="32"/>
  <c r="E86" i="32" s="1"/>
  <c r="A87" i="32"/>
  <c r="E87" i="32" s="1"/>
  <c r="A88" i="32"/>
  <c r="E88" i="32" s="1"/>
  <c r="A89" i="32"/>
  <c r="E89" i="32" s="1"/>
  <c r="A90" i="32"/>
  <c r="E90" i="32" s="1"/>
  <c r="A91" i="32"/>
  <c r="E91" i="32" s="1"/>
  <c r="A92" i="32"/>
  <c r="E92" i="32" s="1"/>
  <c r="A93" i="32"/>
  <c r="E93" i="32" s="1"/>
  <c r="A94" i="32"/>
  <c r="E94" i="32" s="1"/>
  <c r="A95" i="32"/>
  <c r="E95" i="32" s="1"/>
  <c r="A96" i="32"/>
  <c r="E96" i="32" s="1"/>
  <c r="A97" i="32"/>
  <c r="E97" i="32" s="1"/>
  <c r="A98" i="32"/>
  <c r="E98" i="32" s="1"/>
  <c r="A99" i="32"/>
  <c r="E99" i="32" s="1"/>
  <c r="A100" i="32"/>
  <c r="E100" i="32" s="1"/>
  <c r="A101" i="32"/>
  <c r="E101" i="32" s="1"/>
  <c r="A102" i="32"/>
  <c r="E102" i="32" s="1"/>
  <c r="C7" i="33"/>
  <c r="C8" i="33"/>
  <c r="C9" i="33"/>
  <c r="C10" i="33"/>
  <c r="C11" i="33"/>
  <c r="C12" i="33"/>
  <c r="C13" i="33"/>
  <c r="C14" i="33"/>
  <c r="C15" i="33"/>
  <c r="C16" i="33"/>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C47" i="33"/>
  <c r="C48" i="33"/>
  <c r="C49" i="33"/>
  <c r="C50" i="33"/>
  <c r="C51" i="33"/>
  <c r="C52" i="33"/>
  <c r="C53" i="33"/>
  <c r="C54" i="33"/>
  <c r="C55" i="33"/>
  <c r="C56" i="33"/>
  <c r="C57" i="33"/>
  <c r="C58" i="33"/>
  <c r="C59" i="33"/>
  <c r="C60" i="33"/>
  <c r="C61" i="33"/>
  <c r="C62" i="33"/>
  <c r="C63" i="33"/>
  <c r="C64" i="33"/>
  <c r="C65" i="33"/>
  <c r="C66" i="33"/>
  <c r="C67" i="33"/>
  <c r="C68" i="33"/>
  <c r="C69" i="33"/>
  <c r="C70" i="33"/>
  <c r="C71" i="33"/>
  <c r="C72" i="33"/>
  <c r="C73" i="33"/>
  <c r="C74" i="33"/>
  <c r="C75" i="33"/>
  <c r="C76" i="33"/>
  <c r="C77" i="33"/>
  <c r="C78" i="33"/>
  <c r="C79" i="33"/>
  <c r="C80" i="33"/>
  <c r="C81" i="33"/>
  <c r="C82" i="33"/>
  <c r="C83" i="33"/>
  <c r="C84" i="33"/>
  <c r="C85" i="33"/>
  <c r="C86" i="33"/>
  <c r="C87" i="33"/>
  <c r="C88" i="33"/>
  <c r="C89" i="33"/>
  <c r="C90" i="33"/>
  <c r="C91" i="33"/>
  <c r="C92" i="33"/>
  <c r="C93" i="33"/>
  <c r="C94" i="33"/>
  <c r="C95" i="33"/>
  <c r="C96" i="33"/>
  <c r="C97" i="33"/>
  <c r="C98" i="33"/>
  <c r="C99" i="33"/>
  <c r="C100" i="33"/>
  <c r="C101" i="33"/>
  <c r="C102" i="33"/>
  <c r="B7" i="33"/>
  <c r="B8" i="33"/>
  <c r="B9" i="33"/>
  <c r="B10" i="33"/>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B102" i="33"/>
  <c r="A7" i="33"/>
  <c r="A8" i="33"/>
  <c r="A9" i="33"/>
  <c r="A10" i="33"/>
  <c r="A11" i="33"/>
  <c r="A12" i="33"/>
  <c r="A13" i="33"/>
  <c r="A14" i="33"/>
  <c r="A15" i="33"/>
  <c r="A16" i="33"/>
  <c r="A17" i="33"/>
  <c r="A18" i="33"/>
  <c r="A19" i="33"/>
  <c r="A20" i="33"/>
  <c r="A21" i="33"/>
  <c r="A22" i="33"/>
  <c r="A23" i="33"/>
  <c r="A24" i="33"/>
  <c r="A25" i="33"/>
  <c r="A26" i="33"/>
  <c r="A27" i="33"/>
  <c r="A28" i="33"/>
  <c r="A29" i="33"/>
  <c r="A30" i="33"/>
  <c r="A31" i="33"/>
  <c r="A32" i="33"/>
  <c r="A33" i="33"/>
  <c r="A34" i="33"/>
  <c r="A35" i="33"/>
  <c r="A36" i="33"/>
  <c r="A37" i="33"/>
  <c r="A38" i="33"/>
  <c r="A39" i="33"/>
  <c r="A40" i="33"/>
  <c r="A41" i="33"/>
  <c r="A42" i="33"/>
  <c r="A43" i="33"/>
  <c r="A44" i="33"/>
  <c r="A45" i="33"/>
  <c r="A46" i="33"/>
  <c r="A47" i="33"/>
  <c r="A48" i="33"/>
  <c r="A49" i="33"/>
  <c r="A50" i="33"/>
  <c r="A51" i="33"/>
  <c r="A52" i="33"/>
  <c r="A53" i="33"/>
  <c r="A54" i="33"/>
  <c r="A55" i="33"/>
  <c r="A56" i="33"/>
  <c r="A57" i="33"/>
  <c r="A58" i="33"/>
  <c r="A59" i="33"/>
  <c r="A60" i="33"/>
  <c r="A61" i="33"/>
  <c r="A62" i="33"/>
  <c r="A63" i="33"/>
  <c r="A64" i="33"/>
  <c r="A65" i="33"/>
  <c r="A66" i="33"/>
  <c r="A67" i="33"/>
  <c r="A68" i="33"/>
  <c r="A69" i="33"/>
  <c r="A70" i="33"/>
  <c r="A71" i="33"/>
  <c r="A72" i="33"/>
  <c r="A73" i="33"/>
  <c r="A74" i="33"/>
  <c r="A75" i="33"/>
  <c r="A76" i="33"/>
  <c r="A77" i="33"/>
  <c r="A78" i="33"/>
  <c r="A79" i="33"/>
  <c r="A80" i="33"/>
  <c r="A81" i="33"/>
  <c r="A82" i="33"/>
  <c r="A83" i="33"/>
  <c r="A84" i="33"/>
  <c r="A85" i="33"/>
  <c r="A86" i="33"/>
  <c r="A87" i="33"/>
  <c r="A88" i="33"/>
  <c r="A89" i="33"/>
  <c r="A90" i="33"/>
  <c r="A91" i="33"/>
  <c r="A92" i="33"/>
  <c r="A93" i="33"/>
  <c r="A94" i="33"/>
  <c r="A95" i="33"/>
  <c r="A96" i="33"/>
  <c r="A97" i="33"/>
  <c r="A98" i="33"/>
  <c r="A99" i="33"/>
  <c r="A100" i="33"/>
  <c r="A101" i="33"/>
  <c r="A102" i="33"/>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B9" i="34"/>
  <c r="B10" i="34"/>
  <c r="B11" i="34"/>
  <c r="B12" i="34"/>
  <c r="B13" i="34"/>
  <c r="B14" i="3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45" i="34"/>
  <c r="B46" i="34"/>
  <c r="B47" i="34"/>
  <c r="B48" i="34"/>
  <c r="B49" i="34"/>
  <c r="B50" i="34"/>
  <c r="B51" i="34"/>
  <c r="B52" i="34"/>
  <c r="B53" i="34"/>
  <c r="B54" i="34"/>
  <c r="B55" i="34"/>
  <c r="B56" i="34"/>
  <c r="B57" i="34"/>
  <c r="B58" i="34"/>
  <c r="B59" i="34"/>
  <c r="B60" i="34"/>
  <c r="B61" i="34"/>
  <c r="B62" i="34"/>
  <c r="B63" i="34"/>
  <c r="B64" i="34"/>
  <c r="B65" i="34"/>
  <c r="B66" i="34"/>
  <c r="B67" i="34"/>
  <c r="B68" i="34"/>
  <c r="B69" i="34"/>
  <c r="B70" i="34"/>
  <c r="B71" i="34"/>
  <c r="B72" i="34"/>
  <c r="B73" i="34"/>
  <c r="B74" i="34"/>
  <c r="B75" i="34"/>
  <c r="B76" i="34"/>
  <c r="B77" i="34"/>
  <c r="B78" i="34"/>
  <c r="B79" i="34"/>
  <c r="B80" i="34"/>
  <c r="B81" i="34"/>
  <c r="B82" i="34"/>
  <c r="B83" i="34"/>
  <c r="B84" i="34"/>
  <c r="B85" i="34"/>
  <c r="B86" i="34"/>
  <c r="B87" i="34"/>
  <c r="B88" i="34"/>
  <c r="B89" i="34"/>
  <c r="B90" i="34"/>
  <c r="B91" i="34"/>
  <c r="B92" i="34"/>
  <c r="B93" i="34"/>
  <c r="B94" i="34"/>
  <c r="B95" i="34"/>
  <c r="B96" i="34"/>
  <c r="B97" i="34"/>
  <c r="B98" i="34"/>
  <c r="B99" i="34"/>
  <c r="B100" i="34"/>
  <c r="B101" i="34"/>
  <c r="B102" i="34"/>
  <c r="A9" i="34"/>
  <c r="E9" i="34" s="1"/>
  <c r="A10" i="34"/>
  <c r="E10" i="34" s="1"/>
  <c r="A11" i="34"/>
  <c r="E11" i="34" s="1"/>
  <c r="A12" i="34"/>
  <c r="E12" i="34" s="1"/>
  <c r="A13" i="34"/>
  <c r="E13" i="34" s="1"/>
  <c r="A14" i="34"/>
  <c r="E14" i="34" s="1"/>
  <c r="A15" i="34"/>
  <c r="E15" i="34" s="1"/>
  <c r="A16" i="34"/>
  <c r="E16" i="34" s="1"/>
  <c r="A17" i="34"/>
  <c r="E17" i="34" s="1"/>
  <c r="A18" i="34"/>
  <c r="E18" i="34" s="1"/>
  <c r="A19" i="34"/>
  <c r="E19" i="34" s="1"/>
  <c r="A20" i="34"/>
  <c r="E20" i="34" s="1"/>
  <c r="A21" i="34"/>
  <c r="E21" i="34" s="1"/>
  <c r="A22" i="34"/>
  <c r="E22" i="34" s="1"/>
  <c r="A23" i="34"/>
  <c r="E23" i="34" s="1"/>
  <c r="A24" i="34"/>
  <c r="E24" i="34" s="1"/>
  <c r="A25" i="34"/>
  <c r="E25" i="34" s="1"/>
  <c r="A26" i="34"/>
  <c r="E26" i="34" s="1"/>
  <c r="A27" i="34"/>
  <c r="E27" i="34" s="1"/>
  <c r="A28" i="34"/>
  <c r="E28" i="34" s="1"/>
  <c r="A29" i="34"/>
  <c r="E29" i="34" s="1"/>
  <c r="A30" i="34"/>
  <c r="E30" i="34" s="1"/>
  <c r="A31" i="34"/>
  <c r="E31" i="34" s="1"/>
  <c r="A32" i="34"/>
  <c r="E32" i="34" s="1"/>
  <c r="A33" i="34"/>
  <c r="E33" i="34" s="1"/>
  <c r="A34" i="34"/>
  <c r="E34" i="34" s="1"/>
  <c r="A35" i="34"/>
  <c r="E35" i="34" s="1"/>
  <c r="A36" i="34"/>
  <c r="E36" i="34" s="1"/>
  <c r="A37" i="34"/>
  <c r="E37" i="34" s="1"/>
  <c r="A38" i="34"/>
  <c r="E38" i="34" s="1"/>
  <c r="A39" i="34"/>
  <c r="E39" i="34" s="1"/>
  <c r="A40" i="34"/>
  <c r="E40" i="34" s="1"/>
  <c r="A41" i="34"/>
  <c r="E41" i="34" s="1"/>
  <c r="A42" i="34"/>
  <c r="E42" i="34" s="1"/>
  <c r="A43" i="34"/>
  <c r="E43" i="34" s="1"/>
  <c r="A44" i="34"/>
  <c r="E44" i="34" s="1"/>
  <c r="A45" i="34"/>
  <c r="E45" i="34" s="1"/>
  <c r="A46" i="34"/>
  <c r="E46" i="34" s="1"/>
  <c r="A47" i="34"/>
  <c r="E47" i="34" s="1"/>
  <c r="A48" i="34"/>
  <c r="E48" i="34" s="1"/>
  <c r="A49" i="34"/>
  <c r="E49" i="34" s="1"/>
  <c r="A50" i="34"/>
  <c r="E50" i="34" s="1"/>
  <c r="A51" i="34"/>
  <c r="E51" i="34" s="1"/>
  <c r="A52" i="34"/>
  <c r="E52" i="34" s="1"/>
  <c r="A53" i="34"/>
  <c r="E53" i="34" s="1"/>
  <c r="A54" i="34"/>
  <c r="E54" i="34" s="1"/>
  <c r="A55" i="34"/>
  <c r="E55" i="34" s="1"/>
  <c r="A56" i="34"/>
  <c r="E56" i="34" s="1"/>
  <c r="A57" i="34"/>
  <c r="E57" i="34" s="1"/>
  <c r="A58" i="34"/>
  <c r="E58" i="34" s="1"/>
  <c r="A59" i="34"/>
  <c r="E59" i="34" s="1"/>
  <c r="A60" i="34"/>
  <c r="E60" i="34" s="1"/>
  <c r="A61" i="34"/>
  <c r="E61" i="34" s="1"/>
  <c r="A62" i="34"/>
  <c r="E62" i="34" s="1"/>
  <c r="A63" i="34"/>
  <c r="E63" i="34" s="1"/>
  <c r="A64" i="34"/>
  <c r="E64" i="34" s="1"/>
  <c r="A65" i="34"/>
  <c r="E65" i="34" s="1"/>
  <c r="A66" i="34"/>
  <c r="E66" i="34" s="1"/>
  <c r="A67" i="34"/>
  <c r="E67" i="34" s="1"/>
  <c r="A68" i="34"/>
  <c r="E68" i="34" s="1"/>
  <c r="A69" i="34"/>
  <c r="E69" i="34" s="1"/>
  <c r="A70" i="34"/>
  <c r="E70" i="34" s="1"/>
  <c r="A71" i="34"/>
  <c r="E71" i="34" s="1"/>
  <c r="A72" i="34"/>
  <c r="E72" i="34" s="1"/>
  <c r="A73" i="34"/>
  <c r="E73" i="34" s="1"/>
  <c r="A74" i="34"/>
  <c r="E74" i="34" s="1"/>
  <c r="A75" i="34"/>
  <c r="E75" i="34" s="1"/>
  <c r="A76" i="34"/>
  <c r="E76" i="34" s="1"/>
  <c r="A77" i="34"/>
  <c r="E77" i="34" s="1"/>
  <c r="A78" i="34"/>
  <c r="E78" i="34" s="1"/>
  <c r="A79" i="34"/>
  <c r="E79" i="34" s="1"/>
  <c r="A80" i="34"/>
  <c r="E80" i="34" s="1"/>
  <c r="A81" i="34"/>
  <c r="E81" i="34" s="1"/>
  <c r="A82" i="34"/>
  <c r="E82" i="34" s="1"/>
  <c r="A83" i="34"/>
  <c r="E83" i="34" s="1"/>
  <c r="A84" i="34"/>
  <c r="E84" i="34" s="1"/>
  <c r="A85" i="34"/>
  <c r="E85" i="34" s="1"/>
  <c r="A86" i="34"/>
  <c r="E86" i="34" s="1"/>
  <c r="A87" i="34"/>
  <c r="E87" i="34" s="1"/>
  <c r="A88" i="34"/>
  <c r="E88" i="34" s="1"/>
  <c r="A89" i="34"/>
  <c r="E89" i="34" s="1"/>
  <c r="A90" i="34"/>
  <c r="E90" i="34" s="1"/>
  <c r="A91" i="34"/>
  <c r="E91" i="34" s="1"/>
  <c r="A92" i="34"/>
  <c r="E92" i="34" s="1"/>
  <c r="A93" i="34"/>
  <c r="E93" i="34" s="1"/>
  <c r="A94" i="34"/>
  <c r="E94" i="34" s="1"/>
  <c r="A95" i="34"/>
  <c r="E95" i="34" s="1"/>
  <c r="A96" i="34"/>
  <c r="E96" i="34" s="1"/>
  <c r="A97" i="34"/>
  <c r="E97" i="34" s="1"/>
  <c r="A98" i="34"/>
  <c r="E98" i="34" s="1"/>
  <c r="A99" i="34"/>
  <c r="E99" i="34" s="1"/>
  <c r="A100" i="34"/>
  <c r="E100" i="34" s="1"/>
  <c r="A101" i="34"/>
  <c r="E101" i="34" s="1"/>
  <c r="A102" i="34"/>
  <c r="E102" i="34" s="1"/>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A10" i="24"/>
  <c r="E10" i="24" s="1"/>
  <c r="A11" i="24"/>
  <c r="E11" i="24" s="1"/>
  <c r="A12" i="24"/>
  <c r="E12" i="24" s="1"/>
  <c r="A13" i="24"/>
  <c r="E13" i="24" s="1"/>
  <c r="A14" i="24"/>
  <c r="E14" i="24" s="1"/>
  <c r="A15" i="24"/>
  <c r="E15" i="24" s="1"/>
  <c r="A16" i="24"/>
  <c r="E16" i="24" s="1"/>
  <c r="A17" i="24"/>
  <c r="E17" i="24" s="1"/>
  <c r="A18" i="24"/>
  <c r="E18" i="24" s="1"/>
  <c r="A19" i="24"/>
  <c r="E19" i="24" s="1"/>
  <c r="A20" i="24"/>
  <c r="E20" i="24" s="1"/>
  <c r="A21" i="24"/>
  <c r="E21" i="24" s="1"/>
  <c r="A22" i="24"/>
  <c r="E22" i="24" s="1"/>
  <c r="A23" i="24"/>
  <c r="E23" i="24" s="1"/>
  <c r="A24" i="24"/>
  <c r="E24" i="24" s="1"/>
  <c r="A25" i="24"/>
  <c r="E25" i="24" s="1"/>
  <c r="A26" i="24"/>
  <c r="E26" i="24" s="1"/>
  <c r="A27" i="24"/>
  <c r="E27" i="24" s="1"/>
  <c r="A28" i="24"/>
  <c r="E28" i="24" s="1"/>
  <c r="A29" i="24"/>
  <c r="E29" i="24" s="1"/>
  <c r="A30" i="24"/>
  <c r="E30" i="24" s="1"/>
  <c r="A31" i="24"/>
  <c r="E31" i="24" s="1"/>
  <c r="A32" i="24"/>
  <c r="E32" i="24" s="1"/>
  <c r="A33" i="24"/>
  <c r="E33" i="24" s="1"/>
  <c r="A34" i="24"/>
  <c r="E34" i="24" s="1"/>
  <c r="A35" i="24"/>
  <c r="E35" i="24" s="1"/>
  <c r="A36" i="24"/>
  <c r="E36" i="24" s="1"/>
  <c r="A37" i="24"/>
  <c r="E37" i="24" s="1"/>
  <c r="A38" i="24"/>
  <c r="E38" i="24" s="1"/>
  <c r="A39" i="24"/>
  <c r="E39" i="24" s="1"/>
  <c r="A40" i="24"/>
  <c r="E40" i="24" s="1"/>
  <c r="A41" i="24"/>
  <c r="E41" i="24" s="1"/>
  <c r="A42" i="24"/>
  <c r="E42" i="24" s="1"/>
  <c r="A43" i="24"/>
  <c r="E43" i="24" s="1"/>
  <c r="A44" i="24"/>
  <c r="E44" i="24" s="1"/>
  <c r="A45" i="24"/>
  <c r="E45" i="24" s="1"/>
  <c r="A46" i="24"/>
  <c r="E46" i="24" s="1"/>
  <c r="A47" i="24"/>
  <c r="E47" i="24" s="1"/>
  <c r="A48" i="24"/>
  <c r="E48" i="24" s="1"/>
  <c r="A49" i="24"/>
  <c r="E49" i="24" s="1"/>
  <c r="A50" i="24"/>
  <c r="E50" i="24" s="1"/>
  <c r="A51" i="24"/>
  <c r="E51" i="24" s="1"/>
  <c r="A52" i="24"/>
  <c r="E52" i="24" s="1"/>
  <c r="A53" i="24"/>
  <c r="E53" i="24" s="1"/>
  <c r="A54" i="24"/>
  <c r="E54" i="24" s="1"/>
  <c r="A55" i="24"/>
  <c r="E55" i="24" s="1"/>
  <c r="A56" i="24"/>
  <c r="E56" i="24" s="1"/>
  <c r="A57" i="24"/>
  <c r="E57" i="24" s="1"/>
  <c r="A58" i="24"/>
  <c r="E58" i="24" s="1"/>
  <c r="A59" i="24"/>
  <c r="E59" i="24" s="1"/>
  <c r="A60" i="24"/>
  <c r="E60" i="24" s="1"/>
  <c r="A61" i="24"/>
  <c r="E61" i="24" s="1"/>
  <c r="A62" i="24"/>
  <c r="E62" i="24" s="1"/>
  <c r="A63" i="24"/>
  <c r="E63" i="24" s="1"/>
  <c r="A64" i="24"/>
  <c r="E64" i="24" s="1"/>
  <c r="A65" i="24"/>
  <c r="E65" i="24" s="1"/>
  <c r="A66" i="24"/>
  <c r="E66" i="24" s="1"/>
  <c r="A67" i="24"/>
  <c r="E67" i="24" s="1"/>
  <c r="A68" i="24"/>
  <c r="E68" i="24" s="1"/>
  <c r="A69" i="24"/>
  <c r="E69" i="24" s="1"/>
  <c r="A70" i="24"/>
  <c r="E70" i="24" s="1"/>
  <c r="A71" i="24"/>
  <c r="E71" i="24" s="1"/>
  <c r="A72" i="24"/>
  <c r="E72" i="24" s="1"/>
  <c r="A73" i="24"/>
  <c r="E73" i="24" s="1"/>
  <c r="A74" i="24"/>
  <c r="E74" i="24" s="1"/>
  <c r="A75" i="24"/>
  <c r="E75" i="24" s="1"/>
  <c r="A76" i="24"/>
  <c r="E76" i="24" s="1"/>
  <c r="A77" i="24"/>
  <c r="E77" i="24" s="1"/>
  <c r="A78" i="24"/>
  <c r="E78" i="24" s="1"/>
  <c r="A79" i="24"/>
  <c r="E79" i="24" s="1"/>
  <c r="A80" i="24"/>
  <c r="E80" i="24" s="1"/>
  <c r="A81" i="24"/>
  <c r="E81" i="24" s="1"/>
  <c r="A82" i="24"/>
  <c r="E82" i="24" s="1"/>
  <c r="A83" i="24"/>
  <c r="E83" i="24" s="1"/>
  <c r="A84" i="24"/>
  <c r="E84" i="24" s="1"/>
  <c r="A85" i="24"/>
  <c r="E85" i="24" s="1"/>
  <c r="A86" i="24"/>
  <c r="E86" i="24" s="1"/>
  <c r="A87" i="24"/>
  <c r="E87" i="24" s="1"/>
  <c r="A88" i="24"/>
  <c r="E88" i="24" s="1"/>
  <c r="A89" i="24"/>
  <c r="E89" i="24" s="1"/>
  <c r="A90" i="24"/>
  <c r="E90" i="24" s="1"/>
  <c r="A91" i="24"/>
  <c r="E91" i="24" s="1"/>
  <c r="A92" i="24"/>
  <c r="E92" i="24" s="1"/>
  <c r="A93" i="24"/>
  <c r="E93" i="24" s="1"/>
  <c r="A94" i="24"/>
  <c r="E94" i="24" s="1"/>
  <c r="A95" i="24"/>
  <c r="E95" i="24" s="1"/>
  <c r="A96" i="24"/>
  <c r="E96" i="24" s="1"/>
  <c r="A97" i="24"/>
  <c r="E97" i="24" s="1"/>
  <c r="A98" i="24"/>
  <c r="E98" i="24" s="1"/>
  <c r="A99" i="24"/>
  <c r="E99" i="24" s="1"/>
  <c r="A100" i="24"/>
  <c r="E100" i="24" s="1"/>
  <c r="A101" i="24"/>
  <c r="E101" i="24" s="1"/>
  <c r="A102" i="24"/>
  <c r="E102" i="24" s="1"/>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B7" i="27"/>
  <c r="B8" i="27"/>
  <c r="B9" i="27"/>
  <c r="B10"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A7" i="27"/>
  <c r="E7" i="27" s="1"/>
  <c r="A8" i="27"/>
  <c r="E8" i="27" s="1"/>
  <c r="A9" i="27"/>
  <c r="E9" i="27" s="1"/>
  <c r="A10" i="27"/>
  <c r="E10" i="27" s="1"/>
  <c r="A11" i="27"/>
  <c r="E11" i="27" s="1"/>
  <c r="A12" i="27"/>
  <c r="E12" i="27" s="1"/>
  <c r="A13" i="27"/>
  <c r="E13" i="27" s="1"/>
  <c r="A14" i="27"/>
  <c r="E14" i="27" s="1"/>
  <c r="A15" i="27"/>
  <c r="E15" i="27" s="1"/>
  <c r="A16" i="27"/>
  <c r="E16" i="27" s="1"/>
  <c r="A17" i="27"/>
  <c r="E17" i="27" s="1"/>
  <c r="A18" i="27"/>
  <c r="E18" i="27" s="1"/>
  <c r="A19" i="27"/>
  <c r="E19" i="27" s="1"/>
  <c r="A20" i="27"/>
  <c r="E20" i="27" s="1"/>
  <c r="A21" i="27"/>
  <c r="E21" i="27" s="1"/>
  <c r="A22" i="27"/>
  <c r="E22" i="27" s="1"/>
  <c r="A23" i="27"/>
  <c r="E23" i="27" s="1"/>
  <c r="A24" i="27"/>
  <c r="E24" i="27" s="1"/>
  <c r="A25" i="27"/>
  <c r="E25" i="27" s="1"/>
  <c r="A26" i="27"/>
  <c r="E26" i="27" s="1"/>
  <c r="A27" i="27"/>
  <c r="E27" i="27" s="1"/>
  <c r="A28" i="27"/>
  <c r="E28" i="27" s="1"/>
  <c r="A29" i="27"/>
  <c r="E29" i="27" s="1"/>
  <c r="A30" i="27"/>
  <c r="E30" i="27" s="1"/>
  <c r="A31" i="27"/>
  <c r="E31" i="27" s="1"/>
  <c r="A32" i="27"/>
  <c r="E32" i="27" s="1"/>
  <c r="A33" i="27"/>
  <c r="E33" i="27" s="1"/>
  <c r="A34" i="27"/>
  <c r="E34" i="27" s="1"/>
  <c r="A35" i="27"/>
  <c r="E35" i="27" s="1"/>
  <c r="A36" i="27"/>
  <c r="E36" i="27" s="1"/>
  <c r="A37" i="27"/>
  <c r="E37" i="27" s="1"/>
  <c r="A38" i="27"/>
  <c r="E38" i="27" s="1"/>
  <c r="A39" i="27"/>
  <c r="E39" i="27" s="1"/>
  <c r="A40" i="27"/>
  <c r="E40" i="27" s="1"/>
  <c r="A41" i="27"/>
  <c r="E41" i="27" s="1"/>
  <c r="A42" i="27"/>
  <c r="E42" i="27" s="1"/>
  <c r="A43" i="27"/>
  <c r="E43" i="27" s="1"/>
  <c r="A44" i="27"/>
  <c r="E44" i="27" s="1"/>
  <c r="A45" i="27"/>
  <c r="E45" i="27" s="1"/>
  <c r="A46" i="27"/>
  <c r="E46" i="27" s="1"/>
  <c r="A47" i="27"/>
  <c r="E47" i="27" s="1"/>
  <c r="A48" i="27"/>
  <c r="E48" i="27" s="1"/>
  <c r="A49" i="27"/>
  <c r="E49" i="27" s="1"/>
  <c r="A50" i="27"/>
  <c r="E50" i="27" s="1"/>
  <c r="A51" i="27"/>
  <c r="E51" i="27" s="1"/>
  <c r="A52" i="27"/>
  <c r="E52" i="27" s="1"/>
  <c r="A53" i="27"/>
  <c r="E53" i="27" s="1"/>
  <c r="A54" i="27"/>
  <c r="E54" i="27" s="1"/>
  <c r="A55" i="27"/>
  <c r="E55" i="27" s="1"/>
  <c r="A56" i="27"/>
  <c r="E56" i="27" s="1"/>
  <c r="A57" i="27"/>
  <c r="E57" i="27" s="1"/>
  <c r="A58" i="27"/>
  <c r="E58" i="27" s="1"/>
  <c r="A59" i="27"/>
  <c r="E59" i="27" s="1"/>
  <c r="A60" i="27"/>
  <c r="E60" i="27" s="1"/>
  <c r="A61" i="27"/>
  <c r="E61" i="27" s="1"/>
  <c r="A62" i="27"/>
  <c r="E62" i="27" s="1"/>
  <c r="A63" i="27"/>
  <c r="E63" i="27" s="1"/>
  <c r="A64" i="27"/>
  <c r="E64" i="27" s="1"/>
  <c r="A65" i="27"/>
  <c r="E65" i="27" s="1"/>
  <c r="A66" i="27"/>
  <c r="E66" i="27" s="1"/>
  <c r="A67" i="27"/>
  <c r="E67" i="27" s="1"/>
  <c r="A68" i="27"/>
  <c r="E68" i="27" s="1"/>
  <c r="A69" i="27"/>
  <c r="E69" i="27" s="1"/>
  <c r="A70" i="27"/>
  <c r="E70" i="27" s="1"/>
  <c r="A71" i="27"/>
  <c r="E71" i="27" s="1"/>
  <c r="A72" i="27"/>
  <c r="E72" i="27" s="1"/>
  <c r="A73" i="27"/>
  <c r="E73" i="27" s="1"/>
  <c r="A74" i="27"/>
  <c r="E74" i="27" s="1"/>
  <c r="A75" i="27"/>
  <c r="E75" i="27" s="1"/>
  <c r="A76" i="27"/>
  <c r="E76" i="27" s="1"/>
  <c r="A77" i="27"/>
  <c r="E77" i="27" s="1"/>
  <c r="A78" i="27"/>
  <c r="E78" i="27" s="1"/>
  <c r="A79" i="27"/>
  <c r="E79" i="27" s="1"/>
  <c r="A80" i="27"/>
  <c r="E80" i="27" s="1"/>
  <c r="A81" i="27"/>
  <c r="E81" i="27" s="1"/>
  <c r="A82" i="27"/>
  <c r="E82" i="27" s="1"/>
  <c r="A83" i="27"/>
  <c r="E83" i="27" s="1"/>
  <c r="A84" i="27"/>
  <c r="E84" i="27" s="1"/>
  <c r="A85" i="27"/>
  <c r="E85" i="27" s="1"/>
  <c r="A86" i="27"/>
  <c r="E86" i="27" s="1"/>
  <c r="A87" i="27"/>
  <c r="E87" i="27" s="1"/>
  <c r="A88" i="27"/>
  <c r="E88" i="27" s="1"/>
  <c r="A89" i="27"/>
  <c r="E89" i="27" s="1"/>
  <c r="A90" i="27"/>
  <c r="E90" i="27" s="1"/>
  <c r="A91" i="27"/>
  <c r="E91" i="27" s="1"/>
  <c r="A92" i="27"/>
  <c r="E92" i="27" s="1"/>
  <c r="A93" i="27"/>
  <c r="E93" i="27" s="1"/>
  <c r="A94" i="27"/>
  <c r="E94" i="27" s="1"/>
  <c r="A95" i="27"/>
  <c r="E95" i="27" s="1"/>
  <c r="A96" i="27"/>
  <c r="E96" i="27" s="1"/>
  <c r="A97" i="27"/>
  <c r="E97" i="27" s="1"/>
  <c r="A98" i="27"/>
  <c r="E98" i="27" s="1"/>
  <c r="A99" i="27"/>
  <c r="E99" i="27" s="1"/>
  <c r="A100" i="27"/>
  <c r="E100" i="27" s="1"/>
  <c r="A101" i="27"/>
  <c r="E101" i="27" s="1"/>
  <c r="A102" i="27"/>
  <c r="E102" i="27" s="1"/>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A9" i="2"/>
  <c r="E9" i="2" s="1"/>
  <c r="A10" i="2"/>
  <c r="E10" i="2" s="1"/>
  <c r="A11" i="2"/>
  <c r="E11" i="2" s="1"/>
  <c r="A12" i="2"/>
  <c r="E12" i="2" s="1"/>
  <c r="A13" i="2"/>
  <c r="E13" i="2" s="1"/>
  <c r="A14" i="2"/>
  <c r="E14" i="2" s="1"/>
  <c r="A15" i="2"/>
  <c r="E15" i="2" s="1"/>
  <c r="A16" i="2"/>
  <c r="E16" i="2" s="1"/>
  <c r="A17" i="2"/>
  <c r="E17" i="2" s="1"/>
  <c r="A18" i="2"/>
  <c r="E18" i="2" s="1"/>
  <c r="A19" i="2"/>
  <c r="E19" i="2" s="1"/>
  <c r="A20" i="2"/>
  <c r="E20" i="2" s="1"/>
  <c r="A21" i="2"/>
  <c r="E21" i="2" s="1"/>
  <c r="A22" i="2"/>
  <c r="E22" i="2" s="1"/>
  <c r="A23" i="2"/>
  <c r="E23" i="2" s="1"/>
  <c r="A24" i="2"/>
  <c r="E24" i="2" s="1"/>
  <c r="A25" i="2"/>
  <c r="E25" i="2" s="1"/>
  <c r="A26" i="2"/>
  <c r="E26" i="2" s="1"/>
  <c r="A27" i="2"/>
  <c r="E27" i="2" s="1"/>
  <c r="A28" i="2"/>
  <c r="E28" i="2" s="1"/>
  <c r="A29" i="2"/>
  <c r="E29" i="2" s="1"/>
  <c r="A30" i="2"/>
  <c r="E30" i="2" s="1"/>
  <c r="A31" i="2"/>
  <c r="E31" i="2" s="1"/>
  <c r="A32" i="2"/>
  <c r="E32" i="2" s="1"/>
  <c r="A33" i="2"/>
  <c r="E33" i="2" s="1"/>
  <c r="A34" i="2"/>
  <c r="E34" i="2" s="1"/>
  <c r="A35" i="2"/>
  <c r="E35" i="2" s="1"/>
  <c r="A36" i="2"/>
  <c r="E36" i="2" s="1"/>
  <c r="A37" i="2"/>
  <c r="E37" i="2" s="1"/>
  <c r="A38" i="2"/>
  <c r="E38" i="2" s="1"/>
  <c r="A39" i="2"/>
  <c r="E39" i="2" s="1"/>
  <c r="A40" i="2"/>
  <c r="E40" i="2" s="1"/>
  <c r="A41" i="2"/>
  <c r="E41" i="2" s="1"/>
  <c r="A42" i="2"/>
  <c r="E42" i="2" s="1"/>
  <c r="A43" i="2"/>
  <c r="E43" i="2" s="1"/>
  <c r="A44" i="2"/>
  <c r="E44" i="2" s="1"/>
  <c r="A45" i="2"/>
  <c r="E45" i="2" s="1"/>
  <c r="A46" i="2"/>
  <c r="E46" i="2" s="1"/>
  <c r="A47" i="2"/>
  <c r="E47" i="2" s="1"/>
  <c r="A48" i="2"/>
  <c r="E48" i="2" s="1"/>
  <c r="A49" i="2"/>
  <c r="E49" i="2" s="1"/>
  <c r="A50" i="2"/>
  <c r="E50" i="2" s="1"/>
  <c r="A51" i="2"/>
  <c r="E51" i="2" s="1"/>
  <c r="A52" i="2"/>
  <c r="E52" i="2" s="1"/>
  <c r="A53" i="2"/>
  <c r="E53" i="2" s="1"/>
  <c r="A54" i="2"/>
  <c r="E54" i="2" s="1"/>
  <c r="A55" i="2"/>
  <c r="E55" i="2" s="1"/>
  <c r="A56" i="2"/>
  <c r="E56" i="2" s="1"/>
  <c r="A57" i="2"/>
  <c r="E57" i="2" s="1"/>
  <c r="A58" i="2"/>
  <c r="E58" i="2" s="1"/>
  <c r="A59" i="2"/>
  <c r="E59" i="2" s="1"/>
  <c r="A60" i="2"/>
  <c r="E60" i="2" s="1"/>
  <c r="A61" i="2"/>
  <c r="E61" i="2" s="1"/>
  <c r="A62" i="2"/>
  <c r="E62" i="2" s="1"/>
  <c r="A63" i="2"/>
  <c r="E63" i="2" s="1"/>
  <c r="A64" i="2"/>
  <c r="E64" i="2" s="1"/>
  <c r="A65" i="2"/>
  <c r="E65" i="2" s="1"/>
  <c r="A66" i="2"/>
  <c r="E66" i="2" s="1"/>
  <c r="A67" i="2"/>
  <c r="E67" i="2" s="1"/>
  <c r="A68" i="2"/>
  <c r="E68" i="2" s="1"/>
  <c r="A69" i="2"/>
  <c r="E69" i="2" s="1"/>
  <c r="A70" i="2"/>
  <c r="E70" i="2" s="1"/>
  <c r="A71" i="2"/>
  <c r="E71" i="2" s="1"/>
  <c r="A72" i="2"/>
  <c r="E72" i="2" s="1"/>
  <c r="A73" i="2"/>
  <c r="E73" i="2" s="1"/>
  <c r="A74" i="2"/>
  <c r="E74" i="2" s="1"/>
  <c r="A75" i="2"/>
  <c r="E75" i="2" s="1"/>
  <c r="A76" i="2"/>
  <c r="E76" i="2" s="1"/>
  <c r="A77" i="2"/>
  <c r="E77" i="2" s="1"/>
  <c r="A78" i="2"/>
  <c r="E78" i="2" s="1"/>
  <c r="A79" i="2"/>
  <c r="E79" i="2" s="1"/>
  <c r="A80" i="2"/>
  <c r="E80" i="2" s="1"/>
  <c r="A81" i="2"/>
  <c r="E81" i="2" s="1"/>
  <c r="A82" i="2"/>
  <c r="E82" i="2" s="1"/>
  <c r="A83" i="2"/>
  <c r="E83" i="2" s="1"/>
  <c r="A84" i="2"/>
  <c r="E84" i="2" s="1"/>
  <c r="A85" i="2"/>
  <c r="E85" i="2" s="1"/>
  <c r="A86" i="2"/>
  <c r="E86" i="2" s="1"/>
  <c r="A87" i="2"/>
  <c r="E87" i="2" s="1"/>
  <c r="A88" i="2"/>
  <c r="E88" i="2" s="1"/>
  <c r="A89" i="2"/>
  <c r="E89" i="2" s="1"/>
  <c r="A90" i="2"/>
  <c r="E90" i="2" s="1"/>
  <c r="A91" i="2"/>
  <c r="E91" i="2" s="1"/>
  <c r="A92" i="2"/>
  <c r="E92" i="2" s="1"/>
  <c r="A93" i="2"/>
  <c r="E93" i="2" s="1"/>
  <c r="A94" i="2"/>
  <c r="E94" i="2" s="1"/>
  <c r="A95" i="2"/>
  <c r="E95" i="2" s="1"/>
  <c r="A96" i="2"/>
  <c r="E96" i="2" s="1"/>
  <c r="A97" i="2"/>
  <c r="E97" i="2" s="1"/>
  <c r="A98" i="2"/>
  <c r="E98" i="2" s="1"/>
  <c r="A99" i="2"/>
  <c r="E99" i="2" s="1"/>
  <c r="A100" i="2"/>
  <c r="E100" i="2" s="1"/>
  <c r="A101" i="2"/>
  <c r="E101" i="2" s="1"/>
  <c r="A102" i="2"/>
  <c r="E102" i="2" s="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D6" i="19"/>
  <c r="C6" i="19"/>
  <c r="B6" i="19"/>
  <c r="A6" i="19"/>
  <c r="C4" i="1"/>
  <c r="B4" i="1"/>
  <c r="A4" i="1"/>
  <c r="B8" i="2"/>
  <c r="A8" i="2"/>
  <c r="E8" i="2" s="1"/>
  <c r="C6" i="27"/>
  <c r="B6" i="27"/>
  <c r="A6" i="27"/>
  <c r="E6" i="27" s="1"/>
  <c r="C9" i="24"/>
  <c r="B9" i="24"/>
  <c r="A9" i="24"/>
  <c r="E9" i="24" s="1"/>
  <c r="C8" i="34"/>
  <c r="B8" i="34"/>
  <c r="A8" i="34"/>
  <c r="E8" i="34" s="1"/>
  <c r="C6" i="33"/>
  <c r="B6" i="33"/>
  <c r="A6" i="33"/>
  <c r="C7" i="32"/>
  <c r="B7" i="32"/>
  <c r="A7" i="32"/>
  <c r="C7" i="31"/>
  <c r="B7" i="31"/>
  <c r="A7" i="31"/>
  <c r="C6" i="30"/>
  <c r="B6" i="30"/>
  <c r="A6" i="30"/>
  <c r="E6" i="30" s="1"/>
  <c r="C9" i="6"/>
  <c r="B9" i="6"/>
  <c r="A9" i="6"/>
  <c r="F9" i="6" s="1"/>
  <c r="C6" i="29"/>
  <c r="B6" i="29"/>
  <c r="A6" i="29"/>
  <c r="C8" i="18"/>
  <c r="B8" i="18"/>
  <c r="A8" i="18"/>
  <c r="C9" i="28"/>
  <c r="B9" i="28"/>
  <c r="A9" i="28"/>
  <c r="E9" i="28" s="1"/>
  <c r="C9" i="5"/>
  <c r="B9" i="5"/>
  <c r="A9" i="5"/>
  <c r="C8" i="22"/>
  <c r="B8" i="22"/>
  <c r="A8" i="22"/>
  <c r="E8" i="22" s="1"/>
  <c r="D97" i="1" l="1"/>
  <c r="F99" i="19"/>
  <c r="D85" i="1"/>
  <c r="F87" i="19"/>
  <c r="D81" i="1"/>
  <c r="F83" i="19"/>
  <c r="D73" i="1"/>
  <c r="F75" i="19"/>
  <c r="D100" i="1"/>
  <c r="F102" i="19"/>
  <c r="D96" i="1"/>
  <c r="F98" i="19"/>
  <c r="D92" i="1"/>
  <c r="F94" i="19"/>
  <c r="D88" i="1"/>
  <c r="F90" i="19"/>
  <c r="D84" i="1"/>
  <c r="F86" i="19"/>
  <c r="D80" i="1"/>
  <c r="F82" i="19"/>
  <c r="D76" i="1"/>
  <c r="F78" i="19"/>
  <c r="D72" i="1"/>
  <c r="F74" i="19"/>
  <c r="D93" i="1"/>
  <c r="F95" i="19"/>
  <c r="D99" i="1"/>
  <c r="F101" i="19"/>
  <c r="D95" i="1"/>
  <c r="F97" i="19"/>
  <c r="D91" i="1"/>
  <c r="F93" i="19"/>
  <c r="D87" i="1"/>
  <c r="F89" i="19"/>
  <c r="D83" i="1"/>
  <c r="F85" i="19"/>
  <c r="D79" i="1"/>
  <c r="F81" i="19"/>
  <c r="D75" i="1"/>
  <c r="F77" i="19"/>
  <c r="D71" i="1"/>
  <c r="F73" i="19"/>
  <c r="D89" i="1"/>
  <c r="F91" i="19"/>
  <c r="D77" i="1"/>
  <c r="F79" i="19"/>
  <c r="D69" i="1"/>
  <c r="F71" i="19"/>
  <c r="D98" i="1"/>
  <c r="F100" i="19"/>
  <c r="D94" i="1"/>
  <c r="F96" i="19"/>
  <c r="D90" i="1"/>
  <c r="F92" i="19"/>
  <c r="D86" i="1"/>
  <c r="F88" i="19"/>
  <c r="D82" i="1"/>
  <c r="F84" i="19"/>
  <c r="D78" i="1"/>
  <c r="F80" i="19"/>
  <c r="D74" i="1"/>
  <c r="F76" i="19"/>
  <c r="D70" i="1"/>
  <c r="F72" i="19"/>
  <c r="C2" i="46"/>
  <c r="AH99" i="19"/>
  <c r="L99" i="19"/>
  <c r="AH95" i="19"/>
  <c r="L95" i="19"/>
  <c r="AH91" i="19"/>
  <c r="L91" i="19"/>
  <c r="AH87" i="19"/>
  <c r="L87" i="19"/>
  <c r="AH83" i="19"/>
  <c r="L83" i="19"/>
  <c r="AH79" i="19"/>
  <c r="L79" i="19"/>
  <c r="AH75" i="19"/>
  <c r="L75" i="19"/>
  <c r="AH71" i="19"/>
  <c r="L71" i="19"/>
  <c r="AH67" i="19"/>
  <c r="L67" i="19"/>
  <c r="AH63" i="19"/>
  <c r="L63" i="19"/>
  <c r="AH59" i="19"/>
  <c r="L59" i="19"/>
  <c r="AH55" i="19"/>
  <c r="L55" i="19"/>
  <c r="AH51" i="19"/>
  <c r="L51" i="19"/>
  <c r="AH47" i="19"/>
  <c r="L47" i="19"/>
  <c r="AH43" i="19"/>
  <c r="L43" i="19"/>
  <c r="AH39" i="19"/>
  <c r="L39" i="19"/>
  <c r="AH35" i="19"/>
  <c r="L35" i="19"/>
  <c r="AH31" i="19"/>
  <c r="L31" i="19"/>
  <c r="AH27" i="19"/>
  <c r="L27" i="19"/>
  <c r="AH23" i="19"/>
  <c r="L23" i="19"/>
  <c r="AH19" i="19"/>
  <c r="L19" i="19"/>
  <c r="AH15" i="19"/>
  <c r="L15" i="19"/>
  <c r="AH11" i="19"/>
  <c r="L11" i="19"/>
  <c r="AH7" i="19"/>
  <c r="L7" i="19"/>
  <c r="AH102" i="19"/>
  <c r="L102" i="19"/>
  <c r="AH98" i="19"/>
  <c r="L98" i="19"/>
  <c r="AH94" i="19"/>
  <c r="L94" i="19"/>
  <c r="AH90" i="19"/>
  <c r="L90" i="19"/>
  <c r="AH86" i="19"/>
  <c r="L86" i="19"/>
  <c r="AH82" i="19"/>
  <c r="L82" i="19"/>
  <c r="AH78" i="19"/>
  <c r="L78" i="19"/>
  <c r="AH74" i="19"/>
  <c r="L74" i="19"/>
  <c r="AH70" i="19"/>
  <c r="L70" i="19"/>
  <c r="AH66" i="19"/>
  <c r="L66" i="19"/>
  <c r="AH62" i="19"/>
  <c r="L62" i="19"/>
  <c r="AH58" i="19"/>
  <c r="L58" i="19"/>
  <c r="AH54" i="19"/>
  <c r="L54" i="19"/>
  <c r="AH50" i="19"/>
  <c r="L50" i="19"/>
  <c r="AH46" i="19"/>
  <c r="L46" i="19"/>
  <c r="AH42" i="19"/>
  <c r="L42" i="19"/>
  <c r="AH38" i="19"/>
  <c r="L38" i="19"/>
  <c r="AH34" i="19"/>
  <c r="L34" i="19"/>
  <c r="AH30" i="19"/>
  <c r="L30" i="19"/>
  <c r="AH26" i="19"/>
  <c r="L26" i="19"/>
  <c r="AH22" i="19"/>
  <c r="L22" i="19"/>
  <c r="AH18" i="19"/>
  <c r="L18" i="19"/>
  <c r="AH14" i="19"/>
  <c r="L14" i="19"/>
  <c r="AH10" i="19"/>
  <c r="L10" i="19"/>
  <c r="AH6" i="19"/>
  <c r="L6" i="19"/>
  <c r="AH101" i="19"/>
  <c r="L101" i="19"/>
  <c r="AH97" i="19"/>
  <c r="L97" i="19"/>
  <c r="AH93" i="19"/>
  <c r="L93" i="19"/>
  <c r="AH89" i="19"/>
  <c r="L89" i="19"/>
  <c r="AH85" i="19"/>
  <c r="L85" i="19"/>
  <c r="AH81" i="19"/>
  <c r="L81" i="19"/>
  <c r="AH77" i="19"/>
  <c r="L77" i="19"/>
  <c r="AH73" i="19"/>
  <c r="L73" i="19"/>
  <c r="AH69" i="19"/>
  <c r="L69" i="19"/>
  <c r="AH65" i="19"/>
  <c r="L65" i="19"/>
  <c r="AH61" i="19"/>
  <c r="L61" i="19"/>
  <c r="AH57" i="19"/>
  <c r="L57" i="19"/>
  <c r="AH53" i="19"/>
  <c r="L53" i="19"/>
  <c r="AH49" i="19"/>
  <c r="L49" i="19"/>
  <c r="AH45" i="19"/>
  <c r="L45" i="19"/>
  <c r="AH41" i="19"/>
  <c r="L41" i="19"/>
  <c r="AH37" i="19"/>
  <c r="L37" i="19"/>
  <c r="AH33" i="19"/>
  <c r="L33" i="19"/>
  <c r="AH29" i="19"/>
  <c r="L29" i="19"/>
  <c r="AH25" i="19"/>
  <c r="L25" i="19"/>
  <c r="AH21" i="19"/>
  <c r="L21" i="19"/>
  <c r="AH17" i="19"/>
  <c r="L17" i="19"/>
  <c r="AH13" i="19"/>
  <c r="L13" i="19"/>
  <c r="AH9" i="19"/>
  <c r="L9" i="19"/>
  <c r="AH100" i="19"/>
  <c r="L100" i="19"/>
  <c r="AH96" i="19"/>
  <c r="L96" i="19"/>
  <c r="AH92" i="19"/>
  <c r="L92" i="19"/>
  <c r="AH88" i="19"/>
  <c r="L88" i="19"/>
  <c r="AH84" i="19"/>
  <c r="L84" i="19"/>
  <c r="AH80" i="19"/>
  <c r="L80" i="19"/>
  <c r="AH76" i="19"/>
  <c r="L76" i="19"/>
  <c r="AH72" i="19"/>
  <c r="L72" i="19"/>
  <c r="AH68" i="19"/>
  <c r="L68" i="19"/>
  <c r="AH64" i="19"/>
  <c r="L64" i="19"/>
  <c r="AH60" i="19"/>
  <c r="L60" i="19"/>
  <c r="AH56" i="19"/>
  <c r="L56" i="19"/>
  <c r="AH52" i="19"/>
  <c r="L52" i="19"/>
  <c r="AH48" i="19"/>
  <c r="L48" i="19"/>
  <c r="AH44" i="19"/>
  <c r="L44" i="19"/>
  <c r="AH40" i="19"/>
  <c r="L40" i="19"/>
  <c r="AH36" i="19"/>
  <c r="L36" i="19"/>
  <c r="AH32" i="19"/>
  <c r="L32" i="19"/>
  <c r="AH28" i="19"/>
  <c r="L28" i="19"/>
  <c r="AH24" i="19"/>
  <c r="L24" i="19"/>
  <c r="AH20" i="19"/>
  <c r="L20" i="19"/>
  <c r="AH16" i="19"/>
  <c r="L16" i="19"/>
  <c r="AH12" i="19"/>
  <c r="L12" i="19"/>
  <c r="AH8" i="19"/>
  <c r="L8" i="19"/>
  <c r="E72" i="5"/>
  <c r="E73" i="5"/>
  <c r="AM101" i="19"/>
  <c r="J101" i="19"/>
  <c r="AM97" i="19"/>
  <c r="J97" i="19"/>
  <c r="J93" i="19"/>
  <c r="AM93" i="19"/>
  <c r="AM89" i="19"/>
  <c r="J89" i="19"/>
  <c r="AM85" i="19"/>
  <c r="J85" i="19"/>
  <c r="J81" i="19"/>
  <c r="AM81" i="19"/>
  <c r="AM77" i="19"/>
  <c r="J77" i="19"/>
  <c r="J73" i="19"/>
  <c r="AM73" i="19"/>
  <c r="AM69" i="19"/>
  <c r="J69" i="19"/>
  <c r="J65" i="19"/>
  <c r="AM65" i="19"/>
  <c r="AM61" i="19"/>
  <c r="J61" i="19"/>
  <c r="AM57" i="19"/>
  <c r="J57" i="19"/>
  <c r="J53" i="19"/>
  <c r="AM53" i="19"/>
  <c r="AM49" i="19"/>
  <c r="J49" i="19"/>
  <c r="J45" i="19"/>
  <c r="AM45" i="19"/>
  <c r="AM41" i="19"/>
  <c r="J41" i="19"/>
  <c r="J37" i="19"/>
  <c r="AM37" i="19"/>
  <c r="AM33" i="19"/>
  <c r="J33" i="19"/>
  <c r="J29" i="19"/>
  <c r="AM29" i="19"/>
  <c r="AM25" i="19"/>
  <c r="J25" i="19"/>
  <c r="J21" i="19"/>
  <c r="AM21" i="19"/>
  <c r="AM17" i="19"/>
  <c r="J17" i="19"/>
  <c r="J13" i="19"/>
  <c r="AM13" i="19"/>
  <c r="AM9" i="19"/>
  <c r="J9" i="19"/>
  <c r="J6" i="19"/>
  <c r="AM6" i="19"/>
  <c r="J100" i="19"/>
  <c r="AM100" i="19"/>
  <c r="J96" i="19"/>
  <c r="AM96" i="19"/>
  <c r="J92" i="19"/>
  <c r="AM92" i="19"/>
  <c r="J88" i="19"/>
  <c r="AM88" i="19"/>
  <c r="J84" i="19"/>
  <c r="AM84" i="19"/>
  <c r="J80" i="19"/>
  <c r="AM80" i="19"/>
  <c r="J76" i="19"/>
  <c r="AM76" i="19"/>
  <c r="J72" i="19"/>
  <c r="AM72" i="19"/>
  <c r="J68" i="19"/>
  <c r="AM68" i="19"/>
  <c r="J64" i="19"/>
  <c r="AM64" i="19"/>
  <c r="J60" i="19"/>
  <c r="AM60" i="19"/>
  <c r="J56" i="19"/>
  <c r="AM56" i="19"/>
  <c r="J52" i="19"/>
  <c r="AM52" i="19"/>
  <c r="J48" i="19"/>
  <c r="AM48" i="19"/>
  <c r="J44" i="19"/>
  <c r="AM44" i="19"/>
  <c r="J40" i="19"/>
  <c r="AM40" i="19"/>
  <c r="J36" i="19"/>
  <c r="AM36" i="19"/>
  <c r="J32" i="19"/>
  <c r="AM32" i="19"/>
  <c r="J28" i="19"/>
  <c r="AM28" i="19"/>
  <c r="J24" i="19"/>
  <c r="AM24" i="19"/>
  <c r="J20" i="19"/>
  <c r="AM20" i="19"/>
  <c r="J16" i="19"/>
  <c r="AM16" i="19"/>
  <c r="J12" i="19"/>
  <c r="AM12" i="19"/>
  <c r="J8" i="19"/>
  <c r="AM8" i="19"/>
  <c r="J99" i="19"/>
  <c r="AM99" i="19"/>
  <c r="J95" i="19"/>
  <c r="AM95" i="19"/>
  <c r="J91" i="19"/>
  <c r="AM91" i="19"/>
  <c r="J87" i="19"/>
  <c r="AM87" i="19"/>
  <c r="J83" i="19"/>
  <c r="AM83" i="19"/>
  <c r="J79" i="19"/>
  <c r="AM79" i="19"/>
  <c r="J75" i="19"/>
  <c r="AM75" i="19"/>
  <c r="J71" i="19"/>
  <c r="AM71" i="19"/>
  <c r="J67" i="19"/>
  <c r="AM67" i="19"/>
  <c r="J63" i="19"/>
  <c r="AM63" i="19"/>
  <c r="J59" i="19"/>
  <c r="AM59" i="19"/>
  <c r="J55" i="19"/>
  <c r="AM55" i="19"/>
  <c r="J51" i="19"/>
  <c r="AM51" i="19"/>
  <c r="J47" i="19"/>
  <c r="AM47" i="19"/>
  <c r="J43" i="19"/>
  <c r="AM43" i="19"/>
  <c r="J39" i="19"/>
  <c r="AM39" i="19"/>
  <c r="J35" i="19"/>
  <c r="AM35" i="19"/>
  <c r="J31" i="19"/>
  <c r="AM31" i="19"/>
  <c r="J27" i="19"/>
  <c r="AM27" i="19"/>
  <c r="J23" i="19"/>
  <c r="AM23" i="19"/>
  <c r="J19" i="19"/>
  <c r="AM19" i="19"/>
  <c r="J15" i="19"/>
  <c r="AM15" i="19"/>
  <c r="J11" i="19"/>
  <c r="AM11" i="19"/>
  <c r="J7" i="19"/>
  <c r="AM7" i="19"/>
  <c r="AM102" i="19"/>
  <c r="J102" i="19"/>
  <c r="AM98" i="19"/>
  <c r="J98" i="19"/>
  <c r="AM94" i="19"/>
  <c r="J94" i="19"/>
  <c r="AM90" i="19"/>
  <c r="J90" i="19"/>
  <c r="AM86" i="19"/>
  <c r="J86" i="19"/>
  <c r="AM82" i="19"/>
  <c r="J82" i="19"/>
  <c r="AM78" i="19"/>
  <c r="J78" i="19"/>
  <c r="AM74" i="19"/>
  <c r="J74" i="19"/>
  <c r="AM70" i="19"/>
  <c r="J70" i="19"/>
  <c r="AM66" i="19"/>
  <c r="J66" i="19"/>
  <c r="AM62" i="19"/>
  <c r="J62" i="19"/>
  <c r="AM58" i="19"/>
  <c r="J58" i="19"/>
  <c r="AM54" i="19"/>
  <c r="J54" i="19"/>
  <c r="AM50" i="19"/>
  <c r="J50" i="19"/>
  <c r="AM46" i="19"/>
  <c r="J46" i="19"/>
  <c r="AM42" i="19"/>
  <c r="J42" i="19"/>
  <c r="AM38" i="19"/>
  <c r="J38" i="19"/>
  <c r="AM34" i="19"/>
  <c r="J34" i="19"/>
  <c r="AM30" i="19"/>
  <c r="J30" i="19"/>
  <c r="AM26" i="19"/>
  <c r="J26" i="19"/>
  <c r="AM22" i="19"/>
  <c r="J22" i="19"/>
  <c r="AM18" i="19"/>
  <c r="J18" i="19"/>
  <c r="AM14" i="19"/>
  <c r="J14" i="19"/>
  <c r="AM10" i="19"/>
  <c r="J10" i="19"/>
  <c r="AJ6" i="19"/>
  <c r="AI6" i="19"/>
  <c r="AK101" i="19"/>
  <c r="AI101" i="19"/>
  <c r="AJ101" i="19"/>
  <c r="AK97" i="19"/>
  <c r="AI97" i="19"/>
  <c r="AJ97" i="19"/>
  <c r="AK93" i="19"/>
  <c r="AI93" i="19"/>
  <c r="AJ93" i="19"/>
  <c r="AK89" i="19"/>
  <c r="AI89" i="19"/>
  <c r="AJ89" i="19"/>
  <c r="AK85" i="19"/>
  <c r="AI85" i="19"/>
  <c r="AJ85" i="19"/>
  <c r="AK81" i="19"/>
  <c r="AI81" i="19"/>
  <c r="AJ81" i="19"/>
  <c r="AK77" i="19"/>
  <c r="AI77" i="19"/>
  <c r="AJ77" i="19"/>
  <c r="AK73" i="19"/>
  <c r="AI73" i="19"/>
  <c r="AJ73" i="19"/>
  <c r="AK69" i="19"/>
  <c r="AI69" i="19"/>
  <c r="AJ69" i="19"/>
  <c r="AK65" i="19"/>
  <c r="AI65" i="19"/>
  <c r="AJ65" i="19"/>
  <c r="AK61" i="19"/>
  <c r="AI61" i="19"/>
  <c r="AJ61" i="19"/>
  <c r="AK57" i="19"/>
  <c r="AI57" i="19"/>
  <c r="AJ57" i="19"/>
  <c r="AK53" i="19"/>
  <c r="AI53" i="19"/>
  <c r="AJ53" i="19"/>
  <c r="AK49" i="19"/>
  <c r="AI49" i="19"/>
  <c r="AJ49" i="19"/>
  <c r="AK45" i="19"/>
  <c r="AI45" i="19"/>
  <c r="AJ45" i="19"/>
  <c r="AK41" i="19"/>
  <c r="AI41" i="19"/>
  <c r="AJ41" i="19"/>
  <c r="AK37" i="19"/>
  <c r="AI37" i="19"/>
  <c r="AJ37" i="19"/>
  <c r="AK33" i="19"/>
  <c r="AI33" i="19"/>
  <c r="AJ33" i="19"/>
  <c r="AK29" i="19"/>
  <c r="AI29" i="19"/>
  <c r="AJ29" i="19"/>
  <c r="AK25" i="19"/>
  <c r="AI25" i="19"/>
  <c r="AJ25" i="19"/>
  <c r="AK21" i="19"/>
  <c r="AI21" i="19"/>
  <c r="AJ21" i="19"/>
  <c r="AK17" i="19"/>
  <c r="AI17" i="19"/>
  <c r="AJ17" i="19"/>
  <c r="AK13" i="19"/>
  <c r="AI13" i="19"/>
  <c r="AJ13" i="19"/>
  <c r="AK9" i="19"/>
  <c r="AI9" i="19"/>
  <c r="AJ9" i="19"/>
  <c r="AK100" i="19"/>
  <c r="AI100" i="19"/>
  <c r="AJ100" i="19"/>
  <c r="AK96" i="19"/>
  <c r="AI96" i="19"/>
  <c r="AJ96" i="19"/>
  <c r="AK92" i="19"/>
  <c r="AI92" i="19"/>
  <c r="AJ92" i="19"/>
  <c r="AK88" i="19"/>
  <c r="AI88" i="19"/>
  <c r="AJ88" i="19"/>
  <c r="AK84" i="19"/>
  <c r="AI84" i="19"/>
  <c r="AJ84" i="19"/>
  <c r="AK80" i="19"/>
  <c r="AI80" i="19"/>
  <c r="AJ80" i="19"/>
  <c r="AK76" i="19"/>
  <c r="AI76" i="19"/>
  <c r="AJ76" i="19"/>
  <c r="AK72" i="19"/>
  <c r="AI72" i="19"/>
  <c r="AJ72" i="19"/>
  <c r="AK68" i="19"/>
  <c r="AI68" i="19"/>
  <c r="AJ68" i="19"/>
  <c r="AK64" i="19"/>
  <c r="AI64" i="19"/>
  <c r="AJ64" i="19"/>
  <c r="AK60" i="19"/>
  <c r="AI60" i="19"/>
  <c r="AJ60" i="19"/>
  <c r="AK56" i="19"/>
  <c r="AI56" i="19"/>
  <c r="AJ56" i="19"/>
  <c r="AK52" i="19"/>
  <c r="AI52" i="19"/>
  <c r="AJ52" i="19"/>
  <c r="AK48" i="19"/>
  <c r="AI48" i="19"/>
  <c r="AJ48" i="19"/>
  <c r="AK44" i="19"/>
  <c r="AI44" i="19"/>
  <c r="AJ44" i="19"/>
  <c r="AK40" i="19"/>
  <c r="AI40" i="19"/>
  <c r="AJ40" i="19"/>
  <c r="AK36" i="19"/>
  <c r="AI36" i="19"/>
  <c r="AJ36" i="19"/>
  <c r="AK32" i="19"/>
  <c r="AI32" i="19"/>
  <c r="AJ32" i="19"/>
  <c r="AK28" i="19"/>
  <c r="AI28" i="19"/>
  <c r="AJ28" i="19"/>
  <c r="AK24" i="19"/>
  <c r="AI24" i="19"/>
  <c r="AJ24" i="19"/>
  <c r="AK20" i="19"/>
  <c r="AI20" i="19"/>
  <c r="AJ20" i="19"/>
  <c r="AK16" i="19"/>
  <c r="AI16" i="19"/>
  <c r="AJ16" i="19"/>
  <c r="AK12" i="19"/>
  <c r="AI12" i="19"/>
  <c r="AJ12" i="19"/>
  <c r="AK8" i="19"/>
  <c r="AI8" i="19"/>
  <c r="AJ8" i="19"/>
  <c r="AK99" i="19"/>
  <c r="AJ99" i="19"/>
  <c r="AI99" i="19"/>
  <c r="AK95" i="19"/>
  <c r="AJ95" i="19"/>
  <c r="AI95" i="19"/>
  <c r="AK91" i="19"/>
  <c r="AJ91" i="19"/>
  <c r="AI91" i="19"/>
  <c r="AK87" i="19"/>
  <c r="AJ87" i="19"/>
  <c r="AI87" i="19"/>
  <c r="AK83" i="19"/>
  <c r="AJ83" i="19"/>
  <c r="AI83" i="19"/>
  <c r="AK79" i="19"/>
  <c r="AJ79" i="19"/>
  <c r="AI79" i="19"/>
  <c r="AK75" i="19"/>
  <c r="AJ75" i="19"/>
  <c r="AI75" i="19"/>
  <c r="AK71" i="19"/>
  <c r="AJ71" i="19"/>
  <c r="AI71" i="19"/>
  <c r="AK67" i="19"/>
  <c r="AJ67" i="19"/>
  <c r="AI67" i="19"/>
  <c r="AK63" i="19"/>
  <c r="AJ63" i="19"/>
  <c r="AI63" i="19"/>
  <c r="AK59" i="19"/>
  <c r="AI59" i="19"/>
  <c r="AJ59" i="19"/>
  <c r="AK55" i="19"/>
  <c r="AI55" i="19"/>
  <c r="AJ55" i="19"/>
  <c r="AK51" i="19"/>
  <c r="AI51" i="19"/>
  <c r="AJ51" i="19"/>
  <c r="AK47" i="19"/>
  <c r="AI47" i="19"/>
  <c r="AJ47" i="19"/>
  <c r="AK43" i="19"/>
  <c r="AI43" i="19"/>
  <c r="AJ43" i="19"/>
  <c r="AK39" i="19"/>
  <c r="AI39" i="19"/>
  <c r="AJ39" i="19"/>
  <c r="AK35" i="19"/>
  <c r="AI35" i="19"/>
  <c r="AJ35" i="19"/>
  <c r="AK31" i="19"/>
  <c r="AI31" i="19"/>
  <c r="AJ31" i="19"/>
  <c r="AK27" i="19"/>
  <c r="AI27" i="19"/>
  <c r="AJ27" i="19"/>
  <c r="AK23" i="19"/>
  <c r="AI23" i="19"/>
  <c r="AJ23" i="19"/>
  <c r="AK19" i="19"/>
  <c r="AI19" i="19"/>
  <c r="AJ19" i="19"/>
  <c r="AK15" i="19"/>
  <c r="AI15" i="19"/>
  <c r="AJ15" i="19"/>
  <c r="AK11" i="19"/>
  <c r="AI11" i="19"/>
  <c r="AJ11" i="19"/>
  <c r="AK7" i="19"/>
  <c r="AI7" i="19"/>
  <c r="AJ7" i="19"/>
  <c r="AK102" i="19"/>
  <c r="AI102" i="19"/>
  <c r="AJ102" i="19"/>
  <c r="AK98" i="19"/>
  <c r="AI98" i="19"/>
  <c r="AJ98" i="19"/>
  <c r="AK94" i="19"/>
  <c r="AI94" i="19"/>
  <c r="AJ94" i="19"/>
  <c r="AK90" i="19"/>
  <c r="AI90" i="19"/>
  <c r="AJ90" i="19"/>
  <c r="AK86" i="19"/>
  <c r="AI86" i="19"/>
  <c r="AJ86" i="19"/>
  <c r="AK82" i="19"/>
  <c r="AI82" i="19"/>
  <c r="AJ82" i="19"/>
  <c r="AK78" i="19"/>
  <c r="AI78" i="19"/>
  <c r="AJ78" i="19"/>
  <c r="AK74" i="19"/>
  <c r="AI74" i="19"/>
  <c r="AJ74" i="19"/>
  <c r="AK70" i="19"/>
  <c r="AI70" i="19"/>
  <c r="AJ70" i="19"/>
  <c r="AK66" i="19"/>
  <c r="AI66" i="19"/>
  <c r="AJ66" i="19"/>
  <c r="AK62" i="19"/>
  <c r="AI62" i="19"/>
  <c r="AJ62" i="19"/>
  <c r="AK58" i="19"/>
  <c r="AI58" i="19"/>
  <c r="AJ58" i="19"/>
  <c r="AK54" i="19"/>
  <c r="AI54" i="19"/>
  <c r="AJ54" i="19"/>
  <c r="AK50" i="19"/>
  <c r="AI50" i="19"/>
  <c r="AJ50" i="19"/>
  <c r="AI46" i="19"/>
  <c r="AK46" i="19"/>
  <c r="AJ46" i="19"/>
  <c r="AI42" i="19"/>
  <c r="AK42" i="19"/>
  <c r="AJ42" i="19"/>
  <c r="AI38" i="19"/>
  <c r="AK38" i="19"/>
  <c r="AJ38" i="19"/>
  <c r="AI34" i="19"/>
  <c r="AK34" i="19"/>
  <c r="AJ34" i="19"/>
  <c r="AI30" i="19"/>
  <c r="AK30" i="19"/>
  <c r="AJ30" i="19"/>
  <c r="AI26" i="19"/>
  <c r="AK26" i="19"/>
  <c r="AJ26" i="19"/>
  <c r="AI22" i="19"/>
  <c r="AK22" i="19"/>
  <c r="AJ22" i="19"/>
  <c r="AI18" i="19"/>
  <c r="AK18" i="19"/>
  <c r="AJ18" i="19"/>
  <c r="AI14" i="19"/>
  <c r="AK14" i="19"/>
  <c r="AJ14" i="19"/>
  <c r="AI10" i="19"/>
  <c r="AK10" i="19"/>
  <c r="AJ10" i="19"/>
  <c r="E68" i="5"/>
  <c r="W65" i="19" s="1"/>
  <c r="E64" i="5"/>
  <c r="E60" i="5"/>
  <c r="W57" i="19" s="1"/>
  <c r="E56" i="5"/>
  <c r="W53" i="19" s="1"/>
  <c r="E52" i="5"/>
  <c r="W49" i="19" s="1"/>
  <c r="E48" i="5"/>
  <c r="W45" i="19" s="1"/>
  <c r="E44" i="5"/>
  <c r="E40" i="5"/>
  <c r="W37" i="19" s="1"/>
  <c r="E36" i="5"/>
  <c r="W33" i="19" s="1"/>
  <c r="E32" i="5"/>
  <c r="W29" i="19" s="1"/>
  <c r="E28" i="5"/>
  <c r="W25" i="19" s="1"/>
  <c r="E24" i="5"/>
  <c r="W21" i="19" s="1"/>
  <c r="E20" i="5"/>
  <c r="W17" i="19" s="1"/>
  <c r="E16" i="5"/>
  <c r="W13" i="19" s="1"/>
  <c r="E12" i="5"/>
  <c r="W9" i="19" s="1"/>
  <c r="E66" i="5"/>
  <c r="E62" i="5"/>
  <c r="W59" i="19" s="1"/>
  <c r="E58" i="5"/>
  <c r="W55" i="19" s="1"/>
  <c r="E54" i="5"/>
  <c r="W51" i="19" s="1"/>
  <c r="E50" i="5"/>
  <c r="W47" i="19" s="1"/>
  <c r="E46" i="5"/>
  <c r="W43" i="19" s="1"/>
  <c r="E42" i="5"/>
  <c r="W39" i="19" s="1"/>
  <c r="E38" i="5"/>
  <c r="W35" i="19" s="1"/>
  <c r="E34" i="5"/>
  <c r="W31" i="19" s="1"/>
  <c r="E30" i="5"/>
  <c r="W27" i="19" s="1"/>
  <c r="E26" i="5"/>
  <c r="E22" i="5"/>
  <c r="W19" i="19" s="1"/>
  <c r="E18" i="5"/>
  <c r="W15" i="19" s="1"/>
  <c r="E14" i="5"/>
  <c r="W11" i="19" s="1"/>
  <c r="E10" i="5"/>
  <c r="W7" i="19" s="1"/>
  <c r="AB102" i="19"/>
  <c r="AB90" i="19"/>
  <c r="AB82" i="19"/>
  <c r="AB74" i="19"/>
  <c r="AB101" i="19"/>
  <c r="AB97" i="19"/>
  <c r="AB93" i="19"/>
  <c r="AB89" i="19"/>
  <c r="AB85" i="19"/>
  <c r="AB81" i="19"/>
  <c r="AB77" i="19"/>
  <c r="AB73" i="19"/>
  <c r="AB69" i="19"/>
  <c r="AB98" i="19"/>
  <c r="AB86" i="19"/>
  <c r="AB100" i="19"/>
  <c r="AB96" i="19"/>
  <c r="AB92" i="19"/>
  <c r="AB88" i="19"/>
  <c r="AB84" i="19"/>
  <c r="AB80" i="19"/>
  <c r="AB76" i="19"/>
  <c r="AB72" i="19"/>
  <c r="AB68" i="19"/>
  <c r="AB94" i="19"/>
  <c r="AB78" i="19"/>
  <c r="AB70" i="19"/>
  <c r="AB99" i="19"/>
  <c r="AB95" i="19"/>
  <c r="AB91" i="19"/>
  <c r="AB87" i="19"/>
  <c r="AB83" i="19"/>
  <c r="AB79" i="19"/>
  <c r="AB75" i="19"/>
  <c r="AB71" i="19"/>
  <c r="AB67" i="19"/>
  <c r="AB6" i="19"/>
  <c r="AB65" i="19"/>
  <c r="AB61" i="19"/>
  <c r="AB57" i="19"/>
  <c r="AB53" i="19"/>
  <c r="AB49" i="19"/>
  <c r="AB45" i="19"/>
  <c r="AB41" i="19"/>
  <c r="AB37" i="19"/>
  <c r="AB33" i="19"/>
  <c r="AB29" i="19"/>
  <c r="AB25" i="19"/>
  <c r="AB21" i="19"/>
  <c r="AB17" i="19"/>
  <c r="AB13" i="19"/>
  <c r="AB9" i="19"/>
  <c r="AB64" i="19"/>
  <c r="AB60" i="19"/>
  <c r="AB56" i="19"/>
  <c r="AB52" i="19"/>
  <c r="AB48" i="19"/>
  <c r="AB44" i="19"/>
  <c r="AB40" i="19"/>
  <c r="AB36" i="19"/>
  <c r="AB32" i="19"/>
  <c r="AB28" i="19"/>
  <c r="AB24" i="19"/>
  <c r="AB20" i="19"/>
  <c r="AB16" i="19"/>
  <c r="AB12" i="19"/>
  <c r="AB8" i="19"/>
  <c r="AB63" i="19"/>
  <c r="AB59" i="19"/>
  <c r="AB55" i="19"/>
  <c r="AB51" i="19"/>
  <c r="AB47" i="19"/>
  <c r="AB43" i="19"/>
  <c r="AB39" i="19"/>
  <c r="AB35" i="19"/>
  <c r="AB31" i="19"/>
  <c r="AB27" i="19"/>
  <c r="AB23" i="19"/>
  <c r="AB19" i="19"/>
  <c r="AB15" i="19"/>
  <c r="AB11" i="19"/>
  <c r="AB7" i="19"/>
  <c r="AB66" i="19"/>
  <c r="AB62" i="19"/>
  <c r="AB58" i="19"/>
  <c r="AB54" i="19"/>
  <c r="AB50" i="19"/>
  <c r="AB46" i="19"/>
  <c r="AB42" i="19"/>
  <c r="AB38" i="19"/>
  <c r="AB34" i="19"/>
  <c r="AB30" i="19"/>
  <c r="AB26" i="19"/>
  <c r="AB22" i="19"/>
  <c r="AB18" i="19"/>
  <c r="AB14" i="19"/>
  <c r="AB10" i="19"/>
  <c r="E69" i="5"/>
  <c r="E65" i="5"/>
  <c r="E61" i="5"/>
  <c r="W58" i="19" s="1"/>
  <c r="E57" i="5"/>
  <c r="W54" i="19" s="1"/>
  <c r="E53" i="5"/>
  <c r="W50" i="19" s="1"/>
  <c r="E49" i="5"/>
  <c r="W46" i="19" s="1"/>
  <c r="E45" i="5"/>
  <c r="W42" i="19" s="1"/>
  <c r="E41" i="5"/>
  <c r="W38" i="19" s="1"/>
  <c r="E37" i="5"/>
  <c r="W34" i="19" s="1"/>
  <c r="E33" i="5"/>
  <c r="W30" i="19" s="1"/>
  <c r="E29" i="5"/>
  <c r="W26" i="19" s="1"/>
  <c r="E25" i="5"/>
  <c r="W22" i="19" s="1"/>
  <c r="E21" i="5"/>
  <c r="W18" i="19" s="1"/>
  <c r="E17" i="5"/>
  <c r="W14" i="19" s="1"/>
  <c r="E13" i="5"/>
  <c r="W10" i="19" s="1"/>
  <c r="E9" i="5"/>
  <c r="W6" i="19" s="1"/>
  <c r="E67" i="5"/>
  <c r="E63" i="5"/>
  <c r="W60" i="19" s="1"/>
  <c r="E59" i="5"/>
  <c r="W56" i="19" s="1"/>
  <c r="E55" i="5"/>
  <c r="W52" i="19" s="1"/>
  <c r="E51" i="5"/>
  <c r="W48" i="19" s="1"/>
  <c r="E47" i="5"/>
  <c r="W44" i="19" s="1"/>
  <c r="E43" i="5"/>
  <c r="W40" i="19" s="1"/>
  <c r="E39" i="5"/>
  <c r="W36" i="19" s="1"/>
  <c r="E35" i="5"/>
  <c r="W32" i="19" s="1"/>
  <c r="E31" i="5"/>
  <c r="W28" i="19" s="1"/>
  <c r="E27" i="5"/>
  <c r="W24" i="19" s="1"/>
  <c r="E23" i="5"/>
  <c r="W20" i="19" s="1"/>
  <c r="E19" i="5"/>
  <c r="W16" i="19" s="1"/>
  <c r="E15" i="5"/>
  <c r="W12" i="19" s="1"/>
  <c r="E11" i="5"/>
  <c r="W8" i="19" s="1"/>
  <c r="Y6" i="19"/>
  <c r="X6" i="19"/>
  <c r="S102" i="19"/>
  <c r="Y102" i="19"/>
  <c r="X102" i="19"/>
  <c r="W102" i="19"/>
  <c r="S98" i="19"/>
  <c r="Y98" i="19"/>
  <c r="X98" i="19"/>
  <c r="W98" i="19"/>
  <c r="S94" i="19"/>
  <c r="Y94" i="19"/>
  <c r="X94" i="19"/>
  <c r="W94" i="19"/>
  <c r="S90" i="19"/>
  <c r="Y90" i="19"/>
  <c r="X90" i="19"/>
  <c r="W90" i="19"/>
  <c r="S86" i="19"/>
  <c r="Y86" i="19"/>
  <c r="X86" i="19"/>
  <c r="W86" i="19"/>
  <c r="S82" i="19"/>
  <c r="Y82" i="19"/>
  <c r="X82" i="19"/>
  <c r="W82" i="19"/>
  <c r="S78" i="19"/>
  <c r="Y78" i="19"/>
  <c r="X78" i="19"/>
  <c r="W78" i="19"/>
  <c r="S74" i="19"/>
  <c r="Y74" i="19"/>
  <c r="X74" i="19"/>
  <c r="W74" i="19"/>
  <c r="S70" i="19"/>
  <c r="Y70" i="19"/>
  <c r="X70" i="19"/>
  <c r="W70" i="19"/>
  <c r="S66" i="19"/>
  <c r="Y66" i="19"/>
  <c r="X66" i="19"/>
  <c r="W66" i="19"/>
  <c r="S62" i="19"/>
  <c r="Y62" i="19"/>
  <c r="X62" i="19"/>
  <c r="W62" i="19"/>
  <c r="S58" i="19"/>
  <c r="Y58" i="19"/>
  <c r="X58" i="19"/>
  <c r="S54" i="19"/>
  <c r="Y54" i="19"/>
  <c r="X54" i="19"/>
  <c r="S50" i="19"/>
  <c r="Y50" i="19"/>
  <c r="X50" i="19"/>
  <c r="S46" i="19"/>
  <c r="Y46" i="19"/>
  <c r="X46" i="19"/>
  <c r="S42" i="19"/>
  <c r="Y42" i="19"/>
  <c r="X42" i="19"/>
  <c r="S38" i="19"/>
  <c r="Y38" i="19"/>
  <c r="X38" i="19"/>
  <c r="S34" i="19"/>
  <c r="Y34" i="19"/>
  <c r="X34" i="19"/>
  <c r="S30" i="19"/>
  <c r="Y30" i="19"/>
  <c r="X30" i="19"/>
  <c r="S26" i="19"/>
  <c r="Y26" i="19"/>
  <c r="X26" i="19"/>
  <c r="S22" i="19"/>
  <c r="Y22" i="19"/>
  <c r="X22" i="19"/>
  <c r="S18" i="19"/>
  <c r="Y18" i="19"/>
  <c r="X18" i="19"/>
  <c r="S14" i="19"/>
  <c r="Y14" i="19"/>
  <c r="X14" i="19"/>
  <c r="S10" i="19"/>
  <c r="Y10" i="19"/>
  <c r="X10" i="19"/>
  <c r="S101" i="19"/>
  <c r="Y101" i="19"/>
  <c r="W101" i="19"/>
  <c r="X101" i="19"/>
  <c r="S97" i="19"/>
  <c r="Y97" i="19"/>
  <c r="W97" i="19"/>
  <c r="X97" i="19"/>
  <c r="S93" i="19"/>
  <c r="Y93" i="19"/>
  <c r="W93" i="19"/>
  <c r="X93" i="19"/>
  <c r="S89" i="19"/>
  <c r="Y89" i="19"/>
  <c r="W89" i="19"/>
  <c r="X89" i="19"/>
  <c r="S85" i="19"/>
  <c r="Y85" i="19"/>
  <c r="W85" i="19"/>
  <c r="X85" i="19"/>
  <c r="S81" i="19"/>
  <c r="Y81" i="19"/>
  <c r="W81" i="19"/>
  <c r="X81" i="19"/>
  <c r="S77" i="19"/>
  <c r="Y77" i="19"/>
  <c r="W77" i="19"/>
  <c r="X77" i="19"/>
  <c r="S73" i="19"/>
  <c r="Y73" i="19"/>
  <c r="W73" i="19"/>
  <c r="X73" i="19"/>
  <c r="S69" i="19"/>
  <c r="Y69" i="19"/>
  <c r="W69" i="19"/>
  <c r="X69" i="19"/>
  <c r="S65" i="19"/>
  <c r="Y65" i="19"/>
  <c r="X65" i="19"/>
  <c r="S61" i="19"/>
  <c r="Y61" i="19"/>
  <c r="W61" i="19"/>
  <c r="X61" i="19"/>
  <c r="S57" i="19"/>
  <c r="Y57" i="19"/>
  <c r="X57" i="19"/>
  <c r="S53" i="19"/>
  <c r="Y53" i="19"/>
  <c r="X53" i="19"/>
  <c r="S49" i="19"/>
  <c r="Y49" i="19"/>
  <c r="X49" i="19"/>
  <c r="S45" i="19"/>
  <c r="Y45" i="19"/>
  <c r="X45" i="19"/>
  <c r="S41" i="19"/>
  <c r="Y41" i="19"/>
  <c r="X41" i="19"/>
  <c r="W41" i="19"/>
  <c r="S37" i="19"/>
  <c r="Y37" i="19"/>
  <c r="X37" i="19"/>
  <c r="S33" i="19"/>
  <c r="Y33" i="19"/>
  <c r="X33" i="19"/>
  <c r="S29" i="19"/>
  <c r="Y29" i="19"/>
  <c r="X29" i="19"/>
  <c r="S25" i="19"/>
  <c r="Y25" i="19"/>
  <c r="X25" i="19"/>
  <c r="S21" i="19"/>
  <c r="Y21" i="19"/>
  <c r="X21" i="19"/>
  <c r="S17" i="19"/>
  <c r="Y17" i="19"/>
  <c r="X17" i="19"/>
  <c r="S13" i="19"/>
  <c r="Y13" i="19"/>
  <c r="X13" i="19"/>
  <c r="S9" i="19"/>
  <c r="Y9" i="19"/>
  <c r="X9" i="19"/>
  <c r="S100" i="19"/>
  <c r="Y100" i="19"/>
  <c r="X100" i="19"/>
  <c r="W100" i="19"/>
  <c r="S96" i="19"/>
  <c r="Y96" i="19"/>
  <c r="X96" i="19"/>
  <c r="W96" i="19"/>
  <c r="S92" i="19"/>
  <c r="Y92" i="19"/>
  <c r="X92" i="19"/>
  <c r="W92" i="19"/>
  <c r="S88" i="19"/>
  <c r="Y88" i="19"/>
  <c r="X88" i="19"/>
  <c r="W88" i="19"/>
  <c r="S84" i="19"/>
  <c r="Y84" i="19"/>
  <c r="X84" i="19"/>
  <c r="W84" i="19"/>
  <c r="S80" i="19"/>
  <c r="Y80" i="19"/>
  <c r="X80" i="19"/>
  <c r="W80" i="19"/>
  <c r="S76" i="19"/>
  <c r="Y76" i="19"/>
  <c r="X76" i="19"/>
  <c r="W76" i="19"/>
  <c r="S72" i="19"/>
  <c r="Y72" i="19"/>
  <c r="X72" i="19"/>
  <c r="W72" i="19"/>
  <c r="S68" i="19"/>
  <c r="Y68" i="19"/>
  <c r="X68" i="19"/>
  <c r="W68" i="19"/>
  <c r="S64" i="19"/>
  <c r="Y64" i="19"/>
  <c r="X64" i="19"/>
  <c r="W64" i="19"/>
  <c r="S60" i="19"/>
  <c r="Y60" i="19"/>
  <c r="X60" i="19"/>
  <c r="S56" i="19"/>
  <c r="Y56" i="19"/>
  <c r="X56" i="19"/>
  <c r="S52" i="19"/>
  <c r="Y52" i="19"/>
  <c r="X52" i="19"/>
  <c r="S48" i="19"/>
  <c r="Y48" i="19"/>
  <c r="X48" i="19"/>
  <c r="S44" i="19"/>
  <c r="Y44" i="19"/>
  <c r="X44" i="19"/>
  <c r="S40" i="19"/>
  <c r="Y40" i="19"/>
  <c r="X40" i="19"/>
  <c r="S36" i="19"/>
  <c r="Y36" i="19"/>
  <c r="X36" i="19"/>
  <c r="S32" i="19"/>
  <c r="Y32" i="19"/>
  <c r="X32" i="19"/>
  <c r="S28" i="19"/>
  <c r="Y28" i="19"/>
  <c r="X28" i="19"/>
  <c r="S24" i="19"/>
  <c r="Y24" i="19"/>
  <c r="X24" i="19"/>
  <c r="S20" i="19"/>
  <c r="Y20" i="19"/>
  <c r="X20" i="19"/>
  <c r="S16" i="19"/>
  <c r="Y16" i="19"/>
  <c r="X16" i="19"/>
  <c r="S12" i="19"/>
  <c r="Y12" i="19"/>
  <c r="X12" i="19"/>
  <c r="S8" i="19"/>
  <c r="Y8" i="19"/>
  <c r="X8" i="19"/>
  <c r="S99" i="19"/>
  <c r="X99" i="19"/>
  <c r="W99" i="19"/>
  <c r="Y99" i="19"/>
  <c r="S95" i="19"/>
  <c r="X95" i="19"/>
  <c r="Y95" i="19"/>
  <c r="W95" i="19"/>
  <c r="S91" i="19"/>
  <c r="Y91" i="19"/>
  <c r="X91" i="19"/>
  <c r="W91" i="19"/>
  <c r="S87" i="19"/>
  <c r="Y87" i="19"/>
  <c r="X87" i="19"/>
  <c r="W87" i="19"/>
  <c r="S83" i="19"/>
  <c r="X83" i="19"/>
  <c r="W83" i="19"/>
  <c r="Y83" i="19"/>
  <c r="S79" i="19"/>
  <c r="X79" i="19"/>
  <c r="Y79" i="19"/>
  <c r="W79" i="19"/>
  <c r="S75" i="19"/>
  <c r="Y75" i="19"/>
  <c r="X75" i="19"/>
  <c r="W75" i="19"/>
  <c r="S71" i="19"/>
  <c r="Y71" i="19"/>
  <c r="X71" i="19"/>
  <c r="W71" i="19"/>
  <c r="S67" i="19"/>
  <c r="X67" i="19"/>
  <c r="W67" i="19"/>
  <c r="Y67" i="19"/>
  <c r="S63" i="19"/>
  <c r="X63" i="19"/>
  <c r="Y63" i="19"/>
  <c r="W63" i="19"/>
  <c r="S59" i="19"/>
  <c r="Y59" i="19"/>
  <c r="X59" i="19"/>
  <c r="S55" i="19"/>
  <c r="Y55" i="19"/>
  <c r="X55" i="19"/>
  <c r="S51" i="19"/>
  <c r="Y51" i="19"/>
  <c r="X51" i="19"/>
  <c r="S47" i="19"/>
  <c r="Y47" i="19"/>
  <c r="X47" i="19"/>
  <c r="S43" i="19"/>
  <c r="Y43" i="19"/>
  <c r="X43" i="19"/>
  <c r="S39" i="19"/>
  <c r="Y39" i="19"/>
  <c r="X39" i="19"/>
  <c r="S35" i="19"/>
  <c r="X35" i="19"/>
  <c r="Y35" i="19"/>
  <c r="S31" i="19"/>
  <c r="Y31" i="19"/>
  <c r="X31" i="19"/>
  <c r="S27" i="19"/>
  <c r="Y27" i="19"/>
  <c r="X27" i="19"/>
  <c r="S23" i="19"/>
  <c r="Y23" i="19"/>
  <c r="X23" i="19"/>
  <c r="W23" i="19"/>
  <c r="S19" i="19"/>
  <c r="X19" i="19"/>
  <c r="Y19" i="19"/>
  <c r="S15" i="19"/>
  <c r="Y15" i="19"/>
  <c r="X15" i="19"/>
  <c r="S11" i="19"/>
  <c r="Y11" i="19"/>
  <c r="X11" i="19"/>
  <c r="S7" i="19"/>
  <c r="Y7" i="19"/>
  <c r="X7" i="19"/>
  <c r="Q6" i="19"/>
  <c r="S6" i="19"/>
  <c r="Q100" i="19"/>
  <c r="R100" i="19"/>
  <c r="Q88" i="19"/>
  <c r="R88" i="19"/>
  <c r="Q76" i="19"/>
  <c r="R76" i="19"/>
  <c r="Q72" i="19"/>
  <c r="R72" i="19"/>
  <c r="Q60" i="19"/>
  <c r="R60" i="19"/>
  <c r="Q48" i="19"/>
  <c r="R48" i="19"/>
  <c r="Q32" i="19"/>
  <c r="R32" i="19"/>
  <c r="Q20" i="19"/>
  <c r="R20" i="19"/>
  <c r="Q8" i="19"/>
  <c r="R8" i="19"/>
  <c r="Q99" i="19"/>
  <c r="R99" i="19"/>
  <c r="Q95" i="19"/>
  <c r="R95" i="19"/>
  <c r="Q91" i="19"/>
  <c r="R91" i="19"/>
  <c r="Q87" i="19"/>
  <c r="R87" i="19"/>
  <c r="Q83" i="19"/>
  <c r="R83" i="19"/>
  <c r="Q79" i="19"/>
  <c r="R79" i="19"/>
  <c r="Q75" i="19"/>
  <c r="R75" i="19"/>
  <c r="Q71" i="19"/>
  <c r="R71" i="19"/>
  <c r="Q67" i="19"/>
  <c r="R67" i="19"/>
  <c r="Q63" i="19"/>
  <c r="R63" i="19"/>
  <c r="Q59" i="19"/>
  <c r="R59" i="19"/>
  <c r="Q55" i="19"/>
  <c r="R55" i="19"/>
  <c r="Q51" i="19"/>
  <c r="R51" i="19"/>
  <c r="Q47" i="19"/>
  <c r="R47" i="19"/>
  <c r="Q43" i="19"/>
  <c r="R43" i="19"/>
  <c r="Q39" i="19"/>
  <c r="R39" i="19"/>
  <c r="Q35" i="19"/>
  <c r="R35" i="19"/>
  <c r="Q31" i="19"/>
  <c r="R31" i="19"/>
  <c r="Q27" i="19"/>
  <c r="R27" i="19"/>
  <c r="Q23" i="19"/>
  <c r="R23" i="19"/>
  <c r="Q19" i="19"/>
  <c r="R19" i="19"/>
  <c r="Q15" i="19"/>
  <c r="R15" i="19"/>
  <c r="Q11" i="19"/>
  <c r="R11" i="19"/>
  <c r="Q7" i="19"/>
  <c r="R7" i="19"/>
  <c r="Q96" i="19"/>
  <c r="R96" i="19"/>
  <c r="Q84" i="19"/>
  <c r="R84" i="19"/>
  <c r="Q64" i="19"/>
  <c r="R64" i="19"/>
  <c r="Q52" i="19"/>
  <c r="R52" i="19"/>
  <c r="Q40" i="19"/>
  <c r="R40" i="19"/>
  <c r="Q28" i="19"/>
  <c r="R28" i="19"/>
  <c r="Q12" i="19"/>
  <c r="R12" i="19"/>
  <c r="Q102" i="19"/>
  <c r="R102" i="19"/>
  <c r="Q98" i="19"/>
  <c r="R98" i="19"/>
  <c r="Q94" i="19"/>
  <c r="R94" i="19"/>
  <c r="Q90" i="19"/>
  <c r="R90" i="19"/>
  <c r="Q86" i="19"/>
  <c r="R86" i="19"/>
  <c r="Q82" i="19"/>
  <c r="R82" i="19"/>
  <c r="Q78" i="19"/>
  <c r="R78" i="19"/>
  <c r="Q74" i="19"/>
  <c r="R74" i="19"/>
  <c r="Q70" i="19"/>
  <c r="R70" i="19"/>
  <c r="Q66" i="19"/>
  <c r="R66" i="19"/>
  <c r="Q62" i="19"/>
  <c r="R62" i="19"/>
  <c r="Q58" i="19"/>
  <c r="R58" i="19"/>
  <c r="Q54" i="19"/>
  <c r="R54" i="19"/>
  <c r="Q50" i="19"/>
  <c r="R50" i="19"/>
  <c r="Q46" i="19"/>
  <c r="R46" i="19"/>
  <c r="Q42" i="19"/>
  <c r="R42" i="19"/>
  <c r="Q38" i="19"/>
  <c r="R38" i="19"/>
  <c r="Q34" i="19"/>
  <c r="R34" i="19"/>
  <c r="Q30" i="19"/>
  <c r="R30" i="19"/>
  <c r="Q26" i="19"/>
  <c r="R26" i="19"/>
  <c r="Q22" i="19"/>
  <c r="R22" i="19"/>
  <c r="Q18" i="19"/>
  <c r="R18" i="19"/>
  <c r="Q14" i="19"/>
  <c r="R14" i="19"/>
  <c r="Q10" i="19"/>
  <c r="R10" i="19"/>
  <c r="Q92" i="19"/>
  <c r="R92" i="19"/>
  <c r="Q80" i="19"/>
  <c r="R80" i="19"/>
  <c r="Q68" i="19"/>
  <c r="R68" i="19"/>
  <c r="Q56" i="19"/>
  <c r="R56" i="19"/>
  <c r="Q44" i="19"/>
  <c r="R44" i="19"/>
  <c r="Q36" i="19"/>
  <c r="R36" i="19"/>
  <c r="Q24" i="19"/>
  <c r="R24" i="19"/>
  <c r="Q16" i="19"/>
  <c r="R16" i="19"/>
  <c r="Q101" i="19"/>
  <c r="R101" i="19"/>
  <c r="Q97" i="19"/>
  <c r="R97" i="19"/>
  <c r="Q93" i="19"/>
  <c r="R93" i="19"/>
  <c r="Q89" i="19"/>
  <c r="R89" i="19"/>
  <c r="Q85" i="19"/>
  <c r="R85" i="19"/>
  <c r="Q81" i="19"/>
  <c r="R81" i="19"/>
  <c r="Q77" i="19"/>
  <c r="R77" i="19"/>
  <c r="Q73" i="19"/>
  <c r="R73" i="19"/>
  <c r="Q69" i="19"/>
  <c r="R69" i="19"/>
  <c r="Q65" i="19"/>
  <c r="R65" i="19"/>
  <c r="Q61" i="19"/>
  <c r="R61" i="19"/>
  <c r="Q57" i="19"/>
  <c r="R57" i="19"/>
  <c r="Q53" i="19"/>
  <c r="R53" i="19"/>
  <c r="Q49" i="19"/>
  <c r="R49" i="19"/>
  <c r="Q45" i="19"/>
  <c r="R45" i="19"/>
  <c r="Q41" i="19"/>
  <c r="R41" i="19"/>
  <c r="Q37" i="19"/>
  <c r="R37" i="19"/>
  <c r="Q33" i="19"/>
  <c r="R33" i="19"/>
  <c r="Q29" i="19"/>
  <c r="R29" i="19"/>
  <c r="Q25" i="19"/>
  <c r="R25" i="19"/>
  <c r="Q21" i="19"/>
  <c r="R21" i="19"/>
  <c r="Q17" i="19"/>
  <c r="R17" i="19"/>
  <c r="Q13" i="19"/>
  <c r="R13" i="19"/>
  <c r="Q9" i="19"/>
  <c r="R9" i="19"/>
  <c r="I101" i="19"/>
  <c r="P101" i="19"/>
  <c r="I93" i="19"/>
  <c r="P93" i="19"/>
  <c r="I85" i="19"/>
  <c r="P85" i="19"/>
  <c r="I77" i="19"/>
  <c r="P77" i="19"/>
  <c r="I69" i="19"/>
  <c r="P69" i="19"/>
  <c r="I61" i="19"/>
  <c r="P61" i="19"/>
  <c r="I53" i="19"/>
  <c r="P53" i="19"/>
  <c r="I49" i="19"/>
  <c r="P49" i="19"/>
  <c r="I41" i="19"/>
  <c r="P41" i="19"/>
  <c r="I33" i="19"/>
  <c r="P33" i="19"/>
  <c r="I25" i="19"/>
  <c r="P25" i="19"/>
  <c r="I17" i="19"/>
  <c r="P17" i="19"/>
  <c r="I9" i="19"/>
  <c r="P9" i="19"/>
  <c r="I97" i="19"/>
  <c r="P97" i="19"/>
  <c r="I89" i="19"/>
  <c r="P89" i="19"/>
  <c r="I81" i="19"/>
  <c r="P81" i="19"/>
  <c r="I73" i="19"/>
  <c r="P73" i="19"/>
  <c r="I65" i="19"/>
  <c r="P65" i="19"/>
  <c r="P57" i="19"/>
  <c r="I45" i="19"/>
  <c r="P45" i="19"/>
  <c r="I37" i="19"/>
  <c r="P37" i="19"/>
  <c r="I29" i="19"/>
  <c r="P29" i="19"/>
  <c r="I21" i="19"/>
  <c r="P21" i="19"/>
  <c r="I13" i="19"/>
  <c r="P13" i="19"/>
  <c r="I100" i="19"/>
  <c r="P100" i="19"/>
  <c r="I96" i="19"/>
  <c r="P96" i="19"/>
  <c r="I92" i="19"/>
  <c r="P92" i="19"/>
  <c r="I88" i="19"/>
  <c r="P88" i="19"/>
  <c r="I84" i="19"/>
  <c r="P84" i="19"/>
  <c r="I80" i="19"/>
  <c r="P80" i="19"/>
  <c r="I76" i="19"/>
  <c r="P76" i="19"/>
  <c r="I72" i="19"/>
  <c r="P72" i="19"/>
  <c r="I68" i="19"/>
  <c r="P68" i="19"/>
  <c r="I64" i="19"/>
  <c r="P64" i="19"/>
  <c r="P60" i="19"/>
  <c r="P56" i="19"/>
  <c r="I52" i="19"/>
  <c r="P52" i="19"/>
  <c r="I48" i="19"/>
  <c r="P48" i="19"/>
  <c r="I44" i="19"/>
  <c r="P44" i="19"/>
  <c r="I40" i="19"/>
  <c r="P40" i="19"/>
  <c r="I36" i="19"/>
  <c r="P36" i="19"/>
  <c r="I32" i="19"/>
  <c r="P32" i="19"/>
  <c r="I28" i="19"/>
  <c r="P28" i="19"/>
  <c r="I24" i="19"/>
  <c r="P24" i="19"/>
  <c r="I20" i="19"/>
  <c r="P20" i="19"/>
  <c r="I16" i="19"/>
  <c r="P16" i="19"/>
  <c r="I12" i="19"/>
  <c r="P12" i="19"/>
  <c r="I8" i="19"/>
  <c r="P8" i="19"/>
  <c r="I99" i="19"/>
  <c r="P99" i="19"/>
  <c r="I95" i="19"/>
  <c r="P95" i="19"/>
  <c r="I91" i="19"/>
  <c r="P91" i="19"/>
  <c r="I87" i="19"/>
  <c r="P87" i="19"/>
  <c r="I83" i="19"/>
  <c r="P83" i="19"/>
  <c r="I79" i="19"/>
  <c r="P79" i="19"/>
  <c r="I75" i="19"/>
  <c r="P75" i="19"/>
  <c r="I71" i="19"/>
  <c r="P71" i="19"/>
  <c r="I67" i="19"/>
  <c r="P67" i="19"/>
  <c r="I63" i="19"/>
  <c r="P63" i="19"/>
  <c r="P59" i="19"/>
  <c r="P55" i="19"/>
  <c r="I51" i="19"/>
  <c r="P51" i="19"/>
  <c r="I47" i="19"/>
  <c r="P47" i="19"/>
  <c r="I43" i="19"/>
  <c r="P43" i="19"/>
  <c r="I39" i="19"/>
  <c r="P39" i="19"/>
  <c r="I35" i="19"/>
  <c r="P35" i="19"/>
  <c r="I31" i="19"/>
  <c r="P31" i="19"/>
  <c r="I27" i="19"/>
  <c r="P27" i="19"/>
  <c r="I23" i="19"/>
  <c r="P23" i="19"/>
  <c r="I19" i="19"/>
  <c r="P19" i="19"/>
  <c r="I15" i="19"/>
  <c r="P15" i="19"/>
  <c r="I11" i="19"/>
  <c r="P11" i="19"/>
  <c r="I7" i="19"/>
  <c r="P7" i="19"/>
  <c r="I6" i="19"/>
  <c r="P6" i="19"/>
  <c r="I102" i="19"/>
  <c r="P102" i="19"/>
  <c r="I98" i="19"/>
  <c r="P98" i="19"/>
  <c r="I94" i="19"/>
  <c r="P94" i="19"/>
  <c r="I90" i="19"/>
  <c r="P90" i="19"/>
  <c r="I86" i="19"/>
  <c r="P86" i="19"/>
  <c r="I82" i="19"/>
  <c r="P82" i="19"/>
  <c r="I78" i="19"/>
  <c r="P78" i="19"/>
  <c r="I74" i="19"/>
  <c r="P74" i="19"/>
  <c r="I70" i="19"/>
  <c r="P70" i="19"/>
  <c r="I66" i="19"/>
  <c r="P66" i="19"/>
  <c r="I62" i="19"/>
  <c r="P62" i="19"/>
  <c r="P58" i="19"/>
  <c r="P54" i="19"/>
  <c r="I50" i="19"/>
  <c r="P50" i="19"/>
  <c r="I46" i="19"/>
  <c r="P46" i="19"/>
  <c r="I42" i="19"/>
  <c r="P42" i="19"/>
  <c r="I38" i="19"/>
  <c r="P38" i="19"/>
  <c r="I34" i="19"/>
  <c r="P34" i="19"/>
  <c r="I30" i="19"/>
  <c r="P30" i="19"/>
  <c r="I26" i="19"/>
  <c r="P26" i="19"/>
  <c r="I22" i="19"/>
  <c r="P22" i="19"/>
  <c r="I18" i="19"/>
  <c r="P18" i="19"/>
  <c r="I14" i="19"/>
  <c r="P14" i="19"/>
  <c r="I10" i="19"/>
  <c r="P10" i="19"/>
  <c r="AL102" i="19"/>
  <c r="AG102" i="19"/>
  <c r="AL98" i="19"/>
  <c r="AG98" i="19"/>
  <c r="AL94" i="19"/>
  <c r="AG94" i="19"/>
  <c r="AL90" i="19"/>
  <c r="AG90" i="19"/>
  <c r="AL86" i="19"/>
  <c r="AG86" i="19"/>
  <c r="AL82" i="19"/>
  <c r="AG82" i="19"/>
  <c r="AL78" i="19"/>
  <c r="AG78" i="19"/>
  <c r="AL74" i="19"/>
  <c r="AG74" i="19"/>
  <c r="AL70" i="19"/>
  <c r="AG70" i="19"/>
  <c r="AL66" i="19"/>
  <c r="AG66" i="19"/>
  <c r="AL62" i="19"/>
  <c r="AG62" i="19"/>
  <c r="AL58" i="19"/>
  <c r="AG58" i="19"/>
  <c r="AL54" i="19"/>
  <c r="AG54" i="19"/>
  <c r="AL50" i="19"/>
  <c r="AG50" i="19"/>
  <c r="AL46" i="19"/>
  <c r="AG46" i="19"/>
  <c r="AL42" i="19"/>
  <c r="AG42" i="19"/>
  <c r="AL38" i="19"/>
  <c r="AG38" i="19"/>
  <c r="AL34" i="19"/>
  <c r="AG34" i="19"/>
  <c r="AG30" i="19"/>
  <c r="AL30" i="19"/>
  <c r="AG26" i="19"/>
  <c r="AL26" i="19"/>
  <c r="AG22" i="19"/>
  <c r="AL22" i="19"/>
  <c r="AG18" i="19"/>
  <c r="AL18" i="19"/>
  <c r="AG14" i="19"/>
  <c r="AL14" i="19"/>
  <c r="AG10" i="19"/>
  <c r="AL10" i="19"/>
  <c r="AL101" i="19"/>
  <c r="AG101" i="19"/>
  <c r="AL97" i="19"/>
  <c r="AG97" i="19"/>
  <c r="AL93" i="19"/>
  <c r="AG93" i="19"/>
  <c r="AL89" i="19"/>
  <c r="AG89" i="19"/>
  <c r="AL85" i="19"/>
  <c r="AG85" i="19"/>
  <c r="AL81" i="19"/>
  <c r="AG81" i="19"/>
  <c r="AL77" i="19"/>
  <c r="AG77" i="19"/>
  <c r="AL73" i="19"/>
  <c r="AG73" i="19"/>
  <c r="AL69" i="19"/>
  <c r="AG69" i="19"/>
  <c r="AL65" i="19"/>
  <c r="AG65" i="19"/>
  <c r="AL61" i="19"/>
  <c r="AG61" i="19"/>
  <c r="AL57" i="19"/>
  <c r="AG57" i="19"/>
  <c r="AL53" i="19"/>
  <c r="AG53" i="19"/>
  <c r="AL49" i="19"/>
  <c r="AG49" i="19"/>
  <c r="AL45" i="19"/>
  <c r="AG45" i="19"/>
  <c r="AL41" i="19"/>
  <c r="AG41" i="19"/>
  <c r="AL37" i="19"/>
  <c r="AG37" i="19"/>
  <c r="AL33" i="19"/>
  <c r="AG33" i="19"/>
  <c r="AL29" i="19"/>
  <c r="AG29" i="19"/>
  <c r="AL25" i="19"/>
  <c r="AG25" i="19"/>
  <c r="AL21" i="19"/>
  <c r="AG21" i="19"/>
  <c r="AL17" i="19"/>
  <c r="AG17" i="19"/>
  <c r="AL13" i="19"/>
  <c r="AG13" i="19"/>
  <c r="AL9" i="19"/>
  <c r="AG9" i="19"/>
  <c r="AL6" i="19"/>
  <c r="AG6" i="19"/>
  <c r="AK6" i="19"/>
  <c r="AL100" i="19"/>
  <c r="AG100" i="19"/>
  <c r="AL96" i="19"/>
  <c r="AG96" i="19"/>
  <c r="AG92" i="19"/>
  <c r="AL92" i="19"/>
  <c r="AL88" i="19"/>
  <c r="AG88" i="19"/>
  <c r="AL84" i="19"/>
  <c r="AG84" i="19"/>
  <c r="AL80" i="19"/>
  <c r="AG80" i="19"/>
  <c r="AG76" i="19"/>
  <c r="AL76" i="19"/>
  <c r="AL72" i="19"/>
  <c r="AG72" i="19"/>
  <c r="AL68" i="19"/>
  <c r="AG68" i="19"/>
  <c r="AL64" i="19"/>
  <c r="AG64" i="19"/>
  <c r="AG60" i="19"/>
  <c r="AL60" i="19"/>
  <c r="AL56" i="19"/>
  <c r="AG56" i="19"/>
  <c r="AL52" i="19"/>
  <c r="AG52" i="19"/>
  <c r="AL48" i="19"/>
  <c r="AG48" i="19"/>
  <c r="AG44" i="19"/>
  <c r="AL44" i="19"/>
  <c r="AL40" i="19"/>
  <c r="AG40" i="19"/>
  <c r="AL36" i="19"/>
  <c r="AG36" i="19"/>
  <c r="AL32" i="19"/>
  <c r="AG32" i="19"/>
  <c r="AG28" i="19"/>
  <c r="AL28" i="19"/>
  <c r="AG24" i="19"/>
  <c r="AL24" i="19"/>
  <c r="AG20" i="19"/>
  <c r="AL20" i="19"/>
  <c r="AG16" i="19"/>
  <c r="AL16" i="19"/>
  <c r="AG12" i="19"/>
  <c r="AL12" i="19"/>
  <c r="AG8" i="19"/>
  <c r="AL8" i="19"/>
  <c r="AL99" i="19"/>
  <c r="AG99" i="19"/>
  <c r="AL95" i="19"/>
  <c r="AG95" i="19"/>
  <c r="AL91" i="19"/>
  <c r="AG91" i="19"/>
  <c r="AL87" i="19"/>
  <c r="AG87" i="19"/>
  <c r="AL83" i="19"/>
  <c r="AG83" i="19"/>
  <c r="AL79" i="19"/>
  <c r="AG79" i="19"/>
  <c r="AL75" i="19"/>
  <c r="AG75" i="19"/>
  <c r="AL71" i="19"/>
  <c r="AG71" i="19"/>
  <c r="AL67" i="19"/>
  <c r="AG67" i="19"/>
  <c r="AL63" i="19"/>
  <c r="AG63" i="19"/>
  <c r="AL59" i="19"/>
  <c r="AG59" i="19"/>
  <c r="AL55" i="19"/>
  <c r="AG55" i="19"/>
  <c r="AL51" i="19"/>
  <c r="AG51" i="19"/>
  <c r="AL47" i="19"/>
  <c r="AG47" i="19"/>
  <c r="AL43" i="19"/>
  <c r="AG43" i="19"/>
  <c r="AL39" i="19"/>
  <c r="AG39" i="19"/>
  <c r="AL35" i="19"/>
  <c r="AG35" i="19"/>
  <c r="AL31" i="19"/>
  <c r="AG31" i="19"/>
  <c r="AL27" i="19"/>
  <c r="AG27" i="19"/>
  <c r="AL23" i="19"/>
  <c r="AG23" i="19"/>
  <c r="AL19" i="19"/>
  <c r="AG19" i="19"/>
  <c r="AL15" i="19"/>
  <c r="AG15" i="19"/>
  <c r="AL11" i="19"/>
  <c r="AG11" i="19"/>
  <c r="AL7" i="19"/>
  <c r="AG7" i="19"/>
  <c r="D2" i="46"/>
  <c r="AD78" i="19" s="1"/>
  <c r="K101" i="19"/>
  <c r="K97" i="19"/>
  <c r="K93" i="19"/>
  <c r="K89" i="19"/>
  <c r="K85" i="19"/>
  <c r="K81" i="19"/>
  <c r="K77" i="19"/>
  <c r="K73" i="19"/>
  <c r="K69" i="19"/>
  <c r="K65" i="19"/>
  <c r="K61" i="19"/>
  <c r="K57" i="19"/>
  <c r="K53" i="19"/>
  <c r="K49" i="19"/>
  <c r="K45" i="19"/>
  <c r="K41" i="19"/>
  <c r="K37" i="19"/>
  <c r="K33" i="19"/>
  <c r="K29" i="19"/>
  <c r="K25" i="19"/>
  <c r="K21" i="19"/>
  <c r="K17" i="19"/>
  <c r="K13" i="19"/>
  <c r="K9" i="19"/>
  <c r="K100" i="19"/>
  <c r="K96" i="19"/>
  <c r="K92" i="19"/>
  <c r="K88" i="19"/>
  <c r="K84" i="19"/>
  <c r="K80" i="19"/>
  <c r="K76" i="19"/>
  <c r="K72" i="19"/>
  <c r="K68" i="19"/>
  <c r="K64" i="19"/>
  <c r="K60" i="19"/>
  <c r="K56" i="19"/>
  <c r="K52" i="19"/>
  <c r="K48" i="19"/>
  <c r="K44" i="19"/>
  <c r="K40" i="19"/>
  <c r="K36" i="19"/>
  <c r="K32" i="19"/>
  <c r="K28" i="19"/>
  <c r="K24" i="19"/>
  <c r="K20" i="19"/>
  <c r="K16" i="19"/>
  <c r="K12" i="19"/>
  <c r="K8" i="19"/>
  <c r="K99" i="19"/>
  <c r="K95" i="19"/>
  <c r="K91" i="19"/>
  <c r="K87" i="19"/>
  <c r="K83" i="19"/>
  <c r="K79" i="19"/>
  <c r="K75" i="19"/>
  <c r="K71" i="19"/>
  <c r="K67" i="19"/>
  <c r="K63" i="19"/>
  <c r="K59" i="19"/>
  <c r="K55" i="19"/>
  <c r="K51" i="19"/>
  <c r="K47" i="19"/>
  <c r="K43" i="19"/>
  <c r="K39" i="19"/>
  <c r="K35" i="19"/>
  <c r="K31" i="19"/>
  <c r="K27" i="19"/>
  <c r="K23" i="19"/>
  <c r="K19" i="19"/>
  <c r="K15" i="19"/>
  <c r="K11" i="19"/>
  <c r="K7" i="19"/>
  <c r="K6" i="19"/>
  <c r="K102" i="19"/>
  <c r="K98" i="19"/>
  <c r="K94" i="19"/>
  <c r="K90" i="19"/>
  <c r="K86" i="19"/>
  <c r="K82" i="19"/>
  <c r="K78" i="19"/>
  <c r="K74" i="19"/>
  <c r="K70" i="19"/>
  <c r="K66" i="19"/>
  <c r="K62" i="19"/>
  <c r="K58" i="19"/>
  <c r="K54" i="19"/>
  <c r="K50" i="19"/>
  <c r="K46" i="19"/>
  <c r="K42" i="19"/>
  <c r="K38" i="19"/>
  <c r="K34" i="19"/>
  <c r="K30" i="19"/>
  <c r="K26" i="19"/>
  <c r="K22" i="19"/>
  <c r="K18" i="19"/>
  <c r="K14" i="19"/>
  <c r="K10" i="19"/>
  <c r="AD101" i="19"/>
  <c r="AD97" i="19"/>
  <c r="AD93" i="19"/>
  <c r="AD89" i="19"/>
  <c r="AD85" i="19"/>
  <c r="AD81" i="19"/>
  <c r="AD100" i="19"/>
  <c r="AD96" i="19"/>
  <c r="AD92" i="19"/>
  <c r="AD88" i="19"/>
  <c r="AD84" i="19"/>
  <c r="AD80" i="19"/>
  <c r="AD99" i="19"/>
  <c r="AD95" i="19"/>
  <c r="AD91" i="19"/>
  <c r="AD87" i="19"/>
  <c r="AD83" i="19"/>
  <c r="AD102" i="19"/>
  <c r="AD98" i="19"/>
  <c r="AD94" i="19"/>
  <c r="AD90" i="19"/>
  <c r="AD86" i="19"/>
  <c r="AD82" i="19"/>
  <c r="O93" i="19"/>
  <c r="AA93" i="19"/>
  <c r="O77" i="19"/>
  <c r="AA77" i="19"/>
  <c r="O65" i="19"/>
  <c r="AA65" i="19"/>
  <c r="O57" i="19"/>
  <c r="AA57" i="19"/>
  <c r="O45" i="19"/>
  <c r="AA45" i="19"/>
  <c r="O37" i="19"/>
  <c r="AA37" i="19"/>
  <c r="O25" i="19"/>
  <c r="AA25" i="19"/>
  <c r="O9" i="19"/>
  <c r="AA9" i="19"/>
  <c r="O100" i="19"/>
  <c r="AA100" i="19"/>
  <c r="O96" i="19"/>
  <c r="AA96" i="19"/>
  <c r="O92" i="19"/>
  <c r="AA92" i="19"/>
  <c r="O88" i="19"/>
  <c r="AA88" i="19"/>
  <c r="O84" i="19"/>
  <c r="AA84" i="19"/>
  <c r="O80" i="19"/>
  <c r="AA80" i="19"/>
  <c r="O76" i="19"/>
  <c r="AA76" i="19"/>
  <c r="O72" i="19"/>
  <c r="AA72" i="19"/>
  <c r="O68" i="19"/>
  <c r="AA68" i="19"/>
  <c r="O64" i="19"/>
  <c r="AA64" i="19"/>
  <c r="O60" i="19"/>
  <c r="AA60" i="19"/>
  <c r="O56" i="19"/>
  <c r="AA56" i="19"/>
  <c r="O52" i="19"/>
  <c r="AA52" i="19"/>
  <c r="O48" i="19"/>
  <c r="AA48" i="19"/>
  <c r="O44" i="19"/>
  <c r="AA44" i="19"/>
  <c r="O40" i="19"/>
  <c r="AA40" i="19"/>
  <c r="O36" i="19"/>
  <c r="AA36" i="19"/>
  <c r="O32" i="19"/>
  <c r="AA32" i="19"/>
  <c r="O28" i="19"/>
  <c r="AA28" i="19"/>
  <c r="O24" i="19"/>
  <c r="AA24" i="19"/>
  <c r="O20" i="19"/>
  <c r="AA20" i="19"/>
  <c r="O16" i="19"/>
  <c r="AA16" i="19"/>
  <c r="O12" i="19"/>
  <c r="AA12" i="19"/>
  <c r="O8" i="19"/>
  <c r="AA8" i="19"/>
  <c r="O97" i="19"/>
  <c r="AA97" i="19"/>
  <c r="O85" i="19"/>
  <c r="AA85" i="19"/>
  <c r="O69" i="19"/>
  <c r="AA69" i="19"/>
  <c r="O53" i="19"/>
  <c r="AA53" i="19"/>
  <c r="O41" i="19"/>
  <c r="AA41" i="19"/>
  <c r="O29" i="19"/>
  <c r="AA29" i="19"/>
  <c r="O17" i="19"/>
  <c r="AA17" i="19"/>
  <c r="O99" i="19"/>
  <c r="AA99" i="19"/>
  <c r="O95" i="19"/>
  <c r="AA95" i="19"/>
  <c r="O91" i="19"/>
  <c r="AA91" i="19"/>
  <c r="O87" i="19"/>
  <c r="AA87" i="19"/>
  <c r="O83" i="19"/>
  <c r="AA83" i="19"/>
  <c r="O79" i="19"/>
  <c r="AA79" i="19"/>
  <c r="O75" i="19"/>
  <c r="AA75" i="19"/>
  <c r="O71" i="19"/>
  <c r="AA71" i="19"/>
  <c r="O67" i="19"/>
  <c r="AA67" i="19"/>
  <c r="O63" i="19"/>
  <c r="AA63" i="19"/>
  <c r="O59" i="19"/>
  <c r="AA59" i="19"/>
  <c r="O55" i="19"/>
  <c r="AA55" i="19"/>
  <c r="O51" i="19"/>
  <c r="AA51" i="19"/>
  <c r="O47" i="19"/>
  <c r="AA47" i="19"/>
  <c r="O43" i="19"/>
  <c r="AA43" i="19"/>
  <c r="O39" i="19"/>
  <c r="AA39" i="19"/>
  <c r="O35" i="19"/>
  <c r="AA35" i="19"/>
  <c r="O31" i="19"/>
  <c r="AA31" i="19"/>
  <c r="O27" i="19"/>
  <c r="AA27" i="19"/>
  <c r="O23" i="19"/>
  <c r="AA23" i="19"/>
  <c r="O19" i="19"/>
  <c r="AA19" i="19"/>
  <c r="O15" i="19"/>
  <c r="AA15" i="19"/>
  <c r="O11" i="19"/>
  <c r="AA11" i="19"/>
  <c r="O7" i="19"/>
  <c r="AA7" i="19"/>
  <c r="O101" i="19"/>
  <c r="AA101" i="19"/>
  <c r="O89" i="19"/>
  <c r="AA89" i="19"/>
  <c r="O81" i="19"/>
  <c r="AA81" i="19"/>
  <c r="O73" i="19"/>
  <c r="AA73" i="19"/>
  <c r="O61" i="19"/>
  <c r="AA61" i="19"/>
  <c r="O49" i="19"/>
  <c r="AA49" i="19"/>
  <c r="O33" i="19"/>
  <c r="AA33" i="19"/>
  <c r="O21" i="19"/>
  <c r="AA21" i="19"/>
  <c r="O13" i="19"/>
  <c r="AA13" i="19"/>
  <c r="O6" i="19"/>
  <c r="O102" i="19"/>
  <c r="AA102" i="19"/>
  <c r="O98" i="19"/>
  <c r="AA98" i="19"/>
  <c r="O94" i="19"/>
  <c r="AA94" i="19"/>
  <c r="O90" i="19"/>
  <c r="AA90" i="19"/>
  <c r="O86" i="19"/>
  <c r="AA86" i="19"/>
  <c r="O82" i="19"/>
  <c r="AA82" i="19"/>
  <c r="O78" i="19"/>
  <c r="AA78" i="19"/>
  <c r="O74" i="19"/>
  <c r="AA74" i="19"/>
  <c r="O70" i="19"/>
  <c r="AA70" i="19"/>
  <c r="O66" i="19"/>
  <c r="AA66" i="19"/>
  <c r="O62" i="19"/>
  <c r="AA62" i="19"/>
  <c r="O58" i="19"/>
  <c r="AA58" i="19"/>
  <c r="O54" i="19"/>
  <c r="AA54" i="19"/>
  <c r="O50" i="19"/>
  <c r="AA50" i="19"/>
  <c r="O46" i="19"/>
  <c r="AA46" i="19"/>
  <c r="O42" i="19"/>
  <c r="AA42" i="19"/>
  <c r="O38" i="19"/>
  <c r="AA38" i="19"/>
  <c r="O34" i="19"/>
  <c r="AA34" i="19"/>
  <c r="O30" i="19"/>
  <c r="AA30" i="19"/>
  <c r="O26" i="19"/>
  <c r="AA26" i="19"/>
  <c r="O22" i="19"/>
  <c r="AA22" i="19"/>
  <c r="O18" i="19"/>
  <c r="AA18" i="19"/>
  <c r="O14" i="19"/>
  <c r="AA14" i="19"/>
  <c r="O10" i="19"/>
  <c r="AA10" i="19"/>
  <c r="U101" i="19"/>
  <c r="U77" i="19"/>
  <c r="U65" i="19"/>
  <c r="U49" i="19"/>
  <c r="U37" i="19"/>
  <c r="U17" i="19"/>
  <c r="U93" i="19"/>
  <c r="U81" i="19"/>
  <c r="U61" i="19"/>
  <c r="U45" i="19"/>
  <c r="U29" i="19"/>
  <c r="U21" i="19"/>
  <c r="U100" i="19"/>
  <c r="U96" i="19"/>
  <c r="U92" i="19"/>
  <c r="U88" i="19"/>
  <c r="U84" i="19"/>
  <c r="U80" i="19"/>
  <c r="U76" i="19"/>
  <c r="U72" i="19"/>
  <c r="U68" i="19"/>
  <c r="U64" i="19"/>
  <c r="U60" i="19"/>
  <c r="U56" i="19"/>
  <c r="U52" i="19"/>
  <c r="U48" i="19"/>
  <c r="U44" i="19"/>
  <c r="U40" i="19"/>
  <c r="U36" i="19"/>
  <c r="U32" i="19"/>
  <c r="U28" i="19"/>
  <c r="U24" i="19"/>
  <c r="U20" i="19"/>
  <c r="U16" i="19"/>
  <c r="U12" i="19"/>
  <c r="U8" i="19"/>
  <c r="U97" i="19"/>
  <c r="U85" i="19"/>
  <c r="U69" i="19"/>
  <c r="U53" i="19"/>
  <c r="U33" i="19"/>
  <c r="U13" i="19"/>
  <c r="U99" i="19"/>
  <c r="U95" i="19"/>
  <c r="U91" i="19"/>
  <c r="U87" i="19"/>
  <c r="U83" i="19"/>
  <c r="U79" i="19"/>
  <c r="U75" i="19"/>
  <c r="U71" i="19"/>
  <c r="U67" i="19"/>
  <c r="U63" i="19"/>
  <c r="U59" i="19"/>
  <c r="U55" i="19"/>
  <c r="U51" i="19"/>
  <c r="U47" i="19"/>
  <c r="U43" i="19"/>
  <c r="U39" i="19"/>
  <c r="U35" i="19"/>
  <c r="U31" i="19"/>
  <c r="U27" i="19"/>
  <c r="U23" i="19"/>
  <c r="U19" i="19"/>
  <c r="U15" i="19"/>
  <c r="U11" i="19"/>
  <c r="U7" i="19"/>
  <c r="U89" i="19"/>
  <c r="U73" i="19"/>
  <c r="U57" i="19"/>
  <c r="U41" i="19"/>
  <c r="U25" i="19"/>
  <c r="U9" i="19"/>
  <c r="U6" i="19"/>
  <c r="U102" i="19"/>
  <c r="U98" i="19"/>
  <c r="U94" i="19"/>
  <c r="U90" i="19"/>
  <c r="U86" i="19"/>
  <c r="U82" i="19"/>
  <c r="U78" i="19"/>
  <c r="U74" i="19"/>
  <c r="U70" i="19"/>
  <c r="U66" i="19"/>
  <c r="U62" i="19"/>
  <c r="U58" i="19"/>
  <c r="U54" i="19"/>
  <c r="U50" i="19"/>
  <c r="U46" i="19"/>
  <c r="U42" i="19"/>
  <c r="U38" i="19"/>
  <c r="U34" i="19"/>
  <c r="U30" i="19"/>
  <c r="U26" i="19"/>
  <c r="U22" i="19"/>
  <c r="U18" i="19"/>
  <c r="U14" i="19"/>
  <c r="U10" i="19"/>
  <c r="V65" i="19"/>
  <c r="V61" i="19"/>
  <c r="V57" i="19"/>
  <c r="V53" i="19"/>
  <c r="V49" i="19"/>
  <c r="V45" i="19"/>
  <c r="V41" i="19"/>
  <c r="V37" i="19"/>
  <c r="V33" i="19"/>
  <c r="V29" i="19"/>
  <c r="V25" i="19"/>
  <c r="V21" i="19"/>
  <c r="V17" i="19"/>
  <c r="V13" i="19"/>
  <c r="V9" i="19"/>
  <c r="AF99" i="19"/>
  <c r="AF87" i="19"/>
  <c r="AF83" i="19"/>
  <c r="AF95" i="19"/>
  <c r="AF101" i="19"/>
  <c r="AF93" i="19"/>
  <c r="AF85" i="19"/>
  <c r="AF91" i="19"/>
  <c r="AF100" i="19"/>
  <c r="AF96" i="19"/>
  <c r="AF92" i="19"/>
  <c r="AF88" i="19"/>
  <c r="AF84" i="19"/>
  <c r="V63" i="19"/>
  <c r="V59" i="19"/>
  <c r="V55" i="19"/>
  <c r="V51" i="19"/>
  <c r="V47" i="19"/>
  <c r="V43" i="19"/>
  <c r="V39" i="19"/>
  <c r="V35" i="19"/>
  <c r="V31" i="19"/>
  <c r="V27" i="19"/>
  <c r="V23" i="19"/>
  <c r="V19" i="19"/>
  <c r="V15" i="19"/>
  <c r="V11" i="19"/>
  <c r="V7" i="19"/>
  <c r="V76" i="19"/>
  <c r="V64" i="19"/>
  <c r="V60" i="19"/>
  <c r="V56" i="19"/>
  <c r="V52" i="19"/>
  <c r="V48" i="19"/>
  <c r="V44" i="19"/>
  <c r="V40" i="19"/>
  <c r="V36" i="19"/>
  <c r="V32" i="19"/>
  <c r="V28" i="19"/>
  <c r="V24" i="19"/>
  <c r="V20" i="19"/>
  <c r="V16" i="19"/>
  <c r="V12" i="19"/>
  <c r="V8" i="19"/>
  <c r="V66" i="19"/>
  <c r="V62" i="19"/>
  <c r="V58" i="19"/>
  <c r="V54" i="19"/>
  <c r="V50" i="19"/>
  <c r="V46" i="19"/>
  <c r="V38" i="19"/>
  <c r="V34" i="19"/>
  <c r="V30" i="19"/>
  <c r="V26" i="19"/>
  <c r="V22" i="19"/>
  <c r="V18" i="19"/>
  <c r="V14" i="19"/>
  <c r="V10" i="19"/>
  <c r="E13" i="32"/>
  <c r="AF12" i="19" s="1"/>
  <c r="F102" i="18"/>
  <c r="G102" i="18" s="1"/>
  <c r="F98" i="18"/>
  <c r="G98" i="18" s="1"/>
  <c r="F94" i="18"/>
  <c r="G94" i="18" s="1"/>
  <c r="F90" i="18"/>
  <c r="G90" i="18" s="1"/>
  <c r="F86" i="18"/>
  <c r="G86" i="18" s="1"/>
  <c r="F82" i="18"/>
  <c r="Z80" i="19" s="1"/>
  <c r="F78" i="18"/>
  <c r="Z76" i="19" s="1"/>
  <c r="F74" i="18"/>
  <c r="Z72" i="19" s="1"/>
  <c r="F70" i="18"/>
  <c r="G70" i="18" s="1"/>
  <c r="F66" i="18"/>
  <c r="G66" i="18" s="1"/>
  <c r="F62" i="18"/>
  <c r="G62" i="18" s="1"/>
  <c r="F58" i="18"/>
  <c r="G58" i="18" s="1"/>
  <c r="F54" i="18"/>
  <c r="G54" i="18" s="1"/>
  <c r="F50" i="18"/>
  <c r="G50" i="18" s="1"/>
  <c r="F46" i="18"/>
  <c r="G46" i="18" s="1"/>
  <c r="F42" i="18"/>
  <c r="G42" i="18" s="1"/>
  <c r="F38" i="18"/>
  <c r="G38" i="18" s="1"/>
  <c r="F34" i="18"/>
  <c r="G34" i="18" s="1"/>
  <c r="F30" i="18"/>
  <c r="G30" i="18" s="1"/>
  <c r="F26" i="18"/>
  <c r="G26" i="18" s="1"/>
  <c r="F22" i="18"/>
  <c r="G22" i="18" s="1"/>
  <c r="F18" i="18"/>
  <c r="G18" i="18" s="1"/>
  <c r="F14" i="18"/>
  <c r="G14" i="18" s="1"/>
  <c r="F10" i="18"/>
  <c r="G10" i="18" s="1"/>
  <c r="N55" i="19"/>
  <c r="N23" i="19"/>
  <c r="E80" i="32"/>
  <c r="E76" i="32"/>
  <c r="AF75" i="19" s="1"/>
  <c r="E72" i="32"/>
  <c r="E68" i="32"/>
  <c r="AF67" i="19" s="1"/>
  <c r="E64" i="32"/>
  <c r="AF63" i="19" s="1"/>
  <c r="E60" i="32"/>
  <c r="AF59" i="19" s="1"/>
  <c r="E56" i="32"/>
  <c r="AF55" i="19" s="1"/>
  <c r="E52" i="32"/>
  <c r="AF51" i="19" s="1"/>
  <c r="E48" i="32"/>
  <c r="AF47" i="19" s="1"/>
  <c r="E44" i="32"/>
  <c r="AF43" i="19" s="1"/>
  <c r="E40" i="32"/>
  <c r="AF39" i="19" s="1"/>
  <c r="E36" i="32"/>
  <c r="AF35" i="19" s="1"/>
  <c r="E32" i="32"/>
  <c r="AF31" i="19" s="1"/>
  <c r="E28" i="32"/>
  <c r="AF27" i="19" s="1"/>
  <c r="E24" i="32"/>
  <c r="AF23" i="19" s="1"/>
  <c r="E20" i="32"/>
  <c r="AF19" i="19" s="1"/>
  <c r="E16" i="32"/>
  <c r="AF15" i="19" s="1"/>
  <c r="E12" i="32"/>
  <c r="AF11" i="19" s="1"/>
  <c r="E8" i="32"/>
  <c r="AF7" i="19" s="1"/>
  <c r="F99" i="31"/>
  <c r="G99" i="31" s="1"/>
  <c r="F95" i="31"/>
  <c r="G95" i="31" s="1"/>
  <c r="F91" i="31"/>
  <c r="G91" i="31" s="1"/>
  <c r="F87" i="31"/>
  <c r="G87" i="31" s="1"/>
  <c r="F83" i="31"/>
  <c r="G83" i="31" s="1"/>
  <c r="F79" i="31"/>
  <c r="G79" i="31" s="1"/>
  <c r="F75" i="31"/>
  <c r="G75" i="31" s="1"/>
  <c r="F71" i="31"/>
  <c r="G71" i="31" s="1"/>
  <c r="F67" i="31"/>
  <c r="G67" i="31" s="1"/>
  <c r="F63" i="31"/>
  <c r="G63" i="31" s="1"/>
  <c r="F59" i="31"/>
  <c r="F55" i="31"/>
  <c r="F51" i="31"/>
  <c r="F47" i="31"/>
  <c r="F43" i="31"/>
  <c r="F39" i="31"/>
  <c r="F35" i="31"/>
  <c r="F31" i="31"/>
  <c r="F27" i="31"/>
  <c r="F23" i="31"/>
  <c r="F19" i="31"/>
  <c r="F15" i="31"/>
  <c r="F11" i="31"/>
  <c r="E82" i="32"/>
  <c r="E78" i="32"/>
  <c r="AF77" i="19" s="1"/>
  <c r="E74" i="32"/>
  <c r="E70" i="32"/>
  <c r="AF69" i="19" s="1"/>
  <c r="E66" i="32"/>
  <c r="AF65" i="19" s="1"/>
  <c r="E62" i="32"/>
  <c r="AF61" i="19" s="1"/>
  <c r="E58" i="32"/>
  <c r="AF57" i="19" s="1"/>
  <c r="E54" i="32"/>
  <c r="AF53" i="19" s="1"/>
  <c r="E50" i="32"/>
  <c r="AF49" i="19" s="1"/>
  <c r="E46" i="32"/>
  <c r="AF45" i="19" s="1"/>
  <c r="E42" i="32"/>
  <c r="AF41" i="19" s="1"/>
  <c r="E38" i="32"/>
  <c r="AF37" i="19" s="1"/>
  <c r="E34" i="32"/>
  <c r="AF33" i="19" s="1"/>
  <c r="E30" i="32"/>
  <c r="AF29" i="19" s="1"/>
  <c r="E26" i="32"/>
  <c r="AF25" i="19" s="1"/>
  <c r="E22" i="32"/>
  <c r="AF21" i="19" s="1"/>
  <c r="E18" i="32"/>
  <c r="AF17" i="19" s="1"/>
  <c r="E14" i="32"/>
  <c r="AF13" i="19" s="1"/>
  <c r="E10" i="32"/>
  <c r="AF9" i="19" s="1"/>
  <c r="N70" i="19"/>
  <c r="N22" i="19"/>
  <c r="F101" i="31"/>
  <c r="G101" i="31" s="1"/>
  <c r="F97" i="31"/>
  <c r="G97" i="31" s="1"/>
  <c r="F93" i="31"/>
  <c r="G93" i="31" s="1"/>
  <c r="F89" i="31"/>
  <c r="G89" i="31" s="1"/>
  <c r="F85" i="31"/>
  <c r="G85" i="31" s="1"/>
  <c r="F81" i="31"/>
  <c r="G81" i="31" s="1"/>
  <c r="F77" i="31"/>
  <c r="G77" i="31" s="1"/>
  <c r="F73" i="31"/>
  <c r="G73" i="31" s="1"/>
  <c r="F69" i="31"/>
  <c r="G69" i="31" s="1"/>
  <c r="F65" i="31"/>
  <c r="G65" i="31" s="1"/>
  <c r="F61" i="31"/>
  <c r="F57" i="31"/>
  <c r="F53" i="31"/>
  <c r="F49" i="31"/>
  <c r="F45" i="31"/>
  <c r="F41" i="31"/>
  <c r="F37" i="31"/>
  <c r="F33" i="31"/>
  <c r="F29" i="31"/>
  <c r="F25" i="31"/>
  <c r="F21" i="31"/>
  <c r="F17" i="31"/>
  <c r="F13" i="31"/>
  <c r="F9" i="31"/>
  <c r="F101" i="18"/>
  <c r="G101" i="18" s="1"/>
  <c r="F97" i="18"/>
  <c r="G97" i="18" s="1"/>
  <c r="F93" i="18"/>
  <c r="G93" i="18" s="1"/>
  <c r="F89" i="18"/>
  <c r="G89" i="18" s="1"/>
  <c r="F85" i="18"/>
  <c r="G85" i="18" s="1"/>
  <c r="F81" i="18"/>
  <c r="Z79" i="19" s="1"/>
  <c r="F77" i="18"/>
  <c r="Z75" i="19" s="1"/>
  <c r="F73" i="18"/>
  <c r="Z71" i="19" s="1"/>
  <c r="F69" i="18"/>
  <c r="G69" i="18" s="1"/>
  <c r="F65" i="18"/>
  <c r="G65" i="18" s="1"/>
  <c r="F61" i="18"/>
  <c r="G61" i="18" s="1"/>
  <c r="F57" i="18"/>
  <c r="G57" i="18" s="1"/>
  <c r="F53" i="18"/>
  <c r="G53" i="18" s="1"/>
  <c r="F49" i="18"/>
  <c r="G49" i="18" s="1"/>
  <c r="F45" i="18"/>
  <c r="G45" i="18" s="1"/>
  <c r="F41" i="18"/>
  <c r="G41" i="18" s="1"/>
  <c r="F37" i="18"/>
  <c r="G37" i="18" s="1"/>
  <c r="F33" i="18"/>
  <c r="G33" i="18" s="1"/>
  <c r="F29" i="18"/>
  <c r="G29" i="18" s="1"/>
  <c r="F25" i="18"/>
  <c r="G25" i="18" s="1"/>
  <c r="F21" i="18"/>
  <c r="G21" i="18" s="1"/>
  <c r="F17" i="18"/>
  <c r="G17" i="18" s="1"/>
  <c r="F13" i="18"/>
  <c r="G13" i="18" s="1"/>
  <c r="F9" i="18"/>
  <c r="G9" i="18" s="1"/>
  <c r="V80" i="19"/>
  <c r="F100" i="18"/>
  <c r="G100" i="18" s="1"/>
  <c r="F96" i="18"/>
  <c r="G96" i="18" s="1"/>
  <c r="F92" i="18"/>
  <c r="G92" i="18" s="1"/>
  <c r="F88" i="18"/>
  <c r="G88" i="18" s="1"/>
  <c r="F84" i="18"/>
  <c r="Z82" i="19" s="1"/>
  <c r="F80" i="18"/>
  <c r="Z78" i="19" s="1"/>
  <c r="F76" i="18"/>
  <c r="Z74" i="19" s="1"/>
  <c r="F72" i="18"/>
  <c r="G72" i="18" s="1"/>
  <c r="F68" i="18"/>
  <c r="G68" i="18" s="1"/>
  <c r="F64" i="18"/>
  <c r="G64" i="18" s="1"/>
  <c r="F60" i="18"/>
  <c r="G60" i="18" s="1"/>
  <c r="F56" i="18"/>
  <c r="G56" i="18" s="1"/>
  <c r="F52" i="18"/>
  <c r="G52" i="18" s="1"/>
  <c r="F48" i="18"/>
  <c r="G48" i="18" s="1"/>
  <c r="F44" i="18"/>
  <c r="G44" i="18" s="1"/>
  <c r="F40" i="18"/>
  <c r="G40" i="18" s="1"/>
  <c r="F36" i="18"/>
  <c r="G36" i="18" s="1"/>
  <c r="F32" i="18"/>
  <c r="G32" i="18" s="1"/>
  <c r="F28" i="18"/>
  <c r="G28" i="18" s="1"/>
  <c r="F24" i="18"/>
  <c r="G24" i="18" s="1"/>
  <c r="F20" i="18"/>
  <c r="G20" i="18" s="1"/>
  <c r="F16" i="18"/>
  <c r="G16" i="18" s="1"/>
  <c r="F12" i="18"/>
  <c r="G12" i="18" s="1"/>
  <c r="V74" i="19"/>
  <c r="V70" i="19"/>
  <c r="E9" i="32"/>
  <c r="AF8" i="19" s="1"/>
  <c r="F100" i="31"/>
  <c r="G100" i="31" s="1"/>
  <c r="F96" i="31"/>
  <c r="G96" i="31" s="1"/>
  <c r="F92" i="31"/>
  <c r="G92" i="31" s="1"/>
  <c r="F88" i="31"/>
  <c r="G88" i="31" s="1"/>
  <c r="F84" i="31"/>
  <c r="G84" i="31" s="1"/>
  <c r="F80" i="31"/>
  <c r="G80" i="31" s="1"/>
  <c r="F76" i="31"/>
  <c r="G76" i="31" s="1"/>
  <c r="F72" i="31"/>
  <c r="G72" i="31" s="1"/>
  <c r="F68" i="31"/>
  <c r="G68" i="31" s="1"/>
  <c r="F64" i="31"/>
  <c r="G64" i="31" s="1"/>
  <c r="F60" i="31"/>
  <c r="F56" i="31"/>
  <c r="F52" i="31"/>
  <c r="F48" i="31"/>
  <c r="F44" i="31"/>
  <c r="F40" i="31"/>
  <c r="F36" i="31"/>
  <c r="F32" i="31"/>
  <c r="F28" i="31"/>
  <c r="F24" i="31"/>
  <c r="F20" i="31"/>
  <c r="F16" i="31"/>
  <c r="F12" i="31"/>
  <c r="F8" i="31"/>
  <c r="N76" i="19"/>
  <c r="N72" i="19"/>
  <c r="N68" i="19"/>
  <c r="N56" i="19"/>
  <c r="N52" i="19"/>
  <c r="N44" i="19"/>
  <c r="N36" i="19"/>
  <c r="N20" i="19"/>
  <c r="F99" i="18"/>
  <c r="G99" i="18" s="1"/>
  <c r="F95" i="18"/>
  <c r="G95" i="18" s="1"/>
  <c r="F91" i="18"/>
  <c r="G91" i="18" s="1"/>
  <c r="F87" i="18"/>
  <c r="G87" i="18" s="1"/>
  <c r="F83" i="18"/>
  <c r="Z81" i="19" s="1"/>
  <c r="F79" i="18"/>
  <c r="Z77" i="19" s="1"/>
  <c r="F75" i="18"/>
  <c r="Z73" i="19" s="1"/>
  <c r="F71" i="18"/>
  <c r="G71" i="18" s="1"/>
  <c r="F67" i="18"/>
  <c r="G67" i="18" s="1"/>
  <c r="F63" i="18"/>
  <c r="G63" i="18" s="1"/>
  <c r="F59" i="18"/>
  <c r="G59" i="18" s="1"/>
  <c r="F55" i="18"/>
  <c r="G55" i="18" s="1"/>
  <c r="F51" i="18"/>
  <c r="G51" i="18" s="1"/>
  <c r="F47" i="18"/>
  <c r="G47" i="18" s="1"/>
  <c r="F43" i="18"/>
  <c r="G43" i="18" s="1"/>
  <c r="F39" i="18"/>
  <c r="G39" i="18" s="1"/>
  <c r="F35" i="18"/>
  <c r="G35" i="18" s="1"/>
  <c r="F31" i="18"/>
  <c r="G31" i="18" s="1"/>
  <c r="F27" i="18"/>
  <c r="G27" i="18" s="1"/>
  <c r="F23" i="18"/>
  <c r="G23" i="18" s="1"/>
  <c r="F19" i="18"/>
  <c r="G19" i="18" s="1"/>
  <c r="F15" i="18"/>
  <c r="G15" i="18" s="1"/>
  <c r="F11" i="18"/>
  <c r="G11" i="18" s="1"/>
  <c r="F8" i="18"/>
  <c r="G8" i="18" s="1"/>
  <c r="F102" i="31"/>
  <c r="G102" i="31" s="1"/>
  <c r="F98" i="31"/>
  <c r="G98" i="31" s="1"/>
  <c r="F94" i="31"/>
  <c r="G94" i="31" s="1"/>
  <c r="F90" i="31"/>
  <c r="G90" i="31" s="1"/>
  <c r="F86" i="31"/>
  <c r="G86" i="31" s="1"/>
  <c r="F82" i="31"/>
  <c r="G82" i="31" s="1"/>
  <c r="F78" i="31"/>
  <c r="G78" i="31" s="1"/>
  <c r="F74" i="31"/>
  <c r="G74" i="31" s="1"/>
  <c r="F70" i="31"/>
  <c r="G70" i="31" s="1"/>
  <c r="F66" i="31"/>
  <c r="G66" i="31" s="1"/>
  <c r="F62" i="31"/>
  <c r="G62" i="31" s="1"/>
  <c r="F58" i="31"/>
  <c r="F54" i="31"/>
  <c r="F50" i="31"/>
  <c r="F46" i="31"/>
  <c r="F42" i="31"/>
  <c r="F38" i="31"/>
  <c r="F34" i="31"/>
  <c r="F30" i="31"/>
  <c r="F26" i="31"/>
  <c r="F22" i="31"/>
  <c r="F18" i="31"/>
  <c r="F14" i="31"/>
  <c r="F10" i="31"/>
  <c r="AF79" i="19"/>
  <c r="N71" i="19"/>
  <c r="N63" i="19"/>
  <c r="N47" i="19"/>
  <c r="N39" i="19"/>
  <c r="N31" i="19"/>
  <c r="N15" i="19"/>
  <c r="N7" i="19"/>
  <c r="Z102" i="19"/>
  <c r="V102" i="19"/>
  <c r="T102" i="19"/>
  <c r="AC102" i="19"/>
  <c r="M102" i="19"/>
  <c r="N102" i="19"/>
  <c r="Z98" i="19"/>
  <c r="V98" i="19"/>
  <c r="T98" i="19"/>
  <c r="AC98" i="19"/>
  <c r="M98" i="19"/>
  <c r="N98" i="19"/>
  <c r="Z94" i="19"/>
  <c r="V94" i="19"/>
  <c r="AC94" i="19"/>
  <c r="M94" i="19"/>
  <c r="N94" i="19"/>
  <c r="T94" i="19"/>
  <c r="Z90" i="19"/>
  <c r="V90" i="19"/>
  <c r="T90" i="19"/>
  <c r="AC90" i="19"/>
  <c r="M90" i="19"/>
  <c r="N90" i="19"/>
  <c r="Z86" i="19"/>
  <c r="V86" i="19"/>
  <c r="AC86" i="19"/>
  <c r="M86" i="19"/>
  <c r="N86" i="19"/>
  <c r="T86" i="19"/>
  <c r="V82" i="19"/>
  <c r="M82" i="19"/>
  <c r="N82" i="19"/>
  <c r="V78" i="19"/>
  <c r="M78" i="19"/>
  <c r="N78" i="19"/>
  <c r="M74" i="19"/>
  <c r="N74" i="19"/>
  <c r="M70" i="19"/>
  <c r="M66" i="19"/>
  <c r="N66" i="19"/>
  <c r="M62" i="19"/>
  <c r="N62" i="19"/>
  <c r="M58" i="19"/>
  <c r="N58" i="19"/>
  <c r="M54" i="19"/>
  <c r="N54" i="19"/>
  <c r="M50" i="19"/>
  <c r="N50" i="19"/>
  <c r="M46" i="19"/>
  <c r="N46" i="19"/>
  <c r="V42" i="19"/>
  <c r="M42" i="19"/>
  <c r="N42" i="19"/>
  <c r="M38" i="19"/>
  <c r="N38" i="19"/>
  <c r="M34" i="19"/>
  <c r="N34" i="19"/>
  <c r="M30" i="19"/>
  <c r="N30" i="19"/>
  <c r="M26" i="19"/>
  <c r="N26" i="19"/>
  <c r="M22" i="19"/>
  <c r="M18" i="19"/>
  <c r="N18" i="19"/>
  <c r="M14" i="19"/>
  <c r="N14" i="19"/>
  <c r="M10" i="19"/>
  <c r="N10" i="19"/>
  <c r="AE102" i="19"/>
  <c r="AE98" i="19"/>
  <c r="AE94" i="19"/>
  <c r="AE90" i="19"/>
  <c r="AE86" i="19"/>
  <c r="AE82" i="19"/>
  <c r="AE78" i="19"/>
  <c r="AE74" i="19"/>
  <c r="AE70" i="19"/>
  <c r="AE66" i="19"/>
  <c r="AE62" i="19"/>
  <c r="AE58" i="19"/>
  <c r="AE54" i="19"/>
  <c r="AE50" i="19"/>
  <c r="AE46" i="19"/>
  <c r="AE42" i="19"/>
  <c r="AE38" i="19"/>
  <c r="AE34" i="19"/>
  <c r="AE30" i="19"/>
  <c r="AE26" i="19"/>
  <c r="AE22" i="19"/>
  <c r="AE18" i="19"/>
  <c r="AE14" i="19"/>
  <c r="AE10" i="19"/>
  <c r="AF97" i="19"/>
  <c r="AF89" i="19"/>
  <c r="AF81" i="19"/>
  <c r="N97" i="19"/>
  <c r="N89" i="19"/>
  <c r="Z101" i="19"/>
  <c r="V101" i="19"/>
  <c r="T101" i="19"/>
  <c r="AC101" i="19"/>
  <c r="M101" i="19"/>
  <c r="Z97" i="19"/>
  <c r="V97" i="19"/>
  <c r="T97" i="19"/>
  <c r="AC97" i="19"/>
  <c r="M97" i="19"/>
  <c r="Z93" i="19"/>
  <c r="V93" i="19"/>
  <c r="T93" i="19"/>
  <c r="AC93" i="19"/>
  <c r="M93" i="19"/>
  <c r="Z89" i="19"/>
  <c r="V89" i="19"/>
  <c r="T89" i="19"/>
  <c r="AC89" i="19"/>
  <c r="M89" i="19"/>
  <c r="Z85" i="19"/>
  <c r="V85" i="19"/>
  <c r="T85" i="19"/>
  <c r="AC85" i="19"/>
  <c r="M85" i="19"/>
  <c r="V81" i="19"/>
  <c r="M81" i="19"/>
  <c r="V77" i="19"/>
  <c r="M77" i="19"/>
  <c r="V73" i="19"/>
  <c r="M73" i="19"/>
  <c r="AF73" i="19"/>
  <c r="V69" i="19"/>
  <c r="M69" i="19"/>
  <c r="M65" i="19"/>
  <c r="M61" i="19"/>
  <c r="M57" i="19"/>
  <c r="M53" i="19"/>
  <c r="M49" i="19"/>
  <c r="M45" i="19"/>
  <c r="M41" i="19"/>
  <c r="M37" i="19"/>
  <c r="M33" i="19"/>
  <c r="M29" i="19"/>
  <c r="M25" i="19"/>
  <c r="M21" i="19"/>
  <c r="M17" i="19"/>
  <c r="M13" i="19"/>
  <c r="M9" i="19"/>
  <c r="AE101" i="19"/>
  <c r="AE97" i="19"/>
  <c r="AE93" i="19"/>
  <c r="AE89" i="19"/>
  <c r="AE85" i="19"/>
  <c r="AE81" i="19"/>
  <c r="AE77" i="19"/>
  <c r="AE73" i="19"/>
  <c r="AE69" i="19"/>
  <c r="AE65" i="19"/>
  <c r="AE61" i="19"/>
  <c r="AE57" i="19"/>
  <c r="AE53" i="19"/>
  <c r="AE49" i="19"/>
  <c r="AE45" i="19"/>
  <c r="AE41" i="19"/>
  <c r="AE37" i="19"/>
  <c r="AE33" i="19"/>
  <c r="AE29" i="19"/>
  <c r="AE25" i="19"/>
  <c r="AE21" i="19"/>
  <c r="AE17" i="19"/>
  <c r="AE13" i="19"/>
  <c r="AE9" i="19"/>
  <c r="AF102" i="19"/>
  <c r="N95" i="19"/>
  <c r="N87" i="19"/>
  <c r="N79" i="19"/>
  <c r="Z100" i="19"/>
  <c r="V100" i="19"/>
  <c r="T100" i="19"/>
  <c r="AC100" i="19"/>
  <c r="M100" i="19"/>
  <c r="N100" i="19"/>
  <c r="Z96" i="19"/>
  <c r="V96" i="19"/>
  <c r="T96" i="19"/>
  <c r="AC96" i="19"/>
  <c r="M96" i="19"/>
  <c r="N96" i="19"/>
  <c r="Z92" i="19"/>
  <c r="V92" i="19"/>
  <c r="T92" i="19"/>
  <c r="AC92" i="19"/>
  <c r="M92" i="19"/>
  <c r="N92" i="19"/>
  <c r="Z88" i="19"/>
  <c r="V88" i="19"/>
  <c r="T88" i="19"/>
  <c r="AC88" i="19"/>
  <c r="M88" i="19"/>
  <c r="N88" i="19"/>
  <c r="Z84" i="19"/>
  <c r="V84" i="19"/>
  <c r="T84" i="19"/>
  <c r="AC84" i="19"/>
  <c r="M84" i="19"/>
  <c r="N84" i="19"/>
  <c r="M80" i="19"/>
  <c r="N80" i="19"/>
  <c r="M76" i="19"/>
  <c r="V72" i="19"/>
  <c r="M72" i="19"/>
  <c r="V68" i="19"/>
  <c r="M68" i="19"/>
  <c r="M64" i="19"/>
  <c r="N64" i="19"/>
  <c r="M60" i="19"/>
  <c r="N60" i="19"/>
  <c r="M56" i="19"/>
  <c r="M52" i="19"/>
  <c r="M48" i="19"/>
  <c r="N48" i="19"/>
  <c r="M44" i="19"/>
  <c r="M40" i="19"/>
  <c r="N40" i="19"/>
  <c r="M36" i="19"/>
  <c r="M32" i="19"/>
  <c r="N32" i="19"/>
  <c r="M28" i="19"/>
  <c r="N28" i="19"/>
  <c r="M24" i="19"/>
  <c r="N24" i="19"/>
  <c r="M20" i="19"/>
  <c r="M16" i="19"/>
  <c r="N16" i="19"/>
  <c r="M12" i="19"/>
  <c r="N12" i="19"/>
  <c r="M8" i="19"/>
  <c r="N8" i="19"/>
  <c r="AE100" i="19"/>
  <c r="AE96" i="19"/>
  <c r="AE92" i="19"/>
  <c r="AE88" i="19"/>
  <c r="AE84" i="19"/>
  <c r="AE80" i="19"/>
  <c r="AE76" i="19"/>
  <c r="AE72" i="19"/>
  <c r="AE68" i="19"/>
  <c r="AE64" i="19"/>
  <c r="AE60" i="19"/>
  <c r="AE56" i="19"/>
  <c r="AE52" i="19"/>
  <c r="AE48" i="19"/>
  <c r="AE44" i="19"/>
  <c r="AE40" i="19"/>
  <c r="AE36" i="19"/>
  <c r="AE32" i="19"/>
  <c r="AE28" i="19"/>
  <c r="AE24" i="19"/>
  <c r="AE20" i="19"/>
  <c r="AE16" i="19"/>
  <c r="AE12" i="19"/>
  <c r="AE8" i="19"/>
  <c r="N101" i="19"/>
  <c r="N93" i="19"/>
  <c r="N85" i="19"/>
  <c r="Z99" i="19"/>
  <c r="V99" i="19"/>
  <c r="T99" i="19"/>
  <c r="AC99" i="19"/>
  <c r="M99" i="19"/>
  <c r="Z95" i="19"/>
  <c r="V95" i="19"/>
  <c r="T95" i="19"/>
  <c r="AC95" i="19"/>
  <c r="M95" i="19"/>
  <c r="Z91" i="19"/>
  <c r="V91" i="19"/>
  <c r="T91" i="19"/>
  <c r="AC91" i="19"/>
  <c r="M91" i="19"/>
  <c r="Z87" i="19"/>
  <c r="V87" i="19"/>
  <c r="T87" i="19"/>
  <c r="AC87" i="19"/>
  <c r="M87" i="19"/>
  <c r="Z83" i="19"/>
  <c r="V83" i="19"/>
  <c r="T83" i="19"/>
  <c r="AC83" i="19"/>
  <c r="M83" i="19"/>
  <c r="V79" i="19"/>
  <c r="M79" i="19"/>
  <c r="V75" i="19"/>
  <c r="M75" i="19"/>
  <c r="V71" i="19"/>
  <c r="M71" i="19"/>
  <c r="AF71" i="19"/>
  <c r="V67" i="19"/>
  <c r="M67" i="19"/>
  <c r="M63" i="19"/>
  <c r="M59" i="19"/>
  <c r="M55" i="19"/>
  <c r="M51" i="19"/>
  <c r="M47" i="19"/>
  <c r="M43" i="19"/>
  <c r="M39" i="19"/>
  <c r="M35" i="19"/>
  <c r="M31" i="19"/>
  <c r="M27" i="19"/>
  <c r="M23" i="19"/>
  <c r="M19" i="19"/>
  <c r="M15" i="19"/>
  <c r="M11" i="19"/>
  <c r="M7" i="19"/>
  <c r="AE99" i="19"/>
  <c r="AE95" i="19"/>
  <c r="AE91" i="19"/>
  <c r="AE87" i="19"/>
  <c r="AE83" i="19"/>
  <c r="AE79" i="19"/>
  <c r="AE75" i="19"/>
  <c r="AE71" i="19"/>
  <c r="AE67" i="19"/>
  <c r="AE63" i="19"/>
  <c r="AE59" i="19"/>
  <c r="AE55" i="19"/>
  <c r="AE51" i="19"/>
  <c r="AE47" i="19"/>
  <c r="AE43" i="19"/>
  <c r="AE39" i="19"/>
  <c r="AE35" i="19"/>
  <c r="AE31" i="19"/>
  <c r="AE27" i="19"/>
  <c r="AE23" i="19"/>
  <c r="AE19" i="19"/>
  <c r="AE15" i="19"/>
  <c r="AE11" i="19"/>
  <c r="AE7" i="19"/>
  <c r="AF98" i="19"/>
  <c r="AF94" i="19"/>
  <c r="AF90" i="19"/>
  <c r="AF86" i="19"/>
  <c r="N99" i="19"/>
  <c r="N91" i="19"/>
  <c r="N83" i="19"/>
  <c r="N75" i="19"/>
  <c r="N67" i="19"/>
  <c r="N59" i="19"/>
  <c r="N51" i="19"/>
  <c r="N43" i="19"/>
  <c r="N35" i="19"/>
  <c r="N27" i="19"/>
  <c r="N19" i="19"/>
  <c r="N11" i="19"/>
  <c r="N81" i="19"/>
  <c r="N77" i="19"/>
  <c r="N73" i="19"/>
  <c r="N69" i="19"/>
  <c r="N65" i="19"/>
  <c r="N61" i="19"/>
  <c r="N57" i="19"/>
  <c r="N53" i="19"/>
  <c r="N49" i="19"/>
  <c r="N45" i="19"/>
  <c r="N41" i="19"/>
  <c r="N37" i="19"/>
  <c r="N33" i="19"/>
  <c r="N29" i="19"/>
  <c r="N25" i="19"/>
  <c r="N21" i="19"/>
  <c r="N17" i="19"/>
  <c r="N13" i="19"/>
  <c r="N9" i="19"/>
  <c r="E83" i="32"/>
  <c r="AF82" i="19" s="1"/>
  <c r="E79" i="32"/>
  <c r="AF78" i="19" s="1"/>
  <c r="E75" i="32"/>
  <c r="AF74" i="19" s="1"/>
  <c r="E71" i="32"/>
  <c r="AF70" i="19" s="1"/>
  <c r="E67" i="32"/>
  <c r="AF66" i="19" s="1"/>
  <c r="E63" i="32"/>
  <c r="AF62" i="19" s="1"/>
  <c r="E59" i="32"/>
  <c r="AF58" i="19" s="1"/>
  <c r="E55" i="32"/>
  <c r="AF54" i="19" s="1"/>
  <c r="E51" i="32"/>
  <c r="AF50" i="19" s="1"/>
  <c r="E47" i="32"/>
  <c r="AF46" i="19" s="1"/>
  <c r="E43" i="32"/>
  <c r="AF42" i="19" s="1"/>
  <c r="E39" i="32"/>
  <c r="AF38" i="19" s="1"/>
  <c r="E35" i="32"/>
  <c r="AF34" i="19" s="1"/>
  <c r="E31" i="32"/>
  <c r="AF30" i="19" s="1"/>
  <c r="E27" i="32"/>
  <c r="AF26" i="19" s="1"/>
  <c r="E23" i="32"/>
  <c r="AF22" i="19" s="1"/>
  <c r="E19" i="32"/>
  <c r="AF18" i="19" s="1"/>
  <c r="E15" i="32"/>
  <c r="AF14" i="19" s="1"/>
  <c r="E11" i="32"/>
  <c r="AF10" i="19" s="1"/>
  <c r="E81" i="32"/>
  <c r="AF80" i="19" s="1"/>
  <c r="E77" i="32"/>
  <c r="AF76" i="19" s="1"/>
  <c r="E73" i="32"/>
  <c r="AF72" i="19" s="1"/>
  <c r="E69" i="32"/>
  <c r="AF68" i="19" s="1"/>
  <c r="E65" i="32"/>
  <c r="AF64" i="19" s="1"/>
  <c r="E61" i="32"/>
  <c r="AF60" i="19" s="1"/>
  <c r="E57" i="32"/>
  <c r="AF56" i="19" s="1"/>
  <c r="E53" i="32"/>
  <c r="AF52" i="19" s="1"/>
  <c r="E49" i="32"/>
  <c r="AF48" i="19" s="1"/>
  <c r="E45" i="32"/>
  <c r="AF44" i="19" s="1"/>
  <c r="E41" i="32"/>
  <c r="AF40" i="19" s="1"/>
  <c r="E37" i="32"/>
  <c r="AF36" i="19" s="1"/>
  <c r="E33" i="32"/>
  <c r="AF32" i="19" s="1"/>
  <c r="E29" i="32"/>
  <c r="AF28" i="19" s="1"/>
  <c r="E25" i="32"/>
  <c r="AF24" i="19" s="1"/>
  <c r="E21" i="32"/>
  <c r="AF20" i="19" s="1"/>
  <c r="E17" i="32"/>
  <c r="AF16" i="19" s="1"/>
  <c r="R6" i="19"/>
  <c r="A9" i="4"/>
  <c r="G73" i="18" l="1"/>
  <c r="G74" i="18"/>
  <c r="G75" i="18"/>
  <c r="G76" i="18"/>
  <c r="G77" i="18"/>
  <c r="G78" i="18"/>
  <c r="G79" i="18"/>
  <c r="G80" i="18"/>
  <c r="G81" i="18"/>
  <c r="G82" i="18"/>
  <c r="G83" i="18"/>
  <c r="G84" i="18"/>
  <c r="E9" i="4"/>
  <c r="T6" i="19" s="1"/>
  <c r="Z67" i="19"/>
  <c r="Z18" i="19"/>
  <c r="Z50" i="19"/>
  <c r="Z16" i="19"/>
  <c r="Z32" i="19"/>
  <c r="Z48" i="19"/>
  <c r="Z64" i="19"/>
  <c r="Z20" i="19"/>
  <c r="Z52" i="19"/>
  <c r="Z68" i="19"/>
  <c r="Z17" i="19"/>
  <c r="Z33" i="19"/>
  <c r="Z49" i="19"/>
  <c r="Z65" i="19"/>
  <c r="Z70" i="19"/>
  <c r="Z7" i="19"/>
  <c r="Z23" i="19"/>
  <c r="Z39" i="19"/>
  <c r="Z55" i="19"/>
  <c r="Z34" i="19"/>
  <c r="Z66" i="19"/>
  <c r="Z36" i="19"/>
  <c r="Z21" i="19"/>
  <c r="Z37" i="19"/>
  <c r="Z53" i="19"/>
  <c r="Z69" i="19"/>
  <c r="Z10" i="19"/>
  <c r="Z26" i="19"/>
  <c r="Z42" i="19"/>
  <c r="Z58" i="19"/>
  <c r="Z11" i="19"/>
  <c r="Z27" i="19"/>
  <c r="Z43" i="19"/>
  <c r="Z59" i="19"/>
  <c r="Z13" i="19"/>
  <c r="Z29" i="19"/>
  <c r="Z45" i="19"/>
  <c r="Z61" i="19"/>
  <c r="Z22" i="19"/>
  <c r="Z38" i="19"/>
  <c r="Z54" i="19"/>
  <c r="Z19" i="19"/>
  <c r="Z35" i="19"/>
  <c r="Z51" i="19"/>
  <c r="Z8" i="19"/>
  <c r="Z24" i="19"/>
  <c r="Z40" i="19"/>
  <c r="Z56" i="19"/>
  <c r="Z12" i="19"/>
  <c r="Z28" i="19"/>
  <c r="Z44" i="19"/>
  <c r="Z60" i="19"/>
  <c r="Z9" i="19"/>
  <c r="Z25" i="19"/>
  <c r="Z41" i="19"/>
  <c r="Z57" i="19"/>
  <c r="Z14" i="19"/>
  <c r="Z30" i="19"/>
  <c r="Z46" i="19"/>
  <c r="Z62" i="19"/>
  <c r="Z15" i="19"/>
  <c r="Z31" i="19"/>
  <c r="Z47" i="19"/>
  <c r="Z63" i="19"/>
  <c r="AD73" i="19"/>
  <c r="AD74" i="19"/>
  <c r="D3" i="46"/>
  <c r="AD79" i="19"/>
  <c r="C3" i="46"/>
  <c r="AD71" i="19"/>
  <c r="AD75" i="19"/>
  <c r="AD72" i="19"/>
  <c r="AD76" i="19"/>
  <c r="AD77" i="19"/>
  <c r="T79" i="19"/>
  <c r="T75" i="19"/>
  <c r="T67" i="19"/>
  <c r="T63" i="19"/>
  <c r="T51" i="19"/>
  <c r="T43" i="19"/>
  <c r="T35" i="19"/>
  <c r="T31" i="19"/>
  <c r="T27" i="19"/>
  <c r="T19" i="19"/>
  <c r="T15" i="19"/>
  <c r="T11" i="19"/>
  <c r="T78" i="19"/>
  <c r="T74" i="19"/>
  <c r="T70" i="19"/>
  <c r="T66" i="19"/>
  <c r="T58" i="19"/>
  <c r="T50" i="19"/>
  <c r="T46" i="19"/>
  <c r="T42" i="19"/>
  <c r="T38" i="19"/>
  <c r="T34" i="19"/>
  <c r="T30" i="19"/>
  <c r="T26" i="19"/>
  <c r="T22" i="19"/>
  <c r="T18" i="19"/>
  <c r="T14" i="19"/>
  <c r="T10" i="19"/>
  <c r="T77" i="19"/>
  <c r="T73" i="19"/>
  <c r="T69" i="19"/>
  <c r="T65" i="19"/>
  <c r="T61" i="19"/>
  <c r="T57" i="19"/>
  <c r="T53" i="19"/>
  <c r="T49" i="19"/>
  <c r="T45" i="19"/>
  <c r="T41" i="19"/>
  <c r="T33" i="19"/>
  <c r="T29" i="19"/>
  <c r="T21" i="19"/>
  <c r="T17" i="19"/>
  <c r="T13" i="19"/>
  <c r="T9" i="19"/>
  <c r="T76" i="19"/>
  <c r="T72" i="19"/>
  <c r="T68" i="19"/>
  <c r="T64" i="19"/>
  <c r="T60" i="19"/>
  <c r="T56" i="19"/>
  <c r="T52" i="19"/>
  <c r="T48" i="19"/>
  <c r="T44" i="19"/>
  <c r="T36" i="19"/>
  <c r="T32" i="19"/>
  <c r="T28" i="19"/>
  <c r="T20" i="19"/>
  <c r="T16" i="19"/>
  <c r="T12" i="19"/>
  <c r="T82" i="19"/>
  <c r="T62" i="19"/>
  <c r="T54" i="19"/>
  <c r="T81" i="19"/>
  <c r="T25" i="19"/>
  <c r="T80" i="19"/>
  <c r="T71" i="19"/>
  <c r="T59" i="19"/>
  <c r="T55" i="19"/>
  <c r="T47" i="19"/>
  <c r="T39" i="19"/>
  <c r="T23" i="19"/>
  <c r="T7" i="19"/>
  <c r="G16" i="46" l="1"/>
  <c r="G8" i="46"/>
  <c r="G40" i="46"/>
  <c r="AD39" i="19" s="1"/>
  <c r="G27" i="46"/>
  <c r="AD26" i="19" s="1"/>
  <c r="G39" i="46"/>
  <c r="G47" i="46"/>
  <c r="AD46" i="19" s="1"/>
  <c r="G9" i="46"/>
  <c r="G51" i="46"/>
  <c r="AD50" i="19" s="1"/>
  <c r="G50" i="46"/>
  <c r="G13" i="46"/>
  <c r="G31" i="46"/>
  <c r="AD30" i="19" s="1"/>
  <c r="G32" i="46"/>
  <c r="AD31" i="19" s="1"/>
  <c r="G24" i="46"/>
  <c r="G56" i="46"/>
  <c r="G20" i="46"/>
  <c r="G36" i="46"/>
  <c r="AD35" i="19" s="1"/>
  <c r="G52" i="46"/>
  <c r="AD51" i="19" s="1"/>
  <c r="G12" i="46"/>
  <c r="AD11" i="19" s="1"/>
  <c r="G28" i="46"/>
  <c r="AD27" i="19" s="1"/>
  <c r="G44" i="46"/>
  <c r="AD43" i="19" s="1"/>
  <c r="G60" i="46"/>
  <c r="G15" i="46"/>
  <c r="G42" i="46"/>
  <c r="AD41" i="19" s="1"/>
  <c r="G49" i="46"/>
  <c r="AD48" i="19" s="1"/>
  <c r="G43" i="46"/>
  <c r="G61" i="46"/>
  <c r="G54" i="46"/>
  <c r="AD53" i="19" s="1"/>
  <c r="G25" i="46"/>
  <c r="G55" i="46"/>
  <c r="AD54" i="19" s="1"/>
  <c r="G19" i="46"/>
  <c r="AD18" i="19" s="1"/>
  <c r="G21" i="46"/>
  <c r="AD20" i="19" s="1"/>
  <c r="G35" i="46"/>
  <c r="AD34" i="19" s="1"/>
  <c r="G33" i="46"/>
  <c r="G26" i="46"/>
  <c r="G45" i="46"/>
  <c r="AD44" i="19" s="1"/>
  <c r="G18" i="46"/>
  <c r="AD17" i="19" s="1"/>
  <c r="G14" i="46"/>
  <c r="G10" i="46"/>
  <c r="G59" i="46"/>
  <c r="G17" i="46"/>
  <c r="AD16" i="19" s="1"/>
  <c r="G29" i="46"/>
  <c r="AD28" i="19" s="1"/>
  <c r="G7" i="46"/>
  <c r="AD6" i="19" s="1"/>
  <c r="G57" i="46"/>
  <c r="G11" i="46"/>
  <c r="AD10" i="19" s="1"/>
  <c r="G34" i="46"/>
  <c r="G53" i="46"/>
  <c r="AD52" i="19" s="1"/>
  <c r="G22" i="46"/>
  <c r="AD21" i="19" s="1"/>
  <c r="G46" i="46"/>
  <c r="AD45" i="19" s="1"/>
  <c r="G23" i="46"/>
  <c r="G38" i="46"/>
  <c r="G30" i="46"/>
  <c r="AD29" i="19" s="1"/>
  <c r="G41" i="46"/>
  <c r="AD40" i="19" s="1"/>
  <c r="G58" i="46"/>
  <c r="AD57" i="19" s="1"/>
  <c r="G37" i="46"/>
  <c r="AD36" i="19" s="1"/>
  <c r="AD19" i="19"/>
  <c r="AD24" i="19"/>
  <c r="AD13" i="19"/>
  <c r="AD56" i="19"/>
  <c r="AD58" i="19"/>
  <c r="AD7" i="19"/>
  <c r="AD47" i="19"/>
  <c r="AD12" i="19"/>
  <c r="AD38" i="19"/>
  <c r="AD67" i="19"/>
  <c r="AD68" i="19"/>
  <c r="AD70" i="19"/>
  <c r="AD69" i="19"/>
  <c r="AD59" i="19"/>
  <c r="AD15" i="19"/>
  <c r="AD63" i="19"/>
  <c r="AD23" i="19"/>
  <c r="AD55" i="19"/>
  <c r="AD22" i="19"/>
  <c r="AD49" i="19"/>
  <c r="AD32" i="19"/>
  <c r="AD42" i="19"/>
  <c r="AD65" i="19"/>
  <c r="AD9" i="19"/>
  <c r="AD62" i="19"/>
  <c r="AD33" i="19"/>
  <c r="AD61" i="19"/>
  <c r="AD64" i="19"/>
  <c r="AD25" i="19"/>
  <c r="AD37" i="19"/>
  <c r="AD60" i="19"/>
  <c r="AD8" i="19"/>
  <c r="AD14" i="19"/>
  <c r="AD66" i="19"/>
  <c r="T24" i="19"/>
  <c r="T40" i="19"/>
  <c r="T37" i="19"/>
  <c r="T8" i="19"/>
  <c r="Q42" i="14" l="1"/>
  <c r="S41" i="14"/>
  <c r="T41" i="14" s="1"/>
  <c r="J41" i="14"/>
  <c r="E41" i="14"/>
  <c r="A41" i="14"/>
  <c r="S40" i="14"/>
  <c r="J40" i="14"/>
  <c r="E40" i="14"/>
  <c r="A40" i="14"/>
  <c r="S39" i="14"/>
  <c r="J39" i="14"/>
  <c r="E39" i="14"/>
  <c r="A39" i="14"/>
  <c r="S38" i="14"/>
  <c r="J38" i="14"/>
  <c r="E38" i="14"/>
  <c r="A38" i="14"/>
  <c r="S37" i="14"/>
  <c r="J37" i="14"/>
  <c r="E37" i="14"/>
  <c r="A37" i="14"/>
  <c r="S36" i="14"/>
  <c r="J36" i="14"/>
  <c r="E36" i="14"/>
  <c r="A36" i="14"/>
  <c r="S35" i="14"/>
  <c r="J35" i="14"/>
  <c r="E35" i="14"/>
  <c r="A35" i="14"/>
  <c r="S34" i="14"/>
  <c r="J34" i="14"/>
  <c r="E34" i="14"/>
  <c r="A34" i="14"/>
  <c r="S33" i="14"/>
  <c r="J33" i="14"/>
  <c r="E33" i="14"/>
  <c r="A33" i="14"/>
  <c r="S32" i="14"/>
  <c r="J32" i="14"/>
  <c r="E32" i="14"/>
  <c r="A32" i="14"/>
  <c r="S31" i="14"/>
  <c r="J31" i="14"/>
  <c r="E31" i="14"/>
  <c r="A31" i="14"/>
  <c r="S30" i="14"/>
  <c r="J30" i="14"/>
  <c r="E30" i="14"/>
  <c r="A30" i="14"/>
  <c r="S29" i="14"/>
  <c r="J29" i="14"/>
  <c r="E29" i="14"/>
  <c r="A29" i="14"/>
  <c r="S28" i="14"/>
  <c r="T28" i="14" s="1"/>
  <c r="J28" i="14"/>
  <c r="E28" i="14"/>
  <c r="A28" i="14"/>
  <c r="S27" i="14"/>
  <c r="J27" i="14"/>
  <c r="E27" i="14"/>
  <c r="A27" i="14"/>
  <c r="S26" i="14"/>
  <c r="J26" i="14"/>
  <c r="E26" i="14"/>
  <c r="A26" i="14"/>
  <c r="S25" i="14"/>
  <c r="J25" i="14"/>
  <c r="E25" i="14"/>
  <c r="A25" i="14"/>
  <c r="S24" i="14"/>
  <c r="J24" i="14"/>
  <c r="E24" i="14"/>
  <c r="A24" i="14"/>
  <c r="S23" i="14"/>
  <c r="J23" i="14"/>
  <c r="E23" i="14"/>
  <c r="A23" i="14"/>
  <c r="S22" i="14"/>
  <c r="J22" i="14"/>
  <c r="E22" i="14"/>
  <c r="A22" i="14"/>
  <c r="S21" i="14"/>
  <c r="J21" i="14"/>
  <c r="E21" i="14"/>
  <c r="A21" i="14"/>
  <c r="S20" i="14"/>
  <c r="J20" i="14"/>
  <c r="E20" i="14"/>
  <c r="A20" i="14"/>
  <c r="S19" i="14"/>
  <c r="J19" i="14"/>
  <c r="E19" i="14"/>
  <c r="A19" i="14"/>
  <c r="S18" i="14"/>
  <c r="J18" i="14"/>
  <c r="E18" i="14"/>
  <c r="A18" i="14"/>
  <c r="S17" i="14"/>
  <c r="J17" i="14"/>
  <c r="E17" i="14"/>
  <c r="A17" i="14"/>
  <c r="S16" i="14"/>
  <c r="J16" i="14"/>
  <c r="E16" i="14"/>
  <c r="A16" i="14"/>
  <c r="S15" i="14"/>
  <c r="J15" i="14"/>
  <c r="E15" i="14"/>
  <c r="A15" i="14"/>
  <c r="S14" i="14"/>
  <c r="J14" i="14"/>
  <c r="E14" i="14"/>
  <c r="A14" i="14"/>
  <c r="S13" i="14"/>
  <c r="J13" i="14"/>
  <c r="E13" i="14"/>
  <c r="A13" i="14"/>
  <c r="S12" i="14"/>
  <c r="J12" i="14"/>
  <c r="E12" i="14"/>
  <c r="A12" i="14"/>
  <c r="S11" i="14"/>
  <c r="S43" i="14" s="1"/>
  <c r="J11" i="14"/>
  <c r="E11" i="14"/>
  <c r="A11" i="14"/>
  <c r="S10" i="14"/>
  <c r="J10" i="14"/>
  <c r="E10" i="14"/>
  <c r="A10" i="14"/>
  <c r="S9" i="14"/>
  <c r="J9" i="14"/>
  <c r="E9" i="14"/>
  <c r="A9" i="14"/>
  <c r="S8" i="14"/>
  <c r="J8" i="14"/>
  <c r="E8" i="14"/>
  <c r="A8" i="14"/>
  <c r="S7" i="14"/>
  <c r="J7" i="14"/>
  <c r="E7" i="14"/>
  <c r="A7" i="14"/>
  <c r="S6" i="14"/>
  <c r="J6" i="14"/>
  <c r="E6" i="14"/>
  <c r="A6" i="14"/>
  <c r="S2" i="14"/>
  <c r="U1" i="14"/>
  <c r="M6" i="19"/>
  <c r="N6" i="19"/>
  <c r="E7" i="32"/>
  <c r="AF6" i="19" s="1"/>
  <c r="AE6" i="19"/>
  <c r="E6" i="29"/>
  <c r="AA6" i="19" s="1"/>
  <c r="S44" i="14" l="1"/>
  <c r="V6" i="19"/>
  <c r="T11" i="14"/>
  <c r="U11" i="14" s="1"/>
  <c r="Z6" i="19"/>
  <c r="U2" i="14"/>
  <c r="T6" i="14"/>
  <c r="U6" i="14" s="1"/>
  <c r="T20" i="14"/>
  <c r="U20" i="14" s="1"/>
  <c r="U28" i="14"/>
  <c r="T30" i="14"/>
  <c r="U30" i="14" s="1"/>
  <c r="U41" i="14"/>
  <c r="N42" i="14"/>
  <c r="S42" i="14"/>
  <c r="S45" i="14" s="1"/>
  <c r="S47" i="14" s="1"/>
  <c r="F7" i="31" l="1"/>
  <c r="C2" i="31" s="1"/>
  <c r="O41" i="14"/>
  <c r="O39" i="14"/>
  <c r="T39" i="14" s="1"/>
  <c r="U39" i="14" s="1"/>
  <c r="O37" i="14"/>
  <c r="T37" i="14" s="1"/>
  <c r="U37" i="14" s="1"/>
  <c r="O35" i="14"/>
  <c r="T35" i="14" s="1"/>
  <c r="U35" i="14" s="1"/>
  <c r="O33" i="14"/>
  <c r="T33" i="14" s="1"/>
  <c r="U33" i="14" s="1"/>
  <c r="O31" i="14"/>
  <c r="T31" i="14" s="1"/>
  <c r="U31" i="14" s="1"/>
  <c r="O29" i="14"/>
  <c r="T29" i="14" s="1"/>
  <c r="U29" i="14" s="1"/>
  <c r="O27" i="14"/>
  <c r="T27" i="14" s="1"/>
  <c r="U27" i="14" s="1"/>
  <c r="O25" i="14"/>
  <c r="T25" i="14" s="1"/>
  <c r="U25" i="14" s="1"/>
  <c r="O23" i="14"/>
  <c r="T23" i="14" s="1"/>
  <c r="U23" i="14" s="1"/>
  <c r="O21" i="14"/>
  <c r="T21" i="14" s="1"/>
  <c r="U21" i="14" s="1"/>
  <c r="O19" i="14"/>
  <c r="T19" i="14" s="1"/>
  <c r="U19" i="14" s="1"/>
  <c r="O17" i="14"/>
  <c r="T17" i="14" s="1"/>
  <c r="U17" i="14" s="1"/>
  <c r="O15" i="14"/>
  <c r="T15" i="14" s="1"/>
  <c r="U15" i="14" s="1"/>
  <c r="O13" i="14"/>
  <c r="T13" i="14" s="1"/>
  <c r="U13" i="14" s="1"/>
  <c r="O11" i="14"/>
  <c r="O9" i="14"/>
  <c r="T9" i="14" s="1"/>
  <c r="U9" i="14" s="1"/>
  <c r="O7" i="14"/>
  <c r="T7" i="14" s="1"/>
  <c r="O40" i="14"/>
  <c r="T40" i="14" s="1"/>
  <c r="U40" i="14" s="1"/>
  <c r="O38" i="14"/>
  <c r="T38" i="14" s="1"/>
  <c r="U38" i="14" s="1"/>
  <c r="O36" i="14"/>
  <c r="T36" i="14" s="1"/>
  <c r="U36" i="14" s="1"/>
  <c r="O34" i="14"/>
  <c r="T34" i="14" s="1"/>
  <c r="U34" i="14" s="1"/>
  <c r="O32" i="14"/>
  <c r="T32" i="14" s="1"/>
  <c r="U32" i="14" s="1"/>
  <c r="O30" i="14"/>
  <c r="O28" i="14"/>
  <c r="O26" i="14"/>
  <c r="T26" i="14" s="1"/>
  <c r="U26" i="14" s="1"/>
  <c r="O24" i="14"/>
  <c r="T24" i="14" s="1"/>
  <c r="U24" i="14" s="1"/>
  <c r="O22" i="14"/>
  <c r="T22" i="14" s="1"/>
  <c r="U22" i="14" s="1"/>
  <c r="O20" i="14"/>
  <c r="O18" i="14"/>
  <c r="T18" i="14" s="1"/>
  <c r="U18" i="14" s="1"/>
  <c r="O16" i="14"/>
  <c r="T16" i="14" s="1"/>
  <c r="U16" i="14" s="1"/>
  <c r="O14" i="14"/>
  <c r="T14" i="14" s="1"/>
  <c r="U14" i="14" s="1"/>
  <c r="O12" i="14"/>
  <c r="T12" i="14" s="1"/>
  <c r="U12" i="14" s="1"/>
  <c r="O10" i="14"/>
  <c r="T10" i="14" s="1"/>
  <c r="U10" i="14" s="1"/>
  <c r="O8" i="14"/>
  <c r="T8" i="14" s="1"/>
  <c r="U8" i="14" s="1"/>
  <c r="O6" i="14"/>
  <c r="D2" i="31" l="1"/>
  <c r="D3" i="31" s="1"/>
  <c r="AC67" i="19"/>
  <c r="H67" i="19" s="1"/>
  <c r="AC69" i="19"/>
  <c r="H69" i="19" s="1"/>
  <c r="AC61" i="19"/>
  <c r="H61" i="19" s="1"/>
  <c r="C3" i="31"/>
  <c r="AC78" i="19"/>
  <c r="AC80" i="19"/>
  <c r="AC79" i="19"/>
  <c r="AC70" i="19"/>
  <c r="H70" i="19" s="1"/>
  <c r="AC81" i="19"/>
  <c r="AC68" i="19"/>
  <c r="H68" i="19" s="1"/>
  <c r="AC82" i="19"/>
  <c r="U7" i="14"/>
  <c r="U42" i="14" s="1"/>
  <c r="T42" i="14"/>
  <c r="D59" i="1" l="1"/>
  <c r="F61" i="19"/>
  <c r="D67" i="1"/>
  <c r="F69" i="19"/>
  <c r="D66" i="1"/>
  <c r="F68" i="19"/>
  <c r="D65" i="1"/>
  <c r="F67" i="19"/>
  <c r="D68" i="1"/>
  <c r="F70" i="19"/>
  <c r="G31" i="31"/>
  <c r="AC30" i="19" s="1"/>
  <c r="H30" i="19" s="1"/>
  <c r="G47" i="31"/>
  <c r="AC46" i="19" s="1"/>
  <c r="H46" i="19" s="1"/>
  <c r="G14" i="31"/>
  <c r="AC13" i="19" s="1"/>
  <c r="H13" i="19" s="1"/>
  <c r="G37" i="31"/>
  <c r="AC36" i="19" s="1"/>
  <c r="H36" i="19" s="1"/>
  <c r="G36" i="31"/>
  <c r="AC35" i="19" s="1"/>
  <c r="H35" i="19" s="1"/>
  <c r="G41" i="31"/>
  <c r="AC40" i="19" s="1"/>
  <c r="H40" i="19" s="1"/>
  <c r="G55" i="31"/>
  <c r="G42" i="31"/>
  <c r="AC41" i="19" s="1"/>
  <c r="H41" i="19" s="1"/>
  <c r="G45" i="31"/>
  <c r="AC44" i="19" s="1"/>
  <c r="H44" i="19" s="1"/>
  <c r="G43" i="31"/>
  <c r="AC42" i="19" s="1"/>
  <c r="H42" i="19" s="1"/>
  <c r="G12" i="31"/>
  <c r="AC11" i="19" s="1"/>
  <c r="H11" i="19" s="1"/>
  <c r="F11" i="19" s="1"/>
  <c r="G17" i="31"/>
  <c r="AC16" i="19" s="1"/>
  <c r="H16" i="19" s="1"/>
  <c r="G18" i="31"/>
  <c r="AC17" i="19" s="1"/>
  <c r="H17" i="19" s="1"/>
  <c r="G32" i="31"/>
  <c r="AC31" i="19" s="1"/>
  <c r="H31" i="19" s="1"/>
  <c r="G53" i="31"/>
  <c r="AC52" i="19" s="1"/>
  <c r="H52" i="19" s="1"/>
  <c r="G38" i="31"/>
  <c r="AC37" i="19" s="1"/>
  <c r="H37" i="19" s="1"/>
  <c r="G52" i="31"/>
  <c r="AC51" i="19" s="1"/>
  <c r="H51" i="19" s="1"/>
  <c r="G57" i="31"/>
  <c r="AC56" i="19" s="1"/>
  <c r="H56" i="19" s="1"/>
  <c r="G22" i="31"/>
  <c r="AC21" i="19" s="1"/>
  <c r="H21" i="19" s="1"/>
  <c r="G58" i="31"/>
  <c r="AC57" i="19" s="1"/>
  <c r="H57" i="19" s="1"/>
  <c r="G56" i="31"/>
  <c r="AC55" i="19" s="1"/>
  <c r="H55" i="19" s="1"/>
  <c r="G61" i="31"/>
  <c r="G59" i="31"/>
  <c r="G28" i="31"/>
  <c r="AC27" i="19" s="1"/>
  <c r="H27" i="19" s="1"/>
  <c r="G33" i="31"/>
  <c r="AC32" i="19" s="1"/>
  <c r="H32" i="19" s="1"/>
  <c r="G34" i="31"/>
  <c r="AC33" i="19" s="1"/>
  <c r="H33" i="19" s="1"/>
  <c r="G19" i="31"/>
  <c r="AC18" i="19" s="1"/>
  <c r="H18" i="19" s="1"/>
  <c r="F18" i="19" s="1"/>
  <c r="G54" i="31"/>
  <c r="AC53" i="19" s="1"/>
  <c r="H53" i="19" s="1"/>
  <c r="G23" i="31"/>
  <c r="AC22" i="19" s="1"/>
  <c r="H22" i="19" s="1"/>
  <c r="G10" i="31"/>
  <c r="AC9" i="19" s="1"/>
  <c r="H9" i="19" s="1"/>
  <c r="G11" i="31"/>
  <c r="AC10" i="19" s="1"/>
  <c r="H10" i="19" s="1"/>
  <c r="G30" i="31"/>
  <c r="AC29" i="19" s="1"/>
  <c r="H29" i="19" s="1"/>
  <c r="G44" i="31"/>
  <c r="AC43" i="19" s="1"/>
  <c r="H43" i="19" s="1"/>
  <c r="G49" i="31"/>
  <c r="AC48" i="19" s="1"/>
  <c r="H48" i="19" s="1"/>
  <c r="G21" i="31"/>
  <c r="AC20" i="19" s="1"/>
  <c r="H20" i="19" s="1"/>
  <c r="G35" i="31"/>
  <c r="AC34" i="19" s="1"/>
  <c r="H34" i="19" s="1"/>
  <c r="G20" i="31"/>
  <c r="AC19" i="19" s="1"/>
  <c r="H19" i="19" s="1"/>
  <c r="G25" i="31"/>
  <c r="AC24" i="19" s="1"/>
  <c r="H24" i="19" s="1"/>
  <c r="G26" i="31"/>
  <c r="AC25" i="19" s="1"/>
  <c r="H25" i="19" s="1"/>
  <c r="G24" i="31"/>
  <c r="AC23" i="19" s="1"/>
  <c r="H23" i="19" s="1"/>
  <c r="F23" i="19" s="1"/>
  <c r="G29" i="31"/>
  <c r="AC28" i="19" s="1"/>
  <c r="H28" i="19" s="1"/>
  <c r="G46" i="31"/>
  <c r="G60" i="31"/>
  <c r="G15" i="31"/>
  <c r="AC14" i="19" s="1"/>
  <c r="H14" i="19" s="1"/>
  <c r="G16" i="31"/>
  <c r="AC15" i="19" s="1"/>
  <c r="H15" i="19" s="1"/>
  <c r="G51" i="31"/>
  <c r="AC50" i="19" s="1"/>
  <c r="H50" i="19" s="1"/>
  <c r="G40" i="31"/>
  <c r="AC39" i="19" s="1"/>
  <c r="H39" i="19" s="1"/>
  <c r="G9" i="31"/>
  <c r="AC8" i="19" s="1"/>
  <c r="H8" i="19" s="1"/>
  <c r="G8" i="31"/>
  <c r="AC7" i="19" s="1"/>
  <c r="H7" i="19" s="1"/>
  <c r="G13" i="31"/>
  <c r="AC12" i="19" s="1"/>
  <c r="H12" i="19" s="1"/>
  <c r="G50" i="31"/>
  <c r="AC49" i="19" s="1"/>
  <c r="H49" i="19" s="1"/>
  <c r="G39" i="31"/>
  <c r="AC38" i="19" s="1"/>
  <c r="H38" i="19" s="1"/>
  <c r="F38" i="19" s="1"/>
  <c r="G27" i="31"/>
  <c r="AC26" i="19" s="1"/>
  <c r="H26" i="19" s="1"/>
  <c r="F26" i="19" s="1"/>
  <c r="G7" i="31"/>
  <c r="AC6" i="19" s="1"/>
  <c r="H6" i="19" s="1"/>
  <c r="F6" i="19" s="1"/>
  <c r="AC54" i="19"/>
  <c r="H54" i="19" s="1"/>
  <c r="AC59" i="19"/>
  <c r="H59" i="19" s="1"/>
  <c r="F59" i="19" s="1"/>
  <c r="AC45" i="19"/>
  <c r="H45" i="19" s="1"/>
  <c r="AC60" i="19"/>
  <c r="H60" i="19" s="1"/>
  <c r="AC58" i="19"/>
  <c r="H58" i="19" s="1"/>
  <c r="AC47" i="19"/>
  <c r="H47" i="19" s="1"/>
  <c r="AC66" i="19"/>
  <c r="H66" i="19" s="1"/>
  <c r="AC75" i="19"/>
  <c r="AC65" i="19"/>
  <c r="H65" i="19" s="1"/>
  <c r="AC72" i="19"/>
  <c r="AC71" i="19"/>
  <c r="AC74" i="19"/>
  <c r="AC63" i="19"/>
  <c r="H63" i="19" s="1"/>
  <c r="AC64" i="19"/>
  <c r="H64" i="19" s="1"/>
  <c r="AC73" i="19"/>
  <c r="AC76" i="19"/>
  <c r="AC77" i="19"/>
  <c r="AC62" i="19"/>
  <c r="H62" i="19" s="1"/>
  <c r="D58" i="1" l="1"/>
  <c r="F60" i="19"/>
  <c r="D61" i="1"/>
  <c r="F63" i="19"/>
  <c r="D22" i="1"/>
  <c r="F24" i="19"/>
  <c r="D46" i="1"/>
  <c r="F48" i="19"/>
  <c r="D6" i="1"/>
  <c r="F8" i="19"/>
  <c r="D45" i="1"/>
  <c r="F47" i="19"/>
  <c r="D47" i="1"/>
  <c r="F49" i="19"/>
  <c r="D56" i="1"/>
  <c r="F58" i="19"/>
  <c r="D43" i="1"/>
  <c r="F45" i="19"/>
  <c r="D7" i="1"/>
  <c r="F9" i="19"/>
  <c r="D52" i="1"/>
  <c r="F54" i="19"/>
  <c r="D10" i="1"/>
  <c r="F12" i="19"/>
  <c r="D29" i="1"/>
  <c r="F31" i="19"/>
  <c r="D38" i="1"/>
  <c r="F40" i="19"/>
  <c r="D5" i="1"/>
  <c r="F7" i="19"/>
  <c r="D13" i="1"/>
  <c r="F15" i="19"/>
  <c r="D26" i="1"/>
  <c r="F28" i="19"/>
  <c r="D17" i="1"/>
  <c r="F19" i="19"/>
  <c r="D41" i="1"/>
  <c r="F43" i="19"/>
  <c r="D20" i="1"/>
  <c r="F22" i="19"/>
  <c r="D30" i="1"/>
  <c r="F32" i="19"/>
  <c r="D53" i="1"/>
  <c r="F55" i="19"/>
  <c r="D49" i="1"/>
  <c r="F51" i="19"/>
  <c r="D15" i="1"/>
  <c r="F17" i="19"/>
  <c r="D42" i="1"/>
  <c r="F44" i="19"/>
  <c r="D33" i="1"/>
  <c r="F35" i="19"/>
  <c r="D28" i="1"/>
  <c r="F30" i="19"/>
  <c r="D60" i="1"/>
  <c r="F62" i="19"/>
  <c r="D54" i="1"/>
  <c r="F56" i="19"/>
  <c r="D64" i="1"/>
  <c r="F66" i="19"/>
  <c r="D48" i="1"/>
  <c r="F50" i="19"/>
  <c r="D32" i="1"/>
  <c r="F34" i="19"/>
  <c r="D27" i="1"/>
  <c r="F29" i="19"/>
  <c r="D51" i="1"/>
  <c r="F53" i="19"/>
  <c r="D25" i="1"/>
  <c r="F27" i="19"/>
  <c r="D55" i="1"/>
  <c r="F57" i="19"/>
  <c r="D35" i="1"/>
  <c r="F37" i="19"/>
  <c r="D14" i="1"/>
  <c r="F16" i="19"/>
  <c r="D39" i="1"/>
  <c r="F41" i="19"/>
  <c r="D34" i="1"/>
  <c r="F36" i="19"/>
  <c r="D62" i="1"/>
  <c r="F64" i="19"/>
  <c r="D40" i="1"/>
  <c r="F42" i="19"/>
  <c r="D63" i="1"/>
  <c r="F65" i="19"/>
  <c r="D31" i="1"/>
  <c r="F33" i="19"/>
  <c r="D12" i="1"/>
  <c r="F14" i="19"/>
  <c r="D18" i="1"/>
  <c r="F20" i="19"/>
  <c r="D11" i="1"/>
  <c r="F13" i="19"/>
  <c r="D44" i="1"/>
  <c r="F46" i="19"/>
  <c r="D37" i="1"/>
  <c r="F39" i="19"/>
  <c r="D23" i="1"/>
  <c r="F25" i="19"/>
  <c r="D8" i="1"/>
  <c r="F10" i="19"/>
  <c r="D19" i="1"/>
  <c r="F21" i="19"/>
  <c r="D50" i="1"/>
  <c r="F52" i="19"/>
  <c r="D24" i="1"/>
  <c r="D57" i="1"/>
  <c r="D16" i="1"/>
  <c r="D21" i="1"/>
  <c r="D9" i="1"/>
  <c r="D36" i="1"/>
  <c r="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Q11" authorId="0" shapeId="0" xr:uid="{00000000-0006-0000-2900-000001000000}">
      <text>
        <r>
          <rPr>
            <b/>
            <sz val="9"/>
            <color indexed="81"/>
            <rFont val="Tahoma"/>
            <family val="2"/>
          </rPr>
          <t>Author:</t>
        </r>
        <r>
          <rPr>
            <sz val="9"/>
            <color indexed="81"/>
            <rFont val="Tahoma"/>
            <family val="2"/>
          </rPr>
          <t xml:space="preserve">
Combining West Hills and Pathfinders</t>
        </r>
      </text>
    </comment>
    <comment ref="Q15" authorId="0" shapeId="0" xr:uid="{00000000-0006-0000-2900-000002000000}">
      <text>
        <r>
          <rPr>
            <b/>
            <sz val="9"/>
            <color indexed="81"/>
            <rFont val="Tahoma"/>
            <family val="2"/>
          </rPr>
          <t>Author:</t>
        </r>
        <r>
          <rPr>
            <sz val="9"/>
            <color indexed="81"/>
            <rFont val="Tahoma"/>
            <family val="2"/>
          </rPr>
          <t xml:space="preserve">
Being moved to CSS</t>
        </r>
      </text>
    </comment>
    <comment ref="N42" authorId="0" shapeId="0" xr:uid="{00000000-0006-0000-2900-000003000000}">
      <text>
        <r>
          <rPr>
            <b/>
            <sz val="9"/>
            <color indexed="81"/>
            <rFont val="Tahoma"/>
            <family val="2"/>
          </rPr>
          <t>Author:</t>
        </r>
        <r>
          <rPr>
            <sz val="9"/>
            <color indexed="81"/>
            <rFont val="Tahoma"/>
            <family val="2"/>
          </rPr>
          <t xml:space="preserve">
Total excluding projects that were manually reduced (needed to properly calculate across the board cuts proportionately)</t>
        </r>
      </text>
    </comment>
    <comment ref="R46" authorId="0" shapeId="0" xr:uid="{00000000-0006-0000-2900-000004000000}">
      <text>
        <r>
          <rPr>
            <b/>
            <sz val="9"/>
            <color indexed="81"/>
            <rFont val="Tahoma"/>
            <family val="2"/>
          </rPr>
          <t>Author:</t>
        </r>
        <r>
          <rPr>
            <sz val="9"/>
            <color indexed="81"/>
            <rFont val="Tahoma"/>
            <family val="2"/>
          </rPr>
          <t xml:space="preserve">
Reallocated fromt:
Bradford MH = $99,141
Lehigh County PHA = $30,000
VHDC #2 = $27,340
VHDC #4 = $30,00
TOTAL NEW = $186,481
</t>
        </r>
      </text>
    </comment>
  </commentList>
</comments>
</file>

<file path=xl/sharedStrings.xml><?xml version="1.0" encoding="utf-8"?>
<sst xmlns="http://schemas.openxmlformats.org/spreadsheetml/2006/main" count="3382" uniqueCount="914">
  <si>
    <t>%</t>
  </si>
  <si>
    <t>Score</t>
  </si>
  <si>
    <t>Agency Name</t>
  </si>
  <si>
    <t>Project Name</t>
  </si>
  <si>
    <t>Project Type</t>
  </si>
  <si>
    <t>Transitional Housing</t>
  </si>
  <si>
    <t>Emergency Shelter</t>
  </si>
  <si>
    <t>Street Outreach</t>
  </si>
  <si>
    <t>Services Only</t>
  </si>
  <si>
    <t>Permanent Supportive Housing</t>
  </si>
  <si>
    <t>Rapid Rehousing</t>
  </si>
  <si>
    <t>Homelessness Prevention</t>
  </si>
  <si>
    <t>Permanent Housing With Services</t>
  </si>
  <si>
    <t>Permanent Housing Without Services</t>
  </si>
  <si>
    <t>Day Shelter</t>
  </si>
  <si>
    <t>Coordinated Assessment</t>
  </si>
  <si>
    <t>Safe Haven</t>
  </si>
  <si>
    <t>[Select a Project Type]</t>
  </si>
  <si>
    <t>CoC Renewal Ranking Report</t>
  </si>
  <si>
    <t>Project Information</t>
  </si>
  <si>
    <t>Housing Measure</t>
  </si>
  <si>
    <t>CoC</t>
  </si>
  <si>
    <t>ProgramType</t>
  </si>
  <si>
    <t>Total Number of Clients</t>
  </si>
  <si>
    <t>Total Number Of Adults</t>
  </si>
  <si>
    <t>Total Number of Leavers</t>
  </si>
  <si>
    <t>Universal Data Quality (Missing %)</t>
  </si>
  <si>
    <t>Housing Stability Targeted</t>
  </si>
  <si>
    <t>Housing Stability Achieved</t>
  </si>
  <si>
    <t>Housing Stability Outcome %</t>
  </si>
  <si>
    <t>Total Income Achieved</t>
  </si>
  <si>
    <t>Total Income Outcome %</t>
  </si>
  <si>
    <t>Earned Income Targeted</t>
  </si>
  <si>
    <t>Earned Income Achieved</t>
  </si>
  <si>
    <t>Earned Income Outcome %</t>
  </si>
  <si>
    <t>Catholic Charities of Allentown Diocese</t>
  </si>
  <si>
    <t>Catholic Social Services</t>
  </si>
  <si>
    <t>Catholic Social Services - Pike PSHP Program</t>
  </si>
  <si>
    <t>TH</t>
  </si>
  <si>
    <t>CACLV Ferry Street TH Program</t>
  </si>
  <si>
    <t>Fitzmaurice Community Services, Inc.</t>
  </si>
  <si>
    <t>Fitzmaurice Pathfinders PSH Program</t>
  </si>
  <si>
    <t>Futures Community Support Services</t>
  </si>
  <si>
    <t>Futures CSS Eastside Affordable Housing</t>
  </si>
  <si>
    <t>Gaudenzia Fountain Springs</t>
  </si>
  <si>
    <t>Gaudenzia Fountain Springs SHP Program</t>
  </si>
  <si>
    <t>HDCNEPA PSH-3 Program</t>
  </si>
  <si>
    <t>HDCNEPA PSH-6 Program</t>
  </si>
  <si>
    <t>Lehigh County Conference of Churches</t>
  </si>
  <si>
    <t>Lehigh County Housing Authority</t>
  </si>
  <si>
    <t>LCHA S+C Program</t>
  </si>
  <si>
    <t>Monroe County Housing Authority</t>
  </si>
  <si>
    <t>Housing Authority of Monroe County S+C PSH Program</t>
  </si>
  <si>
    <t>New Bethany Ministries</t>
  </si>
  <si>
    <t>Northampton County Housing Authority</t>
  </si>
  <si>
    <t>NCHA S+C Program</t>
  </si>
  <si>
    <t>Resources for Human Development, Inc.</t>
  </si>
  <si>
    <t>RHD - Crossroads Bonus Supportive Housing Program</t>
  </si>
  <si>
    <t>RHD - Crossroads Family Housing (SHP) Program</t>
  </si>
  <si>
    <t>RHD - Crossroads Individual Housing Program</t>
  </si>
  <si>
    <t>Salvation Army of the Lehigh Valley</t>
  </si>
  <si>
    <t>THE PROGRAM for Women and Families, Inc.</t>
  </si>
  <si>
    <t>United Christian Ministries Inc</t>
  </si>
  <si>
    <t>UCM Davids by the Lake</t>
  </si>
  <si>
    <t>UCM Kenner/Garnet</t>
  </si>
  <si>
    <t>Valley Housing Development Corporation</t>
  </si>
  <si>
    <t>VHDC SHP 2 PSH Program</t>
  </si>
  <si>
    <t>VHDC SHP 3 PSH Program</t>
  </si>
  <si>
    <t>VHDC SHP 4 PSH Program</t>
  </si>
  <si>
    <t>Valley Youth House Committee, Inc.</t>
  </si>
  <si>
    <t>Valley Youth House - SHF - TH Program</t>
  </si>
  <si>
    <t>Valley Youth House - SHP for Youth - TH Program</t>
  </si>
  <si>
    <t>Manually Complete</t>
  </si>
  <si>
    <t>[Select one]</t>
  </si>
  <si>
    <t>1st year</t>
  </si>
  <si>
    <t>2nd year</t>
  </si>
  <si>
    <t>Don't Factor</t>
  </si>
  <si>
    <t>Total Score</t>
  </si>
  <si>
    <t>Yes</t>
  </si>
  <si>
    <t>No</t>
  </si>
  <si>
    <t>Suspect</t>
  </si>
  <si>
    <t>2013 GIW Amount</t>
  </si>
  <si>
    <t>Final Amount</t>
  </si>
  <si>
    <t>ARD (less planning grant - per GIW)</t>
  </si>
  <si>
    <t>Manual Reduction</t>
  </si>
  <si>
    <t>Across the board reduction</t>
  </si>
  <si>
    <t>Veterans</t>
  </si>
  <si>
    <t>Veteran %</t>
  </si>
  <si>
    <t>Youth</t>
  </si>
  <si>
    <t>Youth %</t>
  </si>
  <si>
    <t>Vulnerable Population %</t>
  </si>
  <si>
    <t>Vulnerability Score</t>
  </si>
  <si>
    <t>Points Assigned</t>
  </si>
  <si>
    <t>Vulnerability</t>
  </si>
  <si>
    <t>Acuity of Vulnerability</t>
  </si>
  <si>
    <t>Rural PSH (Manually Complete)</t>
  </si>
  <si>
    <t>Total Tiebreaking Points</t>
  </si>
  <si>
    <t>Final Score</t>
  </si>
  <si>
    <t>Vulnerable Populations</t>
  </si>
  <si>
    <t>% of remaining cut to allocate to each project based on rank</t>
  </si>
  <si>
    <t>5% cut amount needed</t>
  </si>
  <si>
    <t>ARD</t>
  </si>
  <si>
    <t>Comments</t>
  </si>
  <si>
    <t>This project will be moved to Tier 2</t>
  </si>
  <si>
    <t>Tier 1 adjustments</t>
  </si>
  <si>
    <t>This project will not be renewed</t>
  </si>
  <si>
    <t>This project is merging with Pathfinders</t>
  </si>
  <si>
    <t>Budget reduction percentage</t>
  </si>
  <si>
    <t>New project to put in Tier 1</t>
  </si>
  <si>
    <t>5% cut less manual cuts</t>
  </si>
  <si>
    <t>Total remaining reduction needed for across the board cuts</t>
  </si>
  <si>
    <t>Target (ARD less planning grant less 5% cut less New Tier 1 project)</t>
  </si>
  <si>
    <t>Manual Cuts applied to 5% reduction</t>
  </si>
  <si>
    <t>Manual Cuts applied to new Chronic Reallocation Project</t>
  </si>
  <si>
    <t>Scoring Weight</t>
  </si>
  <si>
    <t>Project Ranking</t>
  </si>
  <si>
    <t>RHAB Participation</t>
  </si>
  <si>
    <t>Raw Total Score</t>
  </si>
  <si>
    <t>Program Type</t>
  </si>
  <si>
    <t>Unit Utilization %</t>
  </si>
  <si>
    <t>CoC Programs Youth  Threshold %</t>
  </si>
  <si>
    <t>CoC Programs Veteran Threshold %</t>
  </si>
  <si>
    <t>CoC Programs Vulnerable Population Threshold%</t>
  </si>
  <si>
    <t>CoC: Eastern Pennsylvania</t>
  </si>
  <si>
    <t>SSO</t>
  </si>
  <si>
    <t>PA-509</t>
  </si>
  <si>
    <t>Blair County Community Action Agency</t>
  </si>
  <si>
    <t>Blair County CAA THP 1</t>
  </si>
  <si>
    <t>Blair County CAA SSO 1</t>
  </si>
  <si>
    <t>Blair CAP Journey</t>
  </si>
  <si>
    <t>Borough of State College</t>
  </si>
  <si>
    <t>HTI SUPPORTIVE SERVICES ONLY - SS0 (PROGRAM)</t>
  </si>
  <si>
    <t>CC of Allentown PSH Program</t>
  </si>
  <si>
    <t>PH</t>
  </si>
  <si>
    <t>Catholic Social Services - Monroe Rural Permanent</t>
  </si>
  <si>
    <t>Catholic Social Services - Wayne / Susquehanna RPS</t>
  </si>
  <si>
    <t>Center for Community Action</t>
  </si>
  <si>
    <t>CCA - RR (Housing First) Program</t>
  </si>
  <si>
    <t>Centre County Housing Authority</t>
  </si>
  <si>
    <t>Centre County HA S+C Program</t>
  </si>
  <si>
    <t>Centre County Youth Service Bureau</t>
  </si>
  <si>
    <t>Centre County YSB - Stepping Stone (Residential)</t>
  </si>
  <si>
    <t>Community Action Committee of LV</t>
  </si>
  <si>
    <t>Community Action Partnership of Somerset</t>
  </si>
  <si>
    <t>CAPFSC - Transitional Housing Program</t>
  </si>
  <si>
    <t>CAPFSC - Permanent Supportive Housing Program</t>
  </si>
  <si>
    <t>Cumberland County Housing Authority</t>
  </si>
  <si>
    <t>CCHRA - Chronic S+C Program</t>
  </si>
  <si>
    <t>CCHRA - Carlisle - SHP PSH Program</t>
  </si>
  <si>
    <t>CCHRA - Standard S+C PSH Program</t>
  </si>
  <si>
    <t>CCHRA - West Shore - SHP PSH Program</t>
  </si>
  <si>
    <t>CCHRA - West Shore - SHP II PSH Program</t>
  </si>
  <si>
    <t>CCHRA - Rapid Rehousing TH (SHP) Program</t>
  </si>
  <si>
    <t>Safe Harbour SHP PSH Program</t>
  </si>
  <si>
    <t>Franklin County Human Services</t>
  </si>
  <si>
    <t>Franklin County Human Services SHP I Program</t>
  </si>
  <si>
    <t>Franklin County Human Services SHP II Program</t>
  </si>
  <si>
    <t>Franklin County Human Services S+C Program</t>
  </si>
  <si>
    <t>Home Nursing Agency Community Services</t>
  </si>
  <si>
    <t>HomeNA - HARP Scattered Site - PSH Program</t>
  </si>
  <si>
    <t>HomeNA - Juniata House Program</t>
  </si>
  <si>
    <t>Housing Development Corp. of NE PA</t>
  </si>
  <si>
    <t>Housing Transitions, Inc.</t>
  </si>
  <si>
    <t>Lebanon County Community Action Partner.</t>
  </si>
  <si>
    <t>LCCAP Bridge Transitional Housing Program</t>
  </si>
  <si>
    <t>Lebanon County Housing Authority</t>
  </si>
  <si>
    <t>Lebanon PFP PSH Program</t>
  </si>
  <si>
    <t>LCCC - Outreach and Case Management for the Disbld</t>
  </si>
  <si>
    <t>LCCC - Tenant-Based Rental Assistance</t>
  </si>
  <si>
    <t>LCCC - Pathways TBRA for Families, Youth and Vets</t>
  </si>
  <si>
    <t>LCCC - Pathways Housing Program</t>
  </si>
  <si>
    <t>LCCC - Pathways Housing II Program</t>
  </si>
  <si>
    <t>Lycoming-Clinton Joinder Board</t>
  </si>
  <si>
    <t>Lycoming-Clinton Joinder PSH Program</t>
  </si>
  <si>
    <t>Maranatha Ministries</t>
  </si>
  <si>
    <t>Maranatha Ministries SHP TH Program</t>
  </si>
  <si>
    <t>Candleheart Ministries Transition to Perm. Housing</t>
  </si>
  <si>
    <t>New Bethany Ministries SHP - Restoration House</t>
  </si>
  <si>
    <t>Northern Cambria Community Development</t>
  </si>
  <si>
    <t>NCCDC Schoolhouse Gardens PSH Program</t>
  </si>
  <si>
    <t>NCCDC Independence Gardens PSH Program</t>
  </si>
  <si>
    <t>Northumberland County MH/MR</t>
  </si>
  <si>
    <t>Northumberland County MH/MR SHP Program</t>
  </si>
  <si>
    <t>Northwestern Human Services of PA</t>
  </si>
  <si>
    <t>NHS Frontier House PSH Program</t>
  </si>
  <si>
    <t>Perry Housing Partnership</t>
  </si>
  <si>
    <t>PHP Transitional Housing for Homeless Program</t>
  </si>
  <si>
    <t>PHP Veterans Permanent Supportive Housing Program</t>
  </si>
  <si>
    <t>PHP Transitional Housing II Program</t>
  </si>
  <si>
    <t>PHP Permanent Supportive Housing SHP Program</t>
  </si>
  <si>
    <t>RHD - LVACT Housing Support PSH Program</t>
  </si>
  <si>
    <t>RHD - Monroe Transitional Living Program</t>
  </si>
  <si>
    <t>Salvation Army Carlisle</t>
  </si>
  <si>
    <t>Salvation Army Carlisle TH - Stuart House</t>
  </si>
  <si>
    <t>Salvation Army Lehigh PSH - Hospitality House</t>
  </si>
  <si>
    <t>Shelter Services, Inc.</t>
  </si>
  <si>
    <t>Shelter Services - Mifflin County - TH Program</t>
  </si>
  <si>
    <t>The PROGRAM Transitional Residence CoC Program</t>
  </si>
  <si>
    <t>Turning Point Interfaith Mission</t>
  </si>
  <si>
    <t>Turning Point Adams TH Program</t>
  </si>
  <si>
    <t>TP - Adams County Housing Authority Gettysburg SHP</t>
  </si>
  <si>
    <t>Union-Snyder Community Action Agency</t>
  </si>
  <si>
    <t>Union-Snyder CAA SHP Program</t>
  </si>
  <si>
    <t>YWCA of Williamsport</t>
  </si>
  <si>
    <t>YWCA Williamsport - Liberty House TH</t>
  </si>
  <si>
    <t>YWCA Williamsport - Liberty House TH Expansion</t>
  </si>
  <si>
    <t>HOUSING TRANSITIONS - SUPPORTIVE HOUSING PROJECT</t>
  </si>
  <si>
    <t>HOUSING TRANSITIONS - PERMANENT SUPPORTIVE HOUSING</t>
  </si>
  <si>
    <t>Schuylkill Women in Crisis</t>
  </si>
  <si>
    <t>TH for Victims of Domestic Violence</t>
  </si>
  <si>
    <t>TH for Victims of Domestic Violence 2'</t>
  </si>
  <si>
    <t>Domestic Violence Intervention of Lebanon County, Inc.</t>
  </si>
  <si>
    <t>DVI-SHP FY2014</t>
  </si>
  <si>
    <t xml:space="preserve">Huntingdon House </t>
  </si>
  <si>
    <t>Huntingdon House Transitional Housing Program</t>
  </si>
  <si>
    <t>YWCA Williamsport - Liberty Options</t>
  </si>
  <si>
    <r>
      <rPr>
        <b/>
        <sz val="9"/>
        <rFont val="Tahoma"/>
        <family val="2"/>
      </rPr>
      <t>% of
Vulnerable Population</t>
    </r>
  </si>
  <si>
    <t>Additional Bonus points (for additional tiebreaking)</t>
  </si>
  <si>
    <t xml:space="preserve">Valley Housing Development Corporation </t>
  </si>
  <si>
    <t>CCHRA - Shelter + Care Chronic</t>
  </si>
  <si>
    <t>CCHRA - Carlisle Supportive Housing Program</t>
  </si>
  <si>
    <t>CCHRA - Shelter + Care Non-Chronic</t>
  </si>
  <si>
    <t>CCHRA - West Shore SHP II</t>
  </si>
  <si>
    <t>CCHRA - Rapid Rehousing II</t>
  </si>
  <si>
    <t>Safe Harbour SHP</t>
  </si>
  <si>
    <t>Perry County Transitional II</t>
  </si>
  <si>
    <t>UCM Kenner Court/Garnet House</t>
  </si>
  <si>
    <t>Total Number of Households</t>
  </si>
  <si>
    <t>Universal Data Quality (DK/R %)</t>
  </si>
  <si>
    <t>Univeral Data Quality (Total %)</t>
  </si>
  <si>
    <t>Total Income Targeted</t>
  </si>
  <si>
    <t>Non-Earned Income Targeted</t>
  </si>
  <si>
    <t>Non-Earned Income Achieved</t>
  </si>
  <si>
    <t>Non-Earned Income Outcome %</t>
  </si>
  <si>
    <t>Income Growth and Mainstream Benefit Measures</t>
  </si>
  <si>
    <t>Mainstream Benefits Targeted</t>
  </si>
  <si>
    <t>Mainstream Benefits Achieved</t>
  </si>
  <si>
    <t>Mainstream Benefit Achieved %</t>
  </si>
  <si>
    <t>Return to Homelessness</t>
  </si>
  <si>
    <t>Exited to Permanant Housing</t>
  </si>
  <si>
    <t>Exit to PH LOS (Months)</t>
  </si>
  <si>
    <t># of Returns (&lt; 6)</t>
  </si>
  <si>
    <t>% of Returns (&lt; 6)</t>
  </si>
  <si>
    <t># of Returns (6-12)</t>
  </si>
  <si>
    <t>% of Returns (6-12)</t>
  </si>
  <si>
    <t xml:space="preserve"># of Returns (13+) </t>
  </si>
  <si>
    <t>% of Returns (13+)</t>
  </si>
  <si>
    <t># of Returns Total</t>
  </si>
  <si>
    <t xml:space="preserve">% of Returns Total </t>
  </si>
  <si>
    <t>HMIS Data Quality / Vulnerable Populations</t>
  </si>
  <si>
    <t>Unit Utilization</t>
  </si>
  <si>
    <t>Household Served - January</t>
  </si>
  <si>
    <t>Household Served - April</t>
  </si>
  <si>
    <t>Household Served - July</t>
  </si>
  <si>
    <t>Household Served - October</t>
  </si>
  <si>
    <t>% Missing</t>
  </si>
  <si>
    <t xml:space="preserve">Exit/Retention to Permanent Housing Measure </t>
  </si>
  <si>
    <t>Houseshold Served: Quarterly</t>
  </si>
  <si>
    <t>Households Served: Annual</t>
  </si>
  <si>
    <t>Cost Per Household</t>
  </si>
  <si>
    <t>Index</t>
  </si>
  <si>
    <t>Housing First Approach</t>
  </si>
  <si>
    <t>Prioritization of PSH</t>
  </si>
  <si>
    <t>CAPFSC - Permanent Supportive Housing CH Project</t>
  </si>
  <si>
    <t>CCHRA - West Shore SHP I</t>
  </si>
  <si>
    <t xml:space="preserve">Lycoming-Clinton Joinder Board    </t>
  </si>
  <si>
    <t xml:space="preserve">Maranatha Ministries    </t>
  </si>
  <si>
    <t xml:space="preserve">Monroe County Housing Authority    </t>
  </si>
  <si>
    <t xml:space="preserve">New Bethany Ministries    </t>
  </si>
  <si>
    <t xml:space="preserve">Northampton County Housing Authority </t>
  </si>
  <si>
    <t xml:space="preserve">Northern Cambria Community    </t>
  </si>
  <si>
    <t>NCCDC Schoolhouse Gardens PSH Program Development</t>
  </si>
  <si>
    <t>NCCDC Independence Gardens PSH Development Program</t>
  </si>
  <si>
    <t xml:space="preserve">Northumberland County MH/MR </t>
  </si>
  <si>
    <t xml:space="preserve">Perry Housing Partnership    </t>
  </si>
  <si>
    <t xml:space="preserve">Perry Housing Partnership  </t>
  </si>
  <si>
    <t xml:space="preserve">Resources for Human Development, Inc. </t>
  </si>
  <si>
    <t>Salvation Army Carlisle - PSH Program</t>
  </si>
  <si>
    <t>Shelter Services - Mifflin County - PSH Program</t>
  </si>
  <si>
    <t>Blair CAP CoC Rapid Rehousing Project</t>
  </si>
  <si>
    <t>PH-RRH</t>
  </si>
  <si>
    <t>Crossroads Schuylkill Co. Permanent Supportive Housing</t>
  </si>
  <si>
    <t>DVI-SHP FY2015*</t>
  </si>
  <si>
    <t>TH for Victims of Domestic Violence*</t>
  </si>
  <si>
    <t>Liberty Options FY2015*</t>
  </si>
  <si>
    <t>Project Eligibility Targeted</t>
  </si>
  <si>
    <t>Project Eligibility Achieved</t>
  </si>
  <si>
    <t>Project Eligibility Achieved %</t>
  </si>
  <si>
    <t>Avg LOS (TH Only)</t>
  </si>
  <si>
    <r>
      <t>81.82</t>
    </r>
    <r>
      <rPr>
        <b/>
        <sz val="8"/>
        <color rgb="FF000000"/>
        <rFont val="Arial"/>
        <family val="2"/>
      </rPr>
      <t xml:space="preserve"> %</t>
    </r>
  </si>
  <si>
    <t>Criteria</t>
  </si>
  <si>
    <t>Waynesboro New Hope</t>
  </si>
  <si>
    <t>Waynesboro New Hope Apartments</t>
  </si>
  <si>
    <t>Franklin County Human Services SHP Program</t>
  </si>
  <si>
    <t>Met Benchmark</t>
  </si>
  <si>
    <t>Timely APR Submission</t>
  </si>
  <si>
    <t>Unresolved</t>
  </si>
  <si>
    <t>between 5/1/2015 and 4/30/2016</t>
  </si>
  <si>
    <t>[Select]</t>
  </si>
  <si>
    <t>Approach</t>
  </si>
  <si>
    <t>One or More Targeted</t>
  </si>
  <si>
    <t>HUD Monitoring</t>
  </si>
  <si>
    <t>Project Description</t>
  </si>
  <si>
    <t>On Time</t>
  </si>
  <si>
    <t>Days Late</t>
  </si>
  <si>
    <t>1 - 7 Days</t>
  </si>
  <si>
    <t>8+ Days</t>
  </si>
  <si>
    <t>Spend Down %</t>
  </si>
  <si>
    <t>n/a</t>
  </si>
  <si>
    <t>MERGED</t>
  </si>
  <si>
    <t>vol. reallocation</t>
  </si>
  <si>
    <t/>
  </si>
  <si>
    <t>eLoccs Drawdown</t>
  </si>
  <si>
    <t>Recaptured Funds</t>
  </si>
  <si>
    <t>Cost Effectiveness (ARD Amount)</t>
  </si>
  <si>
    <t>Opening Doors Goals</t>
  </si>
  <si>
    <t>Non-HMIS Data Points (Complete Manually)</t>
  </si>
  <si>
    <t>LOS</t>
  </si>
  <si>
    <t>Youth Dedicated - Income Growth</t>
  </si>
  <si>
    <t>PSH Turnover - Project Eligibility</t>
  </si>
  <si>
    <t>HMIS Add-On Elements (Complete Manually)</t>
  </si>
  <si>
    <t>Physical Unit (Qtr. Avg.) - Unit Utilization</t>
  </si>
  <si>
    <t>Grant #</t>
  </si>
  <si>
    <t>GIW Agency Name</t>
  </si>
  <si>
    <t>GIW Project Name</t>
  </si>
  <si>
    <t>HMIS Agency Name</t>
  </si>
  <si>
    <t>HMIS Project Name</t>
  </si>
  <si>
    <t>TEST AGENCY</t>
  </si>
  <si>
    <t>TEST PROJECT</t>
  </si>
  <si>
    <t>GIW TEST AGENCY</t>
  </si>
  <si>
    <t>GIW TEST Porject</t>
  </si>
  <si>
    <t>Blair County Community Action Agency1</t>
  </si>
  <si>
    <t>#</t>
  </si>
  <si>
    <t>Point Structure</t>
  </si>
  <si>
    <t>Timely APR submission</t>
  </si>
  <si>
    <t>Timeliness of HMIS Data Entry</t>
  </si>
  <si>
    <t>HMIS Bed Inventory</t>
  </si>
  <si>
    <t>Data Source</t>
  </si>
  <si>
    <t>12a</t>
  </si>
  <si>
    <t>12b</t>
  </si>
  <si>
    <t>HMIS or DV comparable database</t>
  </si>
  <si>
    <t>Safety Improvements (DV)</t>
  </si>
  <si>
    <t>Return to Scoring Chart</t>
  </si>
  <si>
    <t>Return to Final Scoring</t>
  </si>
  <si>
    <t>Total Income Increased/Maintained %</t>
  </si>
  <si>
    <t>Households w/Zero Income at Entry %</t>
  </si>
  <si>
    <t>Average of Data Timeliness (Days)</t>
  </si>
  <si>
    <t>Length of time homeless (CES)</t>
  </si>
  <si>
    <t>Length of time homeless (PSH, RRH)</t>
  </si>
  <si>
    <t>Bed/Unit Inventory</t>
  </si>
  <si>
    <t>Project monitored and has unresolved findings = - 5 points</t>
  </si>
  <si>
    <t>No monitoring within the last two years, or monitored with no outstanding issues = 0 points</t>
  </si>
  <si>
    <t xml:space="preserve">*PH Average: </t>
  </si>
  <si>
    <t>Exited to/ Retained in PH</t>
  </si>
  <si>
    <t># of Rooms</t>
  </si>
  <si>
    <t>25. HMIS Bed Inventory</t>
  </si>
  <si>
    <t>CoC Meetings Attended (October)</t>
  </si>
  <si>
    <t>CoC Meetings Attended (April)</t>
  </si>
  <si>
    <t>Housing First</t>
  </si>
  <si>
    <t>Critiera | Scoring</t>
  </si>
  <si>
    <t>--</t>
  </si>
  <si>
    <t>---</t>
  </si>
  <si>
    <t xml:space="preserve">  </t>
  </si>
  <si>
    <t>Filter by GIW Project Name</t>
  </si>
  <si>
    <t># of Days</t>
  </si>
  <si>
    <t>Households Served</t>
  </si>
  <si>
    <t>Extra Data 1</t>
  </si>
  <si>
    <t>Household Exit/Retained in PH</t>
  </si>
  <si>
    <t>Transitional Housing Project</t>
  </si>
  <si>
    <t>Northern Cambria Community Development Corporation</t>
  </si>
  <si>
    <t>ROUNDING COLUMN</t>
  </si>
  <si>
    <t>COPY ROUNDING COLUMN</t>
  </si>
  <si>
    <t>GIW Project Filter</t>
  </si>
  <si>
    <t>CoC Average</t>
  </si>
  <si>
    <t>Western PA Continuum of Care (PA-601)</t>
  </si>
  <si>
    <t>Points</t>
  </si>
  <si>
    <t>HUD POLICY PRIORITY</t>
  </si>
  <si>
    <t>PSH = 6 points</t>
  </si>
  <si>
    <t xml:space="preserve">RSF </t>
  </si>
  <si>
    <t>RRH = 5 points</t>
  </si>
  <si>
    <t>TH = 0 points</t>
  </si>
  <si>
    <t>SSO = 0 points</t>
  </si>
  <si>
    <t>Vulnerability/ Severity of Need</t>
  </si>
  <si>
    <t>25% or more above average = 8 points</t>
  </si>
  <si>
    <r>
      <t xml:space="preserve">HMIS or DV comparable data base weighted average vulnerability </t>
    </r>
    <r>
      <rPr>
        <u/>
        <sz val="11"/>
        <color theme="1"/>
        <rFont val="Calibri"/>
        <family val="2"/>
        <scheme val="minor"/>
      </rPr>
      <t>of Head of Household only</t>
    </r>
    <r>
      <rPr>
        <sz val="11"/>
        <color theme="1"/>
        <rFont val="Calibri"/>
        <family val="2"/>
        <scheme val="minor"/>
      </rPr>
      <t>.</t>
    </r>
  </si>
  <si>
    <t xml:space="preserve">Average to 24.9% above average = 6 points                                                 </t>
  </si>
  <si>
    <t>25% below average to average = 4 points</t>
  </si>
  <si>
    <t xml:space="preserve">50% below average to 24.9% below = 2 points                                                  </t>
  </si>
  <si>
    <t xml:space="preserve">Below 49.9% below average = 0 points                                 </t>
  </si>
  <si>
    <t xml:space="preserve">+1 Bonus point for highest scoring project                                                      </t>
  </si>
  <si>
    <t>Vulnerability/ Percent Zero Income at Entry</t>
  </si>
  <si>
    <t>50% + = 2 points</t>
  </si>
  <si>
    <t>RSF</t>
  </si>
  <si>
    <t>20% to 49 = 1 point</t>
  </si>
  <si>
    <t>&lt; 20% = 0 points</t>
  </si>
  <si>
    <r>
      <rPr>
        <b/>
        <u/>
        <sz val="11"/>
        <rFont val="Calibri"/>
        <family val="2"/>
        <scheme val="minor"/>
      </rPr>
      <t>Participant Eligibility</t>
    </r>
    <r>
      <rPr>
        <b/>
        <sz val="11"/>
        <rFont val="Calibri"/>
        <family val="2"/>
        <scheme val="minor"/>
      </rPr>
      <t xml:space="preserve">:  </t>
    </r>
    <r>
      <rPr>
        <sz val="11"/>
        <rFont val="Calibri"/>
        <family val="2"/>
        <scheme val="minor"/>
      </rPr>
      <t xml:space="preserve">Extent to which project serves literally homeless </t>
    </r>
  </si>
  <si>
    <r>
      <t>100</t>
    </r>
    <r>
      <rPr>
        <sz val="11"/>
        <rFont val="Calibri"/>
        <family val="2"/>
        <scheme val="minor"/>
      </rPr>
      <t>% of participants served were literally homeless = 6 points</t>
    </r>
  </si>
  <si>
    <t>90-99% of participants served were literally homeless = 4 points</t>
  </si>
  <si>
    <t>Below 90% = 0 points</t>
  </si>
  <si>
    <r>
      <t xml:space="preserve">Meeting Goals of </t>
    </r>
    <r>
      <rPr>
        <b/>
        <i/>
        <sz val="11"/>
        <color theme="1"/>
        <rFont val="Calibri"/>
        <family val="2"/>
        <scheme val="minor"/>
      </rPr>
      <t>Opening Doors</t>
    </r>
  </si>
  <si>
    <r>
      <t xml:space="preserve">Serving 100%+ (total/overlapping) of the priority populations of </t>
    </r>
    <r>
      <rPr>
        <i/>
        <sz val="11"/>
        <color theme="1"/>
        <rFont val="Calibri"/>
        <family val="2"/>
        <scheme val="minor"/>
      </rPr>
      <t>Opening Doors</t>
    </r>
    <r>
      <rPr>
        <sz val="11"/>
        <color theme="1"/>
        <rFont val="Calibri"/>
        <family val="2"/>
        <scheme val="minor"/>
      </rPr>
      <t xml:space="preserve"> = 2 points</t>
    </r>
  </si>
  <si>
    <t>Degree to which victim service projects improve safety for the population served.</t>
  </si>
  <si>
    <r>
      <rPr>
        <b/>
        <u/>
        <sz val="11"/>
        <color theme="1"/>
        <rFont val="Calibri"/>
        <family val="2"/>
        <scheme val="minor"/>
      </rPr>
      <t>Access to Mainstream Benefits</t>
    </r>
    <r>
      <rPr>
        <b/>
        <sz val="11"/>
        <color theme="1"/>
        <rFont val="Calibri"/>
        <family val="2"/>
        <scheme val="minor"/>
      </rPr>
      <t xml:space="preserve">: </t>
    </r>
    <r>
      <rPr>
        <sz val="11"/>
        <color theme="1"/>
        <rFont val="Calibri"/>
        <family val="2"/>
        <scheme val="minor"/>
      </rPr>
      <t xml:space="preserve"> Promote access to and effective utilization of mainstream benefits</t>
    </r>
  </si>
  <si>
    <r>
      <t>Each activity listed below provided by your project = 0.5 points:</t>
    </r>
    <r>
      <rPr>
        <sz val="11"/>
        <color theme="1"/>
        <rFont val="Arial"/>
        <family val="2"/>
      </rPr>
      <t/>
    </r>
  </si>
  <si>
    <r>
      <rPr>
        <sz val="11"/>
        <color theme="1"/>
        <rFont val="Calibri"/>
        <family val="2"/>
        <scheme val="minor"/>
      </rPr>
      <t>▪ Transportation assistance</t>
    </r>
  </si>
  <si>
    <t>▪ Use of a single application form for 4+ mainstream programs</t>
  </si>
  <si>
    <t>▪ At least annual follow-ups with participants to ensure mainstream benefits are received and renewed</t>
  </si>
  <si>
    <t>▪ Ensuring access to SSI/SSDI technical assistance</t>
  </si>
  <si>
    <r>
      <rPr>
        <b/>
        <u/>
        <sz val="11"/>
        <color theme="1"/>
        <rFont val="Calibri"/>
        <family val="2"/>
        <scheme val="minor"/>
      </rPr>
      <t>Connecting Participants to Mainstream Benefits</t>
    </r>
    <r>
      <rPr>
        <sz val="11"/>
        <color theme="1"/>
        <rFont val="Calibri"/>
        <family val="2"/>
        <scheme val="minor"/>
      </rPr>
      <t xml:space="preserve">
</t>
    </r>
  </si>
  <si>
    <t>70%+ project participants served during the operating year were enrolled in SNAP = 1 point</t>
  </si>
  <si>
    <t>70%+ of project participants served during the operating year were enrolled in Health Insurance = 1 point</t>
  </si>
  <si>
    <r>
      <rPr>
        <b/>
        <u/>
        <sz val="11"/>
        <color theme="1"/>
        <rFont val="Calibri"/>
        <family val="2"/>
        <scheme val="minor"/>
      </rPr>
      <t>Application Narrative</t>
    </r>
    <r>
      <rPr>
        <sz val="11"/>
        <color theme="1"/>
        <rFont val="Calibri"/>
        <family val="2"/>
        <scheme val="minor"/>
      </rPr>
      <t>:  Reflects understanding of and implementation of HUD Policy Priorities</t>
    </r>
  </si>
  <si>
    <t>Design/Operation of project is responsive to the need for homeless assistance in the community = 1.5 points</t>
  </si>
  <si>
    <t>FY2018 renewal application</t>
  </si>
  <si>
    <t>Description consistent with Housing First = 1.5 points</t>
  </si>
  <si>
    <t>Project prioritizes resources rather than first come first served = 1.5 points</t>
  </si>
  <si>
    <t>Applicant maintains and utilizes connections to community resources  = 1.5 points</t>
  </si>
  <si>
    <t>PERFORMANCE OUTCOMES</t>
  </si>
  <si>
    <r>
      <rPr>
        <b/>
        <u/>
        <sz val="11"/>
        <color theme="1"/>
        <rFont val="Calibri"/>
        <family val="2"/>
        <scheme val="minor"/>
      </rPr>
      <t>Length of Stay</t>
    </r>
    <r>
      <rPr>
        <b/>
        <sz val="11"/>
        <color theme="1"/>
        <rFont val="Calibri"/>
        <family val="2"/>
        <scheme val="minor"/>
      </rPr>
      <t>:</t>
    </r>
    <r>
      <rPr>
        <sz val="11"/>
        <color theme="1"/>
        <rFont val="Calibri"/>
        <family val="2"/>
        <scheme val="minor"/>
      </rPr>
      <t xml:space="preserve">  TH and SSO Only - Length of stay of for those who exited to permanent housing destinations</t>
    </r>
  </si>
  <si>
    <t>Less than 9 months = 2 points</t>
  </si>
  <si>
    <t>9 - 11 months = 1 point</t>
  </si>
  <si>
    <t>&gt;11 months = 0 points</t>
  </si>
  <si>
    <r>
      <rPr>
        <b/>
        <u/>
        <sz val="11"/>
        <rFont val="Calibri"/>
        <family val="2"/>
        <scheme val="minor"/>
      </rPr>
      <t>% permanent housing exit destinations</t>
    </r>
    <r>
      <rPr>
        <b/>
        <sz val="11"/>
        <rFont val="Calibri"/>
        <family val="2"/>
        <scheme val="minor"/>
      </rPr>
      <t xml:space="preserve">:   </t>
    </r>
    <r>
      <rPr>
        <sz val="11"/>
        <rFont val="Calibri"/>
        <family val="2"/>
        <scheme val="minor"/>
      </rPr>
      <t>TH and SSO Only - Percentage exited to permanent housing</t>
    </r>
    <r>
      <rPr>
        <vertAlign val="superscript"/>
        <sz val="11"/>
        <rFont val="Calibri"/>
        <family val="2"/>
        <scheme val="minor"/>
      </rPr>
      <t>1</t>
    </r>
  </si>
  <si>
    <t>100% exited to PH = 8 points</t>
  </si>
  <si>
    <t xml:space="preserve">HMIS or DV comparable database
    </t>
  </si>
  <si>
    <r>
      <t>96 - 99</t>
    </r>
    <r>
      <rPr>
        <sz val="11"/>
        <rFont val="Calibri"/>
        <family val="2"/>
        <scheme val="minor"/>
      </rPr>
      <t>% exited to PH = 7</t>
    </r>
    <r>
      <rPr>
        <sz val="11"/>
        <rFont val="Calibri"/>
        <family val="2"/>
        <scheme val="minor"/>
      </rPr>
      <t xml:space="preserve"> points</t>
    </r>
  </si>
  <si>
    <t>90% - 95% exited to PH = 6 points</t>
  </si>
  <si>
    <t>85% - 89%  exited to PH = 4 points</t>
  </si>
  <si>
    <t>80% - 84% exited to PH = 2 points</t>
  </si>
  <si>
    <t>&lt;80% exited to PH = 0 points</t>
  </si>
  <si>
    <r>
      <rPr>
        <b/>
        <u/>
        <sz val="11"/>
        <color theme="1"/>
        <rFont val="Calibri"/>
        <family val="2"/>
        <scheme val="minor"/>
      </rPr>
      <t>% permanent housing exit destinations</t>
    </r>
    <r>
      <rPr>
        <b/>
        <sz val="11"/>
        <color theme="1"/>
        <rFont val="Calibri"/>
        <family val="2"/>
        <scheme val="minor"/>
      </rPr>
      <t xml:space="preserve">:  </t>
    </r>
    <r>
      <rPr>
        <sz val="11"/>
        <color theme="1"/>
        <rFont val="Calibri"/>
        <family val="2"/>
        <scheme val="minor"/>
      </rPr>
      <t>RRH &amp; PSH Only - Percentage remained in or exited to permanent housing</t>
    </r>
    <r>
      <rPr>
        <vertAlign val="superscript"/>
        <sz val="11"/>
        <color theme="1"/>
        <rFont val="Calibri"/>
        <family val="2"/>
        <scheme val="minor"/>
      </rPr>
      <t>1</t>
    </r>
  </si>
  <si>
    <r>
      <rPr>
        <b/>
        <u/>
        <sz val="11"/>
        <color theme="1"/>
        <rFont val="Calibri"/>
        <family val="2"/>
        <scheme val="minor"/>
      </rPr>
      <t>% returns to homelessness</t>
    </r>
    <r>
      <rPr>
        <b/>
        <sz val="11"/>
        <color theme="1"/>
        <rFont val="Calibri"/>
        <family val="2"/>
        <scheme val="minor"/>
      </rPr>
      <t xml:space="preserve">:  </t>
    </r>
    <r>
      <rPr>
        <sz val="11"/>
        <color theme="1"/>
        <rFont val="Calibri"/>
        <family val="2"/>
        <scheme val="minor"/>
      </rPr>
      <t xml:space="preserve">Percentage of households return to homelessness within 6 months of program exit.  
</t>
    </r>
    <r>
      <rPr>
        <b/>
        <u/>
        <sz val="11"/>
        <color theme="1"/>
        <rFont val="Calibri"/>
        <family val="2"/>
        <scheme val="minor"/>
      </rPr>
      <t>Note</t>
    </r>
    <r>
      <rPr>
        <b/>
        <sz val="11"/>
        <color theme="1"/>
        <rFont val="Calibri"/>
        <family val="2"/>
        <scheme val="minor"/>
      </rPr>
      <t>:</t>
    </r>
    <r>
      <rPr>
        <sz val="11"/>
        <color theme="1"/>
        <rFont val="Calibri"/>
        <family val="2"/>
        <scheme val="minor"/>
      </rPr>
      <t xml:space="preserve">  N/A for DV providers, as there is no way to measure if clients reentered the system, only their specific program.</t>
    </r>
  </si>
  <si>
    <r>
      <t>0 - 5% returns to homelessness within 6 months of program exit =</t>
    </r>
    <r>
      <rPr>
        <sz val="11"/>
        <rFont val="Calibri"/>
        <family val="2"/>
        <scheme val="minor"/>
      </rPr>
      <t xml:space="preserve"> 2</t>
    </r>
    <r>
      <rPr>
        <sz val="11"/>
        <color theme="1"/>
        <rFont val="Calibri"/>
        <family val="2"/>
        <scheme val="minor"/>
      </rPr>
      <t xml:space="preserve"> points</t>
    </r>
  </si>
  <si>
    <t>HMIS</t>
  </si>
  <si>
    <r>
      <t xml:space="preserve">6 - 10% = </t>
    </r>
    <r>
      <rPr>
        <sz val="11"/>
        <rFont val="Calibri"/>
        <family val="2"/>
        <scheme val="minor"/>
      </rPr>
      <t>1</t>
    </r>
    <r>
      <rPr>
        <sz val="11"/>
        <color theme="1"/>
        <rFont val="Calibri"/>
        <family val="2"/>
        <scheme val="minor"/>
      </rPr>
      <t xml:space="preserve"> point</t>
    </r>
  </si>
  <si>
    <t>&gt;10% = 0 points</t>
  </si>
  <si>
    <r>
      <rPr>
        <b/>
        <u/>
        <sz val="11"/>
        <color theme="1"/>
        <rFont val="Calibri"/>
        <family val="2"/>
        <scheme val="minor"/>
      </rPr>
      <t>Increate earned income</t>
    </r>
    <r>
      <rPr>
        <b/>
        <sz val="11"/>
        <color theme="1"/>
        <rFont val="Calibri"/>
        <family val="2"/>
        <scheme val="minor"/>
      </rPr>
      <t>:</t>
    </r>
    <r>
      <rPr>
        <sz val="11"/>
        <color theme="1"/>
        <rFont val="Calibri"/>
        <family val="2"/>
        <scheme val="minor"/>
      </rPr>
      <t xml:space="preserve">  % of all adult participants who increase earned income from entry to exit/annual assessment (leavers and stayers)</t>
    </r>
  </si>
  <si>
    <t>2 points:  SSO/TH/RRH = 24%+; PSH = 21%</t>
  </si>
  <si>
    <t>1 point:  SSO/TH/RRH = 20-23%; PSH = 17-20%</t>
  </si>
  <si>
    <r>
      <rPr>
        <b/>
        <u/>
        <sz val="11"/>
        <color theme="1"/>
        <rFont val="Calibri"/>
        <family val="2"/>
        <scheme val="minor"/>
      </rPr>
      <t>Increase non-earned income</t>
    </r>
    <r>
      <rPr>
        <b/>
        <sz val="11"/>
        <color theme="1"/>
        <rFont val="Calibri"/>
        <family val="2"/>
        <scheme val="minor"/>
      </rPr>
      <t>:</t>
    </r>
    <r>
      <rPr>
        <sz val="11"/>
        <color theme="1"/>
        <rFont val="Calibri"/>
        <family val="2"/>
        <scheme val="minor"/>
      </rPr>
      <t xml:space="preserve">  % of all adult participants who increased non-earned income from entry to exit/ annual assessment (leavers and stayers)</t>
    </r>
  </si>
  <si>
    <t>2 points:  SSO/TH/RRH = 10%+; PSH = 27%</t>
  </si>
  <si>
    <t>1 point:  SSO/TH/RRH = 6-9%; PSH = 23-26%</t>
  </si>
  <si>
    <r>
      <rPr>
        <b/>
        <u/>
        <sz val="11"/>
        <color theme="1"/>
        <rFont val="Calibri"/>
        <family val="2"/>
        <scheme val="minor"/>
      </rPr>
      <t>Increase in total income</t>
    </r>
    <r>
      <rPr>
        <b/>
        <sz val="11"/>
        <color theme="1"/>
        <rFont val="Calibri"/>
        <family val="2"/>
        <scheme val="minor"/>
      </rPr>
      <t>:</t>
    </r>
    <r>
      <rPr>
        <sz val="11"/>
        <color theme="1"/>
        <rFont val="Calibri"/>
        <family val="2"/>
        <scheme val="minor"/>
      </rPr>
      <t xml:space="preserve">  % of all adult participants who increased income from any source (leavers and stayers)</t>
    </r>
  </si>
  <si>
    <t>50% or more had an increase in total income = 6 points</t>
  </si>
  <si>
    <t>40% to 49% increase income = 5 points</t>
  </si>
  <si>
    <t>30% to 39% increase income = 4 points</t>
  </si>
  <si>
    <t>20 - 29% increase income = 2 points</t>
  </si>
  <si>
    <t>&lt;20% increase income = 0 points</t>
  </si>
  <si>
    <t>GRANT MANAGEMENT</t>
  </si>
  <si>
    <r>
      <rPr>
        <b/>
        <u/>
        <sz val="11"/>
        <rFont val="Calibri"/>
        <family val="2"/>
        <scheme val="minor"/>
      </rPr>
      <t>Unit Utilization rates</t>
    </r>
    <r>
      <rPr>
        <b/>
        <sz val="11"/>
        <rFont val="Calibri"/>
        <family val="2"/>
        <scheme val="minor"/>
      </rPr>
      <t xml:space="preserve">:  </t>
    </r>
    <r>
      <rPr>
        <sz val="11"/>
        <rFont val="Calibri"/>
        <family val="2"/>
        <scheme val="minor"/>
      </rPr>
      <t>Average utilization rate of project (using project utilization each quarter, as reported on APR for CY17)
(NA for SSO)</t>
    </r>
  </si>
  <si>
    <t>100%+ utilization rate = 8 points</t>
  </si>
  <si>
    <t>HMIS generated APR (CY17) or DV Comparable database and Number of Units from FY2016 Applications as reported on RSF</t>
  </si>
  <si>
    <t>96% - 99% = 4 points</t>
  </si>
  <si>
    <t>90% - 95% = 2 points</t>
  </si>
  <si>
    <t>&lt;90% = 0 points</t>
  </si>
  <si>
    <r>
      <rPr>
        <b/>
        <u/>
        <sz val="11"/>
        <color theme="1"/>
        <rFont val="Calibri"/>
        <family val="2"/>
        <scheme val="minor"/>
      </rPr>
      <t>Drawdown rates</t>
    </r>
    <r>
      <rPr>
        <b/>
        <sz val="11"/>
        <color theme="1"/>
        <rFont val="Calibri"/>
        <family val="2"/>
        <scheme val="minor"/>
      </rPr>
      <t xml:space="preserve">:  </t>
    </r>
    <r>
      <rPr>
        <sz val="11"/>
        <color theme="1"/>
        <rFont val="Calibri"/>
        <family val="2"/>
        <scheme val="minor"/>
      </rPr>
      <t>Minimum of quarterly drawdown from eLOCCS</t>
    </r>
  </si>
  <si>
    <t>Minimum of 1 drawdown per quarter = 3 points</t>
  </si>
  <si>
    <r>
      <rPr>
        <b/>
        <u/>
        <sz val="11"/>
        <color theme="1"/>
        <rFont val="Calibri"/>
        <family val="2"/>
        <scheme val="minor"/>
      </rPr>
      <t>Funds Expended</t>
    </r>
    <r>
      <rPr>
        <b/>
        <sz val="11"/>
        <color theme="1"/>
        <rFont val="Calibri"/>
        <family val="2"/>
        <scheme val="minor"/>
      </rPr>
      <t xml:space="preserve">:  </t>
    </r>
    <r>
      <rPr>
        <sz val="11"/>
        <color theme="1"/>
        <rFont val="Calibri"/>
        <family val="2"/>
        <scheme val="minor"/>
      </rPr>
      <t>Ensure project is fully utilizing CoC funding</t>
    </r>
  </si>
  <si>
    <t>If project is still operating in first contract cycle = 8 points</t>
  </si>
  <si>
    <t>100% of funds expended = 8 points</t>
  </si>
  <si>
    <t>95% - 99% expended = 6 points</t>
  </si>
  <si>
    <t>90% - 94% expended = 3 points</t>
  </si>
  <si>
    <t>&lt;90% expended = 0 points</t>
  </si>
  <si>
    <r>
      <rPr>
        <b/>
        <u/>
        <sz val="11"/>
        <color theme="1"/>
        <rFont val="Calibri"/>
        <family val="2"/>
        <scheme val="minor"/>
      </rPr>
      <t>Cost Effectiveness</t>
    </r>
    <r>
      <rPr>
        <b/>
        <sz val="11"/>
        <color theme="1"/>
        <rFont val="Calibri"/>
        <family val="2"/>
        <scheme val="minor"/>
      </rPr>
      <t>:</t>
    </r>
    <r>
      <rPr>
        <sz val="11"/>
        <color theme="1"/>
        <rFont val="Calibri"/>
        <family val="2"/>
        <scheme val="minor"/>
      </rPr>
      <t xml:space="preserve"> Cost per household:  SSO/TH/RRH</t>
    </r>
  </si>
  <si>
    <t xml:space="preserve">Project's last completed budget (SERVICES + ADMIN ONLY) ÷ Number of households served during Calendar 2017 equal to or less than CoC average (SSO, TH, RRH) = 2 points </t>
  </si>
  <si>
    <t>25% above average = 1 point</t>
  </si>
  <si>
    <t>&gt;25% above average = 0 points</t>
  </si>
  <si>
    <r>
      <rPr>
        <b/>
        <u/>
        <sz val="11"/>
        <color theme="1"/>
        <rFont val="Calibri"/>
        <family val="2"/>
        <scheme val="minor"/>
      </rPr>
      <t>Cost Effectiveness</t>
    </r>
    <r>
      <rPr>
        <b/>
        <sz val="11"/>
        <color theme="1"/>
        <rFont val="Calibri"/>
        <family val="2"/>
        <scheme val="minor"/>
      </rPr>
      <t>:</t>
    </r>
    <r>
      <rPr>
        <sz val="11"/>
        <color theme="1"/>
        <rFont val="Calibri"/>
        <family val="2"/>
        <scheme val="minor"/>
      </rPr>
      <t xml:space="preserve"> Cost per household: PSH</t>
    </r>
  </si>
  <si>
    <t xml:space="preserve">Project's last completed budget (SERVICES + ADMIN ONLY)  ÷ Number of households served during Calendar 2017 equal to or less than CoC average (SSO, TH, RRH) = 2 points </t>
  </si>
  <si>
    <r>
      <rPr>
        <b/>
        <u/>
        <sz val="11"/>
        <color theme="1"/>
        <rFont val="Calibri"/>
        <family val="2"/>
        <scheme val="minor"/>
      </rPr>
      <t>Cost Effectiveness</t>
    </r>
    <r>
      <rPr>
        <b/>
        <sz val="11"/>
        <color theme="1"/>
        <rFont val="Calibri"/>
        <family val="2"/>
        <scheme val="minor"/>
      </rPr>
      <t>:</t>
    </r>
    <r>
      <rPr>
        <sz val="11"/>
        <color theme="1"/>
        <rFont val="Calibri"/>
        <family val="2"/>
        <scheme val="minor"/>
      </rPr>
      <t xml:space="preserve"> Cost per EXIT to PH destination: SSO, TH, RRH</t>
    </r>
  </si>
  <si>
    <t xml:space="preserve">Project's last completed budget (SERVICES + ADMIN ONLY) ÷ Number of Leavers to a PH destination during Calendar 2017 equal to or less than CoC average (SSO, TH, RRH) = 2 points </t>
  </si>
  <si>
    <r>
      <rPr>
        <b/>
        <u/>
        <sz val="11"/>
        <color theme="1"/>
        <rFont val="Calibri"/>
        <family val="2"/>
        <scheme val="minor"/>
      </rPr>
      <t>Cost Effectiveness</t>
    </r>
    <r>
      <rPr>
        <b/>
        <sz val="11"/>
        <color theme="1"/>
        <rFont val="Calibri"/>
        <family val="2"/>
        <scheme val="minor"/>
      </rPr>
      <t>:</t>
    </r>
    <r>
      <rPr>
        <sz val="11"/>
        <color theme="1"/>
        <rFont val="Calibri"/>
        <family val="2"/>
        <scheme val="minor"/>
      </rPr>
      <t xml:space="preserve"> Cost per household that remains in PSH or exits to another  PH destination: PSH</t>
    </r>
  </si>
  <si>
    <t>Project's last completed budget (SERVICES + ADMIN ONLY) ÷ Number of Stayers + Number of Leavers to a PH destination during Calendar 2017 equal to or less than CoC average (PSH) = 2 points</t>
  </si>
  <si>
    <t>APR must be submitted to HUD within 90 days after the end of the contract period</t>
  </si>
  <si>
    <t>APR submission documentation</t>
  </si>
  <si>
    <t>Letter verifying no monitoring; If monitored, evidence of no outstanding findings</t>
  </si>
  <si>
    <t>Project monitored and has unresolved findings = -5 points</t>
  </si>
  <si>
    <t>COC PARTICIPATION</t>
  </si>
  <si>
    <r>
      <t>Participation in Planning</t>
    </r>
    <r>
      <rPr>
        <b/>
        <sz val="11"/>
        <color theme="1"/>
        <rFont val="Calibri"/>
        <family val="2"/>
        <scheme val="minor"/>
      </rPr>
      <t xml:space="preserve">:  </t>
    </r>
    <r>
      <rPr>
        <sz val="11"/>
        <color theme="1"/>
        <rFont val="Calibri"/>
        <family val="2"/>
        <scheme val="minor"/>
      </rPr>
      <t>CoC-funded organizations must participate in local, regional and CoC-wide meetings and planning in order to maximize knowledge of providers and engage the broader community.</t>
    </r>
  </si>
  <si>
    <t>CoC meetings</t>
  </si>
  <si>
    <t>RSF &amp; CoC meeting sign-in sheets</t>
  </si>
  <si>
    <t>Regional Homeless Advisory Board (RHAB) meetings</t>
  </si>
  <si>
    <t>RSF &amp; RHAB attendance sheets</t>
  </si>
  <si>
    <t>County LHOT or housing coalition meetings</t>
  </si>
  <si>
    <r>
      <t xml:space="preserve">Participation in CoC Training Events             </t>
    </r>
    <r>
      <rPr>
        <sz val="11"/>
        <rFont val="Calibri"/>
        <family val="2"/>
        <scheme val="minor"/>
      </rPr>
      <t/>
    </r>
  </si>
  <si>
    <t>RSF &amp; attendance sheets.</t>
  </si>
  <si>
    <t xml:space="preserve">HMIS </t>
  </si>
  <si>
    <r>
      <rPr>
        <b/>
        <u/>
        <sz val="11"/>
        <color theme="1"/>
        <rFont val="Calibri"/>
        <family val="2"/>
        <scheme val="minor"/>
      </rPr>
      <t>HMIS Data Quality</t>
    </r>
    <r>
      <rPr>
        <sz val="11"/>
        <color theme="1"/>
        <rFont val="Calibri"/>
        <family val="2"/>
        <scheme val="minor"/>
      </rPr>
      <t>: Universal Data Elements reflect a low percentage of:  
     1) null/ missing values and 
     2) client doesn't know/ 
          refused values</t>
    </r>
  </si>
  <si>
    <t>1) Null/Missing Value:</t>
  </si>
  <si>
    <t>.01% - 2.5% = 2 points</t>
  </si>
  <si>
    <t>2.501% - 5% = 1 point</t>
  </si>
  <si>
    <t>&gt;5% = 0 points</t>
  </si>
  <si>
    <t>2)  Doesn't Know/refused:</t>
  </si>
  <si>
    <t>If project operated by DV org, submit proof of data entry in comparable system = 8 points</t>
  </si>
  <si>
    <t>HMIS comparable system</t>
  </si>
  <si>
    <t>HMIS                                                                                   N/A DV</t>
  </si>
  <si>
    <t>Bed/Unit Inventory is set up in PA-HMIS and kept up to date.  Not scored in 2018, but will be scored in 2019.</t>
  </si>
  <si>
    <r>
      <t xml:space="preserve">Full </t>
    </r>
    <r>
      <rPr>
        <b/>
        <u/>
        <sz val="11"/>
        <color theme="1"/>
        <rFont val="Calibri"/>
        <family val="2"/>
        <scheme val="minor"/>
      </rPr>
      <t>HMIS participation</t>
    </r>
    <r>
      <rPr>
        <sz val="11"/>
        <color theme="1"/>
        <rFont val="Calibri"/>
        <family val="2"/>
        <scheme val="minor"/>
      </rPr>
      <t xml:space="preserve"> within organizations receiving CoC funding</t>
    </r>
  </si>
  <si>
    <t>HMIS participation among homeless assistance programs (not receiving ESG, CoC, SSVF, PATH funding) operated by your organization = 0.5 point  (maximum)</t>
  </si>
  <si>
    <t>RSF &amp; HMIS</t>
  </si>
  <si>
    <t>TOTAL POINTS:</t>
  </si>
  <si>
    <t>POSSIBLE BONUS POINTS:</t>
  </si>
  <si>
    <r>
      <rPr>
        <u/>
        <sz val="11"/>
        <color theme="1"/>
        <rFont val="Calibri"/>
        <family val="2"/>
        <scheme val="minor"/>
      </rPr>
      <t>NOTES</t>
    </r>
    <r>
      <rPr>
        <sz val="11"/>
        <color theme="1"/>
        <rFont val="Calibri"/>
        <family val="2"/>
        <scheme val="minor"/>
      </rPr>
      <t>:</t>
    </r>
  </si>
  <si>
    <r>
      <rPr>
        <vertAlign val="superscript"/>
        <sz val="11"/>
        <color theme="1"/>
        <rFont val="Calibri"/>
        <family val="2"/>
        <scheme val="minor"/>
      </rPr>
      <t>1</t>
    </r>
    <r>
      <rPr>
        <sz val="11"/>
        <color theme="1"/>
        <rFont val="Calibri"/>
        <family val="2"/>
        <scheme val="minor"/>
      </rPr>
      <t>This measure excludes persons from the measure if they exited to one of the below listed "destinations":</t>
    </r>
  </si>
  <si>
    <r>
      <t>·</t>
    </r>
    <r>
      <rPr>
        <sz val="7"/>
        <color rgb="FF000000"/>
        <rFont val="Calibri"/>
        <family val="2"/>
        <scheme val="minor"/>
      </rPr>
      <t>         </t>
    </r>
    <r>
      <rPr>
        <sz val="11"/>
        <color rgb="FF000000"/>
        <rFont val="Calibri"/>
        <family val="2"/>
        <scheme val="minor"/>
      </rPr>
      <t>Hospital or other residential non-psychiatric medical facility</t>
    </r>
  </si>
  <si>
    <r>
      <t>·</t>
    </r>
    <r>
      <rPr>
        <sz val="7"/>
        <color rgb="FF000000"/>
        <rFont val="Calibri"/>
        <family val="2"/>
        <scheme val="minor"/>
      </rPr>
      <t>         </t>
    </r>
    <r>
      <rPr>
        <sz val="11"/>
        <color rgb="FF000000"/>
        <rFont val="Calibri"/>
        <family val="2"/>
        <scheme val="minor"/>
      </rPr>
      <t>Foster care home or foster care group home</t>
    </r>
  </si>
  <si>
    <r>
      <t>·</t>
    </r>
    <r>
      <rPr>
        <sz val="7"/>
        <color rgb="FF000000"/>
        <rFont val="Calibri"/>
        <family val="2"/>
        <scheme val="minor"/>
      </rPr>
      <t>         </t>
    </r>
    <r>
      <rPr>
        <sz val="11"/>
        <color rgb="FF000000"/>
        <rFont val="Calibri"/>
        <family val="2"/>
        <scheme val="minor"/>
      </rPr>
      <t>Long-term care facility or nursing home</t>
    </r>
  </si>
  <si>
    <r>
      <t>·</t>
    </r>
    <r>
      <rPr>
        <sz val="7"/>
        <color rgb="FF1F497D"/>
        <rFont val="Calibri"/>
        <family val="2"/>
        <scheme val="minor"/>
      </rPr>
      <t>         </t>
    </r>
    <r>
      <rPr>
        <sz val="11"/>
        <color rgb="FF000000"/>
        <rFont val="Calibri"/>
        <family val="2"/>
        <scheme val="minor"/>
      </rPr>
      <t>Deceased</t>
    </r>
  </si>
  <si>
    <r>
      <t>Participant Eligibility</t>
    </r>
    <r>
      <rPr>
        <b/>
        <sz val="11"/>
        <rFont val="Calibri"/>
        <family val="2"/>
        <scheme val="minor"/>
      </rPr>
      <t/>
    </r>
  </si>
  <si>
    <r>
      <t xml:space="preserve">Meeting Goals of </t>
    </r>
    <r>
      <rPr>
        <i/>
        <sz val="11"/>
        <color theme="1"/>
        <rFont val="Calibri"/>
        <family val="2"/>
        <scheme val="minor"/>
      </rPr>
      <t>Opening Doors</t>
    </r>
  </si>
  <si>
    <t>Access to Mainstream Benefits</t>
  </si>
  <si>
    <t>Connecting Participants to Mainstream Benefits</t>
  </si>
  <si>
    <t>Application Narrative</t>
  </si>
  <si>
    <t>Length of Stay:  TH and SSO Only</t>
  </si>
  <si>
    <t>% permanent housing exit destinations:   TH, SH, SSO Only</t>
  </si>
  <si>
    <t>% permanent housing exit destinations:  RRH &amp; PSH Only</t>
  </si>
  <si>
    <t>% returns to homelessness (N/A for DV providers)</t>
  </si>
  <si>
    <t>Increase earned income</t>
  </si>
  <si>
    <t>Increase non-earned income</t>
  </si>
  <si>
    <t>Increase in total income</t>
  </si>
  <si>
    <t>Unit Utilization rates:  NA for SSO</t>
  </si>
  <si>
    <r>
      <t>Drawdown rates</t>
    </r>
    <r>
      <rPr>
        <b/>
        <sz val="11"/>
        <color theme="1"/>
        <rFont val="Calibri"/>
        <family val="2"/>
        <scheme val="minor"/>
      </rPr>
      <t/>
    </r>
  </si>
  <si>
    <r>
      <t>Funds Expended</t>
    </r>
    <r>
      <rPr>
        <b/>
        <sz val="11"/>
        <color theme="1"/>
        <rFont val="Calibri"/>
        <family val="2"/>
        <scheme val="minor"/>
      </rPr>
      <t/>
    </r>
  </si>
  <si>
    <t>Cost Effectiveness: Cost per household - SSO/TH/RRH</t>
  </si>
  <si>
    <t>Cost Effectiveness: Cost per household - PSH</t>
  </si>
  <si>
    <t>Cost Effectiveness: Cost per EXIT to PH destination - SSO, TH, RRH</t>
  </si>
  <si>
    <t>Cost Effectiveness: Cost per household that remains in PSH or exits to another  PH destination - PSH</t>
  </si>
  <si>
    <t xml:space="preserve">Participation in CoC Training Events                                       </t>
  </si>
  <si>
    <t>HMIS Data Quality</t>
  </si>
  <si>
    <t>TH/SSO = 0 points</t>
  </si>
  <si>
    <t>1. Project Type</t>
  </si>
  <si>
    <t>2. Severity of Need/ Need for specialized services</t>
  </si>
  <si>
    <t>50% Below</t>
  </si>
  <si>
    <t>25% below</t>
  </si>
  <si>
    <t>25% Above</t>
  </si>
  <si>
    <t>2. Severity of Needs</t>
  </si>
  <si>
    <t>3. Percent zero income at program entry</t>
  </si>
  <si>
    <t>3. Percent Zero Income at Entry</t>
  </si>
  <si>
    <t>Cameron/Elk Counties Behavioral &amp; Developmental Programs</t>
  </si>
  <si>
    <t>CAPSEA, Inc.</t>
  </si>
  <si>
    <t>Housing Plus</t>
  </si>
  <si>
    <t>City Mission-Living Stones, Inc.</t>
  </si>
  <si>
    <t>Gallatin School Living Centre</t>
  </si>
  <si>
    <t>Community Action, Inc.</t>
  </si>
  <si>
    <t>Housing for Homeless and Disabled Persons</t>
  </si>
  <si>
    <t>Community Services of Venango County, Inc.</t>
  </si>
  <si>
    <t>Sycamore Commons</t>
  </si>
  <si>
    <t>Connect, Inc.</t>
  </si>
  <si>
    <t>Home Again Butler County</t>
  </si>
  <si>
    <t>HOPE Project</t>
  </si>
  <si>
    <t>Path Transition Age Project</t>
  </si>
  <si>
    <t>County of Washington</t>
  </si>
  <si>
    <t>Shelter plus Care - Washington City Mission</t>
  </si>
  <si>
    <t>Shelter plus Care I</t>
  </si>
  <si>
    <t>Crawford County Coalition on Housing Needs, Inc.</t>
  </si>
  <si>
    <t>Liberty House Transitional Housing Program</t>
  </si>
  <si>
    <t>Crawford County Shelter plus Care</t>
  </si>
  <si>
    <t>Crawford County Mental Health Awareness Program, Inc.</t>
  </si>
  <si>
    <t>CHAPS Fairweather Lodge</t>
  </si>
  <si>
    <t>Crawford County Housing Advocacy Project</t>
  </si>
  <si>
    <t>DuBois Housing Authority</t>
  </si>
  <si>
    <t>Fayette County Community Action Agency, Inc.</t>
  </si>
  <si>
    <t>Fairweather Lodge Supportive Housing</t>
  </si>
  <si>
    <t>Fayette Apartments</t>
  </si>
  <si>
    <t>Lenox Street Apartments</t>
  </si>
  <si>
    <t>Greene County Human Services</t>
  </si>
  <si>
    <t>Greene County Shelter + Care Project</t>
  </si>
  <si>
    <t>Housing Authority of the County of Butler</t>
  </si>
  <si>
    <t>Franklin Court Chronically Homeless</t>
  </si>
  <si>
    <t>Indiana County Community Action Program, Inc.</t>
  </si>
  <si>
    <t>Lawrence County Social Services, Inc.</t>
  </si>
  <si>
    <t>NWRHA</t>
  </si>
  <si>
    <t>NWRHA 2</t>
  </si>
  <si>
    <t>SAFE</t>
  </si>
  <si>
    <t>Turning Point</t>
  </si>
  <si>
    <t>Union Mission of Latrobe, Inc.</t>
  </si>
  <si>
    <t>Victim Outreach Intervention Center</t>
  </si>
  <si>
    <t>Enduring VOICe</t>
  </si>
  <si>
    <t>Westmoreland Community Action</t>
  </si>
  <si>
    <t>4. Participant Eligibility</t>
  </si>
  <si>
    <t>100% = 6 points</t>
  </si>
  <si>
    <t>90-99% = 4 points</t>
  </si>
  <si>
    <t>4. Partipicant Eligibility</t>
  </si>
  <si>
    <t>5. Housing First</t>
  </si>
  <si>
    <t>6. Opening Doors Goal</t>
  </si>
  <si>
    <t>Project targets one or more special populations: Youth, Families w/Children, Veterans or Chronically Homeless = 2 points</t>
  </si>
  <si>
    <t>6. Opening Doors Goals</t>
  </si>
  <si>
    <t xml:space="preserve"> For each of the 4 activities promoted = .5 pts each</t>
  </si>
  <si>
    <t>70% participants enrolled in SNAP = 1 pt</t>
  </si>
  <si>
    <t>70% participants enrolled in Health Insurance = 1 pt</t>
  </si>
  <si>
    <t>SNAP %</t>
  </si>
  <si>
    <t>HI %</t>
  </si>
  <si>
    <t>LOS (Months)</t>
  </si>
  <si>
    <t>% DK, R</t>
  </si>
  <si>
    <t>HMIS Pariticpation BONUS</t>
  </si>
  <si>
    <t># of Projects</t>
  </si>
  <si>
    <t>Organizations that record data in HMIS that is not required (CoC,ESG,PATH,SSVF,RHY) = .5 points (Maximum)</t>
  </si>
  <si>
    <t>SNAP Achieved</t>
  </si>
  <si>
    <t>SNAP Achieved %</t>
  </si>
  <si>
    <t>Insurance Achieved</t>
  </si>
  <si>
    <t>Insurance Achieved %</t>
  </si>
  <si>
    <t>10. Application Narrative</t>
  </si>
  <si>
    <r>
      <t>0 - 5%  =</t>
    </r>
    <r>
      <rPr>
        <sz val="11"/>
        <rFont val="Calibri"/>
        <family val="2"/>
        <scheme val="minor"/>
      </rPr>
      <t xml:space="preserve"> 2</t>
    </r>
    <r>
      <rPr>
        <sz val="11"/>
        <color theme="1"/>
        <rFont val="Calibri"/>
        <family val="2"/>
        <scheme val="minor"/>
      </rPr>
      <t xml:space="preserve"> points</t>
    </r>
  </si>
  <si>
    <t>SSO/TH/RRH - 24%+ = 2 points</t>
  </si>
  <si>
    <t>PSH - 21%+ = 2 points</t>
  </si>
  <si>
    <t>SSO/TH/RRH - 20-23% = 1 point</t>
  </si>
  <si>
    <t>PSH - 17-20% = 1 point</t>
  </si>
  <si>
    <t>SSO/TH/RRH - 10%+ = 2 points</t>
  </si>
  <si>
    <t>SSO/TH/RRH - 6-9% = 1 point</t>
  </si>
  <si>
    <t>PSH - 27%+ = 2 points</t>
  </si>
  <si>
    <t>PSH - 23-26% = 1 point</t>
  </si>
  <si>
    <t>100%+ = 8 points</t>
  </si>
  <si>
    <t>Physical Units</t>
  </si>
  <si>
    <t>1st Cycle</t>
  </si>
  <si>
    <t>HUD APR submitted within 90 days of end of grant = 2 points</t>
  </si>
  <si>
    <t>RHAB Meetings</t>
  </si>
  <si>
    <t>LHOT Meetings</t>
  </si>
  <si>
    <t>Attended at least 50% of all RHAB meetings in 2017 = 2 points
- N/A if in NW Region and not a member of the RHAB</t>
  </si>
  <si>
    <t>Attendance at 75% or more of all county LHOT/housing coalition meetings.  
- NW non-RHAB members = 4 points
- All others = 2 points</t>
  </si>
  <si>
    <t>CoC Trainings</t>
  </si>
  <si>
    <t>Service + Admin Budget</t>
  </si>
  <si>
    <t>Bonus</t>
  </si>
  <si>
    <t xml:space="preserve"> 1. Project Type</t>
  </si>
  <si>
    <t xml:space="preserve"> 2. Severity of Needs</t>
  </si>
  <si>
    <t xml:space="preserve"> 3. Percent Zero Income at Entry</t>
  </si>
  <si>
    <t xml:space="preserve"> 4. Partipicant Eligibility</t>
  </si>
  <si>
    <t xml:space="preserve"> 5. Housing First</t>
  </si>
  <si>
    <t xml:space="preserve"> 6. Opening Doors Goals</t>
  </si>
  <si>
    <t>PA-601</t>
  </si>
  <si>
    <t>Armstrong County Community Action Agency</t>
  </si>
  <si>
    <t>Armstrong County Community Action PSH</t>
  </si>
  <si>
    <t>Armstrong County Permanent Supportive Housing Program</t>
  </si>
  <si>
    <t>Armstrong (Fayette) RRH CoC Program</t>
  </si>
  <si>
    <t>Armstrong-Fayette Rapid Rehousing Program</t>
  </si>
  <si>
    <t>Rapid Rehousing Program of Armstrong County</t>
  </si>
  <si>
    <t>Cameron/ Elk Behavioral &amp; Development</t>
  </si>
  <si>
    <t>Cameron and Elk B&amp;D - AHEAD - PSH Program</t>
  </si>
  <si>
    <t>Cameron and Elk B&amp;D - Home Again PSH</t>
  </si>
  <si>
    <t>City Mission - Living Stones, Inc.</t>
  </si>
  <si>
    <t>CM-LS - Gallatin School - SHP TH Program</t>
  </si>
  <si>
    <t>CAI Housing For Homeless And Disabled Persons</t>
  </si>
  <si>
    <t>CAI Transitional Housing Project</t>
  </si>
  <si>
    <t>Comm. Conn. of Clearfield and Jefferson Counties</t>
  </si>
  <si>
    <t>Clearfield-Jefferson Housing First PSH Program</t>
  </si>
  <si>
    <t>Community Services of Venango County</t>
  </si>
  <si>
    <t>Venango County Sycamore Commons PSH Program</t>
  </si>
  <si>
    <t>SPHS Connect, Inc.</t>
  </si>
  <si>
    <t>SPHS Connect - Westmoreland County - PSH Program</t>
  </si>
  <si>
    <t>Butler County Catholic Charities</t>
  </si>
  <si>
    <t>Butler Catholic Charities Home Again PSH Program</t>
  </si>
  <si>
    <t>Center for Community Resources, Inc.</t>
  </si>
  <si>
    <t>Center for Community Resources HOPE Project</t>
  </si>
  <si>
    <t>Butler Catholic Charities PATH Transition Age PSH</t>
  </si>
  <si>
    <t>SPHS Connect - Washington County - PSH Program</t>
  </si>
  <si>
    <t>Washington City Mission</t>
  </si>
  <si>
    <t>Wash City Mission - S+C Program</t>
  </si>
  <si>
    <t>Residential Recovery Services</t>
  </si>
  <si>
    <t>Residential Recovery Services - S+C Program</t>
  </si>
  <si>
    <t>SPHS Connect - Washington Cty - Supp. Living PSH</t>
  </si>
  <si>
    <t>Supportive Living</t>
  </si>
  <si>
    <t>Crawford County MH Awareness</t>
  </si>
  <si>
    <t>CHAPS Shelter Plus Care Program</t>
  </si>
  <si>
    <t>Crawford County Coal. on Housing Needs</t>
  </si>
  <si>
    <t>CCCHN - Liberty House TH Program</t>
  </si>
  <si>
    <t>CHAPS Fairweather Lodge PSH Program</t>
  </si>
  <si>
    <t>CHAPS Family Housing PSH Program</t>
  </si>
  <si>
    <t>CHAPS McKinney Housing Advocacy SSO Program</t>
  </si>
  <si>
    <t>CHAPS Housing Now PSH Program</t>
  </si>
  <si>
    <t>DUBOIS HOUSING AUTHORITY S+C 1 PROGRAM</t>
  </si>
  <si>
    <t>Fayette County Community Action Agency</t>
  </si>
  <si>
    <t>FCCAA Fairweather Lodge Program</t>
  </si>
  <si>
    <t>FCCAA Fayette Apartment PSH Program</t>
  </si>
  <si>
    <t>FCCAA Lenox Permanent Housing Program</t>
  </si>
  <si>
    <t>Greene County (SPHS) - RRH1</t>
  </si>
  <si>
    <t>Greene County Rapid Rehousing Project</t>
  </si>
  <si>
    <t>Greene County (SPHS) S+C Program</t>
  </si>
  <si>
    <t>Greene County (SPHS) PSH Expansion Program</t>
  </si>
  <si>
    <t>Housing Authority of Butler County</t>
  </si>
  <si>
    <t>Housing Authority Butler County - Franklin Court</t>
  </si>
  <si>
    <t>Indiana County Community Action Program</t>
  </si>
  <si>
    <t>Indiana County CAP PHD Program</t>
  </si>
  <si>
    <t>LCSS - Northwest Regional Housing Alliance PSH</t>
  </si>
  <si>
    <t>LCSS - Northwest Regional Housing Alliance Phase 2</t>
  </si>
  <si>
    <t>LCSS - SAFE SSO Program</t>
  </si>
  <si>
    <t>LCSS - CoC - TEAM RRH</t>
  </si>
  <si>
    <t>LCSS - Turning Point PSH Program</t>
  </si>
  <si>
    <t>LCSS- CoC Veteran's RRH Program</t>
  </si>
  <si>
    <t>McKean County Housing Authority</t>
  </si>
  <si>
    <t>McKean County NW RRH Program</t>
  </si>
  <si>
    <t>McKean County Redevelopment &amp; Housing Authority</t>
  </si>
  <si>
    <t>Northwest RRH</t>
  </si>
  <si>
    <t>NCCDC Chestnut Street PSH Program (SHP)</t>
  </si>
  <si>
    <t>NCCDC Clinton Street Gardens</t>
  </si>
  <si>
    <t>Union Mission - Permanent Supportive Housing</t>
  </si>
  <si>
    <t>Warren-Forest Counties EOC</t>
  </si>
  <si>
    <t>Warren Forest EOC - Youngsville PSH Program</t>
  </si>
  <si>
    <t>Warren-Forest Counties Economic Opportunity Council</t>
  </si>
  <si>
    <t>Youngsville Permanent Supportive Housing</t>
  </si>
  <si>
    <t>WCA - Permanent Supportive Housing for Families</t>
  </si>
  <si>
    <t>WCA - Pittsburg Street House PSH Program</t>
  </si>
  <si>
    <t>WCA - Transitional Age PSH Program</t>
  </si>
  <si>
    <t>100% exited to remained in PH = 10 points</t>
  </si>
  <si>
    <t>DV</t>
  </si>
  <si>
    <t>Physical Units - Unit Utilization</t>
  </si>
  <si>
    <t>Funds Expended</t>
  </si>
  <si>
    <t>Households Served (Quarterly Avg.)</t>
  </si>
  <si>
    <t>October</t>
  </si>
  <si>
    <t>April</t>
  </si>
  <si>
    <t>Y</t>
  </si>
  <si>
    <t>N</t>
  </si>
  <si>
    <t>96 - 99% exited to or remained in PH = 9 points</t>
  </si>
  <si>
    <t>90% - 95% exited to or remained in PH = 8 points</t>
  </si>
  <si>
    <t>85% - 89%  exited to or remained in PH = 6 points</t>
  </si>
  <si>
    <t>80% - 84% exited to or remained in PH = 4 points</t>
  </si>
  <si>
    <t xml:space="preserve">*TH/RRH Average: </t>
  </si>
  <si>
    <t>Projects using Housing 1st approach = 10 points</t>
  </si>
  <si>
    <t>4 total points (2 points for each question)</t>
  </si>
  <si>
    <t>0% = 3 points</t>
  </si>
  <si>
    <t>Timeliness &lt;= 7 days = 2 points</t>
  </si>
  <si>
    <t>Do survivors indicate that they feel safer after they receive services?  Do survivors define safety in their own way?  How do you capture/evaluate this?  = 2 points</t>
  </si>
  <si>
    <t>Organization affirmatively answers all questions within Housing First Questionnaire  = 10 points</t>
  </si>
  <si>
    <t>Per the HMIS Participation Agreement, all data should be entered into PA-HMIS within 7 days.  Those with timeliness less than or equal to 7 days  = 2 points</t>
  </si>
  <si>
    <t>0% null/missing = 3 points</t>
  </si>
  <si>
    <t>Attending April 2018 CoC meeting = 1 point</t>
  </si>
  <si>
    <t>Attending October 2018 CoC meeting = 1 point</t>
  </si>
  <si>
    <t>Regional Homeless Advisory Board (RHAB) meetings + County LHOT or housing coalition meetings</t>
  </si>
  <si>
    <t>Attended at least 50% of all RHAB meetings in 2017 = 2 points
▪ N/A if in NW Region and not a member of the RHAB
Attendance at 75% or more of all county LHOT/housing coalition meetings.  
▪ NW non-RHAB members = 4 points
▪ All others = 2 points</t>
  </si>
  <si>
    <t>RHAB + LHOT Meetings</t>
  </si>
  <si>
    <t>PA0274L3E011810</t>
  </si>
  <si>
    <t>PA0716L3E011804</t>
  </si>
  <si>
    <t>PA0776L3E011803</t>
  </si>
  <si>
    <t xml:space="preserve">AHEAD </t>
  </si>
  <si>
    <t>PA0307L3E011811</t>
  </si>
  <si>
    <t xml:space="preserve">Home Again </t>
  </si>
  <si>
    <t>PA0670L3E011805</t>
  </si>
  <si>
    <t>PA0311L3E011811</t>
  </si>
  <si>
    <t>PA0283L3E011811</t>
  </si>
  <si>
    <t>PA0310L3E011811</t>
  </si>
  <si>
    <t>PA0320L3E011811</t>
  </si>
  <si>
    <t>Community Connections of Clearfield/Jefferson</t>
  </si>
  <si>
    <t>Housing First FY 2018 Renewal Application Counties</t>
  </si>
  <si>
    <t>PA0459L3E011807</t>
  </si>
  <si>
    <t>PA0424L3E011810</t>
  </si>
  <si>
    <t>Westmoreland Permanent Supportive Housing Expansion</t>
  </si>
  <si>
    <t>PA0303L3E011811</t>
  </si>
  <si>
    <t>County of Butler, Human Services</t>
  </si>
  <si>
    <t>PA0287L3E011811</t>
  </si>
  <si>
    <t>PA0539L3E011807</t>
  </si>
  <si>
    <t>PA0290L3E011811</t>
  </si>
  <si>
    <t>County of Greene</t>
  </si>
  <si>
    <t>PA0780L3E011803</t>
  </si>
  <si>
    <t>PA0651L3E011806</t>
  </si>
  <si>
    <t>Greene County Supportive Housing Project</t>
  </si>
  <si>
    <t>PA0538L3E011803</t>
  </si>
  <si>
    <t>SPHS Connect - Washington County - Crossing Point</t>
  </si>
  <si>
    <t>Crossing Pointe</t>
  </si>
  <si>
    <t>PA0845L3E011802</t>
  </si>
  <si>
    <t>PA0291L3E011811</t>
  </si>
  <si>
    <t>PA0457L3E011804</t>
  </si>
  <si>
    <t>PA0296L3E011811</t>
  </si>
  <si>
    <t>PA0779L3E011803</t>
  </si>
  <si>
    <t>PA0309L3E011811</t>
  </si>
  <si>
    <t>PA0496L3E011809</t>
  </si>
  <si>
    <t>PA0562L3E011808</t>
  </si>
  <si>
    <t xml:space="preserve">CHAPS Family Housing </t>
  </si>
  <si>
    <t>PA0460L3E011808</t>
  </si>
  <si>
    <t>PA0308L3E011811</t>
  </si>
  <si>
    <t xml:space="preserve">Housing Now </t>
  </si>
  <si>
    <t>PA0495L3E011809</t>
  </si>
  <si>
    <t>2018 Renewal App - DuBois Housing Authority - Shelter Plus Care 1/2/3/4/5</t>
  </si>
  <si>
    <t>PA0458L3E011804</t>
  </si>
  <si>
    <t>PA0560L3E011808</t>
  </si>
  <si>
    <t>PA0616L3E011807</t>
  </si>
  <si>
    <t>FCCAA Fayette County RRH Program</t>
  </si>
  <si>
    <t>Fayette County Rapid Rehousing</t>
  </si>
  <si>
    <t>PA0846L3E011802</t>
  </si>
  <si>
    <t>PA0292L3E011811</t>
  </si>
  <si>
    <t>FCCAA Southwest Regional RRH I Program</t>
  </si>
  <si>
    <t>Southwest Regional Rapid Re-Housing Program</t>
  </si>
  <si>
    <t>PA0847L3E011802</t>
  </si>
  <si>
    <t>PA0493L3E011809</t>
  </si>
  <si>
    <t>PHD Consolidated</t>
  </si>
  <si>
    <t>PA0599L3E011706</t>
  </si>
  <si>
    <t>PA0304L3E011808</t>
  </si>
  <si>
    <t>PA0601L3E011807</t>
  </si>
  <si>
    <t>PA0314L3E011811</t>
  </si>
  <si>
    <t>TEAM RRH</t>
  </si>
  <si>
    <t>PA0775L3E011803</t>
  </si>
  <si>
    <t>PA0425L3E011810</t>
  </si>
  <si>
    <t>Veterans RRH</t>
  </si>
  <si>
    <t>PA0718L3E011804</t>
  </si>
  <si>
    <t>PA0778L3E011803</t>
  </si>
  <si>
    <t>Chestnut Street Gardens Renewal Project Application FY 2018</t>
  </si>
  <si>
    <t>PA0491L3E011809</t>
  </si>
  <si>
    <t>Clinton Street Gardens Renewal Project Application FY 2018</t>
  </si>
  <si>
    <t>PA0597L3E011804</t>
  </si>
  <si>
    <t>Consolidated Union Mission Permanent Supportive Housing</t>
  </si>
  <si>
    <t>PA0540L3E011806</t>
  </si>
  <si>
    <t>PA0280L3E011811</t>
  </si>
  <si>
    <t>PA0777L3E011803</t>
  </si>
  <si>
    <t>Consolidated WCA PSH Project FY2018</t>
  </si>
  <si>
    <t>PA0600L3E011705</t>
  </si>
  <si>
    <t>WCA PSH for Families 2018</t>
  </si>
  <si>
    <t>PA0774L3E011803</t>
  </si>
  <si>
    <t>WCA PSH-Pittsburgh Street House 2018</t>
  </si>
  <si>
    <t>PA0679L3E011805</t>
  </si>
  <si>
    <t>Western CoC Project Ranking 2019 - Scoring Summary Totals</t>
  </si>
  <si>
    <t>Western CoC Project Ranking 2019 - Final Scoring Review</t>
  </si>
  <si>
    <t>Participation in CoC training events are scored - up to 3 points maximum</t>
  </si>
  <si>
    <t>Recommendation to eliminate this criteria from the ranking scorecard</t>
  </si>
  <si>
    <t>Not Scored in 2019</t>
  </si>
  <si>
    <t>Points: 36 general programs; 40 DV programs</t>
  </si>
  <si>
    <t>Points: 22 general programs; 20 DV programs</t>
  </si>
  <si>
    <t>Points: 25 for all programs</t>
  </si>
  <si>
    <t>Points: 8 for general programs; 6 for DV programs</t>
  </si>
  <si>
    <t>Points: 9 for all programs</t>
  </si>
  <si>
    <t>36 ~ 40</t>
  </si>
  <si>
    <t>Degree to which victim service projects improve safety for the population served. (DV Only)</t>
  </si>
  <si>
    <t>22 ~ 20</t>
  </si>
  <si>
    <t>2019 RENEWAL SCORING SHEET - Summary of Scoring</t>
  </si>
  <si>
    <t>6. Safety Improvement (DV Only)</t>
  </si>
  <si>
    <t>7. Access to Mainstream Benefits</t>
  </si>
  <si>
    <t>8. Connecting to Mainstream Benefits</t>
  </si>
  <si>
    <t>10a. Housing Stability (TH,SSO)</t>
  </si>
  <si>
    <t>10b. Housing Stability (RRH,PSH)</t>
  </si>
  <si>
    <t>11. Returns of Homelessness</t>
  </si>
  <si>
    <t>12a. Earned Income Growth</t>
  </si>
  <si>
    <t>12b. NonEarned Income Growth</t>
  </si>
  <si>
    <t>12c. Total Income Growth</t>
  </si>
  <si>
    <t>13. Unit Utilization Rate</t>
  </si>
  <si>
    <t>14. Drawdown Rates</t>
  </si>
  <si>
    <t>15. Funds Expended</t>
  </si>
  <si>
    <t>16a. Cost per Household</t>
  </si>
  <si>
    <t>16b. Cost per Positive Exit</t>
  </si>
  <si>
    <t>17. Timely APR Submission</t>
  </si>
  <si>
    <t>18. HUD Monitoring</t>
  </si>
  <si>
    <t>19a. Attended CoC Meetings</t>
  </si>
  <si>
    <t>19b+c. RHAB/LHOT Meetings</t>
  </si>
  <si>
    <t>20. CoC Training Events</t>
  </si>
  <si>
    <t xml:space="preserve">21. HMIS Data Quality </t>
  </si>
  <si>
    <t>22. Timeliness of HMIS Data Entry</t>
  </si>
  <si>
    <t>23. HMIS Participation Bonus</t>
  </si>
  <si>
    <t>6. Degree to which victim service projects improve safety for the population served. (DV projects only.)</t>
  </si>
  <si>
    <t>8.Connect to Maintream Benefits</t>
  </si>
  <si>
    <t>9. Length of Stay (TH, SSO Only)</t>
  </si>
  <si>
    <t>9. Length of Stay (TH, SSO)</t>
  </si>
  <si>
    <t xml:space="preserve">10a. Exit to Permanent Housing (TH, SSO only) </t>
  </si>
  <si>
    <t>10b. Retention of Permanent Housing/ Exit to other PH (RRH, PSH only)</t>
  </si>
  <si>
    <t>11. Returns to Homelessness within 6 months of exit to permanent housing destination</t>
  </si>
  <si>
    <t>16a/b. Cost effectiveness:  Cost per Household</t>
  </si>
  <si>
    <t>16c/d. Cost effectiveness:  Cost per Postive Exit (Exit/Retention to PH)</t>
  </si>
  <si>
    <t>19b. RHAB Meetings &amp; 20c. LHOT Meetings</t>
  </si>
  <si>
    <t>21. HMIS Data Quality</t>
  </si>
  <si>
    <t>22. Timeliness of Data Entry (HMIS)</t>
  </si>
  <si>
    <t>10a</t>
  </si>
  <si>
    <t>10b</t>
  </si>
  <si>
    <t>12c</t>
  </si>
  <si>
    <t>16a</t>
  </si>
  <si>
    <t>16b</t>
  </si>
  <si>
    <t>16c</t>
  </si>
  <si>
    <t>16d</t>
  </si>
  <si>
    <t>19a</t>
  </si>
  <si>
    <t>19b-c</t>
  </si>
  <si>
    <t>19c</t>
  </si>
  <si>
    <t>23 Bonus</t>
  </si>
  <si>
    <t>2019 RENEWAL SCORING SHEET</t>
  </si>
  <si>
    <t>All scoring will be based on data for Calendar Year (CY) 2018</t>
  </si>
  <si>
    <t>Attendance at April 25 2018 CoC Meeting = 1 point</t>
  </si>
  <si>
    <t>Attendance at October 24, 2018 CoC meeting = 1 point</t>
  </si>
  <si>
    <t>Is there a safety plan that addresses housing in the file of each project participant?  = 2 point</t>
  </si>
  <si>
    <t xml:space="preserve">Attendance at CoC training events is expected of organizations receiving CoC funding.  
• 0.5 points awarded for each webinar attended (of 4)
• 1 point awarded for required full day face-to-face training (of 1)
2018 required trainings included:
• Webinar - Motivational Interviewing, March 14, 2018 
• Webinar - Harm Reduction, March 21, 2018
• Webinar - Intro to Trauma Informed Care, April 18, 2018
• Webinar - Working with Opioid Use Disorder, May 9, 2018
• Full Day Training – Housing Focused Case Management, May 23 (NW) or May 24 (SW), 2018
2018 optional training included: (1) Two-day face-to-face Diversion training presented by Cleveland Med Cntr on June 11-12, 2018.  (2) Landlord Engagement training on October 3, 2018. If project did not receive full points from attending the required CoC training and webinars, 0.5 points will be awarded for attendance at either of these optional trainings.  Max total points to be awarded = 3. RSF &amp; attendance sheets. </t>
  </si>
  <si>
    <t>FY19 Total Score</t>
  </si>
  <si>
    <t>FY18 Total Score (Previous Year)</t>
  </si>
  <si>
    <t>Average Score for FY18-19</t>
  </si>
  <si>
    <t>n/s</t>
  </si>
  <si>
    <t xml:space="preserve">7. Access to Mainstream Benefits </t>
  </si>
  <si>
    <t xml:space="preserve">8. Connecting to Mainstream Benefits </t>
  </si>
  <si>
    <t xml:space="preserve">9. Length of Stay (TH, SSO) </t>
  </si>
  <si>
    <t xml:space="preserve">10a. Housing Stability (TH,SSO) </t>
  </si>
  <si>
    <t xml:space="preserve">10b. Housing Stability (RRH,PSH) </t>
  </si>
  <si>
    <t xml:space="preserve">11. Returns of Homelessness </t>
  </si>
  <si>
    <t xml:space="preserve">12b. NonEarned Income Growth </t>
  </si>
  <si>
    <t xml:space="preserve">12a. Earned Income Growth </t>
  </si>
  <si>
    <t xml:space="preserve">12c. Total Income Growth </t>
  </si>
  <si>
    <t xml:space="preserve">13. Unit Utilization Rate  </t>
  </si>
  <si>
    <t xml:space="preserve">14. Drawdown Rates </t>
  </si>
  <si>
    <t>Null / Missing | Don't Know/Refused</t>
  </si>
  <si>
    <t>Crawford County Commissioners</t>
  </si>
  <si>
    <t>0% = 3 points | 0% = 3 points</t>
  </si>
  <si>
    <t>.01% - 2.5% = 2 points | .01% - 2.5% = 2 points</t>
  </si>
  <si>
    <t>2.501% - 5% = 1 point | 2.501% - 5% = 1 point</t>
  </si>
  <si>
    <t xml:space="preserve">6. Safety Improvement (DV Only) </t>
  </si>
  <si>
    <t xml:space="preserve">17. Timely APR Submission </t>
  </si>
  <si>
    <t xml:space="preserve">15. Funds Expended </t>
  </si>
  <si>
    <t xml:space="preserve">16a. Cost per Household </t>
  </si>
  <si>
    <t xml:space="preserve">16c. Cost per Positive Exit </t>
  </si>
  <si>
    <t xml:space="preserve">18. HUD Monitoring </t>
  </si>
  <si>
    <t xml:space="preserve">    </t>
  </si>
  <si>
    <t xml:space="preserve">        </t>
  </si>
  <si>
    <t xml:space="preserve">19a. Attended CoC Meetings </t>
  </si>
  <si>
    <t xml:space="preserve">19b+c. RHAB/LHOT Meetings </t>
  </si>
  <si>
    <t xml:space="preserve">20. CoC Training Events </t>
  </si>
  <si>
    <t xml:space="preserve">21. HMIS Data Quality  </t>
  </si>
  <si>
    <t xml:space="preserve">22. Timeliness of HMIS Data Entry </t>
  </si>
  <si>
    <t xml:space="preserve">23. HMIS Participation Bonus </t>
  </si>
  <si>
    <t>Sum of FY19 Total Score</t>
  </si>
  <si>
    <t xml:space="preserve">                             </t>
  </si>
  <si>
    <r>
      <t xml:space="preserve">Full </t>
    </r>
    <r>
      <rPr>
        <b/>
        <u/>
        <sz val="11"/>
        <color rgb="FF000000"/>
        <rFont val="Calibri"/>
        <family val="2"/>
        <scheme val="minor"/>
      </rPr>
      <t>HMIS participation</t>
    </r>
    <r>
      <rPr>
        <sz val="11"/>
        <color rgb="FF000000"/>
        <rFont val="Calibri"/>
        <family val="2"/>
        <scheme val="minor"/>
      </rPr>
      <t xml:space="preserve"> within organizations receiving CoC funding</t>
    </r>
  </si>
  <si>
    <t>FY19 Total Points:</t>
  </si>
  <si>
    <t>FY18 Total Points</t>
  </si>
  <si>
    <t>FY18/19 Average Score:</t>
  </si>
  <si>
    <t>--------------------------------</t>
  </si>
  <si>
    <t xml:space="preserve">FY18 Total Score (Previous Year) </t>
  </si>
  <si>
    <t xml:space="preserve">Average Score for FY18-19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</si>
</sst>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1010409]General"/>
    <numFmt numFmtId="165" formatCode="0.0000%"/>
    <numFmt numFmtId="166" formatCode="###0;###0"/>
    <numFmt numFmtId="167" formatCode="###0.00;###0.00"/>
    <numFmt numFmtId="168" formatCode="0.0"/>
    <numFmt numFmtId="169" formatCode="&quot;$&quot;#,##0.00"/>
    <numFmt numFmtId="170" formatCode="[$-409]mmmm\-yy;@"/>
    <numFmt numFmtId="171" formatCode="&quot;$&quot;#,##0"/>
  </numFmts>
  <fonts count="73" x14ac:knownFonts="1">
    <font>
      <sz val="11"/>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sz val="10"/>
      <name val="Arial"/>
      <family val="2"/>
    </font>
    <font>
      <sz val="10"/>
      <color indexed="8"/>
      <name val="Arial"/>
      <family val="2"/>
    </font>
    <font>
      <b/>
      <sz val="13.95"/>
      <color indexed="8"/>
      <name val="Arial"/>
      <family val="2"/>
    </font>
    <font>
      <b/>
      <sz val="10"/>
      <color indexed="8"/>
      <name val="Arial"/>
      <family val="2"/>
    </font>
    <font>
      <b/>
      <sz val="9"/>
      <color indexed="8"/>
      <name val="Tahoma"/>
      <family val="2"/>
    </font>
    <font>
      <b/>
      <sz val="14"/>
      <color theme="1"/>
      <name val="Tahoma"/>
      <family val="2"/>
    </font>
    <font>
      <sz val="11"/>
      <color theme="1"/>
      <name val="Tahoma"/>
      <family val="2"/>
    </font>
    <font>
      <b/>
      <sz val="11"/>
      <color theme="1"/>
      <name val="Tahoma"/>
      <family val="2"/>
    </font>
    <font>
      <b/>
      <sz val="12"/>
      <color theme="1"/>
      <name val="Tahoma"/>
      <family val="2"/>
    </font>
    <font>
      <sz val="10"/>
      <color theme="1"/>
      <name val="Tahoma"/>
      <family val="2"/>
    </font>
    <font>
      <b/>
      <sz val="10"/>
      <color theme="1"/>
      <name val="Tahoma"/>
      <family val="2"/>
    </font>
    <font>
      <sz val="9"/>
      <color indexed="81"/>
      <name val="Tahoma"/>
      <family val="2"/>
    </font>
    <font>
      <b/>
      <sz val="9"/>
      <color indexed="81"/>
      <name val="Tahoma"/>
      <family val="2"/>
    </font>
    <font>
      <sz val="11"/>
      <color theme="1"/>
      <name val="Calibri"/>
      <family val="2"/>
      <scheme val="minor"/>
    </font>
    <font>
      <b/>
      <sz val="9"/>
      <color indexed="8"/>
      <name val="Tahoma"/>
      <family val="2"/>
    </font>
    <font>
      <sz val="11"/>
      <color indexed="8"/>
      <name val="Calibri"/>
      <family val="2"/>
    </font>
    <font>
      <sz val="8"/>
      <name val="Arial"/>
      <family val="2"/>
    </font>
    <font>
      <sz val="8"/>
      <color rgb="FF000000"/>
      <name val="Arial"/>
      <family val="2"/>
    </font>
    <font>
      <b/>
      <sz val="14"/>
      <color theme="1"/>
      <name val="Cambria"/>
      <family val="1"/>
      <scheme val="major"/>
    </font>
    <font>
      <sz val="12"/>
      <color theme="1"/>
      <name val="Cambria"/>
      <family val="1"/>
      <scheme val="major"/>
    </font>
    <font>
      <sz val="8"/>
      <color theme="1"/>
      <name val="Arial"/>
      <family val="2"/>
    </font>
    <font>
      <b/>
      <sz val="9"/>
      <name val="Tahoma"/>
      <family val="2"/>
    </font>
    <font>
      <sz val="9"/>
      <color theme="1"/>
      <name val="Tahoma"/>
      <family val="2"/>
    </font>
    <font>
      <b/>
      <sz val="8"/>
      <color rgb="FF000000"/>
      <name val="Arial"/>
      <family val="2"/>
    </font>
    <font>
      <i/>
      <sz val="12"/>
      <color theme="1"/>
      <name val="Cambria"/>
      <family val="1"/>
      <scheme val="major"/>
    </font>
    <font>
      <i/>
      <sz val="11"/>
      <color theme="1"/>
      <name val="Cambria"/>
      <family val="1"/>
      <scheme val="major"/>
    </font>
    <font>
      <b/>
      <i/>
      <sz val="11"/>
      <color theme="1"/>
      <name val="Cambria"/>
      <family val="1"/>
      <scheme val="major"/>
    </font>
    <font>
      <b/>
      <sz val="10"/>
      <color theme="0"/>
      <name val="Arial"/>
      <family val="2"/>
    </font>
    <font>
      <b/>
      <sz val="9"/>
      <color theme="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2"/>
      <color theme="1"/>
      <name val="Cambria"/>
      <family val="1"/>
      <scheme val="major"/>
    </font>
    <font>
      <sz val="11"/>
      <color theme="1"/>
      <name val="Cambria"/>
      <family val="1"/>
      <scheme val="major"/>
    </font>
    <font>
      <i/>
      <sz val="11"/>
      <color theme="1"/>
      <name val="Calibri"/>
      <family val="2"/>
      <scheme val="minor"/>
    </font>
    <font>
      <b/>
      <sz val="10"/>
      <color theme="0"/>
      <name val="Tahoma"/>
      <family val="2"/>
    </font>
    <font>
      <sz val="11"/>
      <name val="Calibri"/>
      <family val="2"/>
      <scheme val="minor"/>
    </font>
    <font>
      <sz val="8"/>
      <color rgb="FF000000"/>
      <name val="Calibri"/>
      <family val="2"/>
      <scheme val="minor"/>
    </font>
    <font>
      <i/>
      <sz val="8"/>
      <color rgb="FF000000"/>
      <name val="Calibri"/>
      <family val="2"/>
      <scheme val="minor"/>
    </font>
    <font>
      <sz val="8"/>
      <name val="Calibri"/>
      <family val="2"/>
      <scheme val="minor"/>
    </font>
    <font>
      <b/>
      <sz val="10"/>
      <name val="Arial"/>
      <family val="2"/>
    </font>
    <font>
      <b/>
      <u/>
      <sz val="14"/>
      <color theme="0"/>
      <name val="Calibri"/>
      <family val="2"/>
      <scheme val="minor"/>
    </font>
    <font>
      <b/>
      <sz val="12"/>
      <color theme="0"/>
      <name val="Calibri"/>
      <family val="2"/>
      <scheme val="minor"/>
    </font>
    <font>
      <u/>
      <sz val="11"/>
      <color theme="1"/>
      <name val="Calibri"/>
      <family val="2"/>
      <scheme val="minor"/>
    </font>
    <font>
      <b/>
      <sz val="11"/>
      <name val="Calibri"/>
      <family val="2"/>
      <scheme val="minor"/>
    </font>
    <font>
      <b/>
      <u/>
      <sz val="11"/>
      <name val="Calibri"/>
      <family val="2"/>
      <scheme val="minor"/>
    </font>
    <font>
      <b/>
      <i/>
      <sz val="11"/>
      <color theme="1"/>
      <name val="Calibri"/>
      <family val="2"/>
      <scheme val="minor"/>
    </font>
    <font>
      <b/>
      <u/>
      <sz val="11"/>
      <color theme="1"/>
      <name val="Calibri"/>
      <family val="2"/>
      <scheme val="minor"/>
    </font>
    <font>
      <sz val="11"/>
      <color theme="1"/>
      <name val="Arial"/>
      <family val="2"/>
    </font>
    <font>
      <vertAlign val="superscript"/>
      <sz val="11"/>
      <name val="Calibri"/>
      <family val="2"/>
      <scheme val="minor"/>
    </font>
    <font>
      <vertAlign val="superscript"/>
      <sz val="11"/>
      <color theme="1"/>
      <name val="Calibri"/>
      <family val="2"/>
      <scheme val="minor"/>
    </font>
    <font>
      <b/>
      <sz val="14"/>
      <name val="Calibri"/>
      <family val="2"/>
      <scheme val="minor"/>
    </font>
    <font>
      <sz val="14"/>
      <color theme="1"/>
      <name val="Calibri"/>
      <family val="2"/>
      <scheme val="minor"/>
    </font>
    <font>
      <sz val="7"/>
      <color rgb="FF000000"/>
      <name val="Calibri"/>
      <family val="2"/>
      <scheme val="minor"/>
    </font>
    <font>
      <sz val="11"/>
      <color rgb="FF000000"/>
      <name val="Calibri"/>
      <family val="2"/>
      <scheme val="minor"/>
    </font>
    <font>
      <sz val="7"/>
      <color rgb="FF1F497D"/>
      <name val="Calibri"/>
      <family val="2"/>
      <scheme val="minor"/>
    </font>
    <font>
      <sz val="10"/>
      <color theme="0"/>
      <name val="Calibri"/>
      <family val="2"/>
      <scheme val="minor"/>
    </font>
    <font>
      <sz val="10"/>
      <color theme="0"/>
      <name val="Tahoma"/>
      <family val="2"/>
    </font>
    <font>
      <sz val="8"/>
      <color theme="1"/>
      <name val="Calibri"/>
      <family val="2"/>
      <scheme val="minor"/>
    </font>
    <font>
      <b/>
      <sz val="11"/>
      <color theme="1"/>
      <name val="Cambria"/>
      <family val="1"/>
      <scheme val="major"/>
    </font>
    <font>
      <sz val="11"/>
      <color theme="0"/>
      <name val="Tahoma"/>
      <family val="2"/>
    </font>
    <font>
      <sz val="10"/>
      <name val="Calibri"/>
      <family val="2"/>
      <scheme val="minor"/>
    </font>
    <font>
      <i/>
      <sz val="8"/>
      <color rgb="FF000000"/>
      <name val="Arial"/>
      <family val="2"/>
    </font>
    <font>
      <b/>
      <u/>
      <sz val="11"/>
      <color rgb="FF000000"/>
      <name val="Calibri"/>
      <family val="2"/>
      <scheme val="minor"/>
    </font>
    <font>
      <sz val="11"/>
      <color rgb="FF000000"/>
      <name val="Calibri"/>
      <family val="2"/>
    </font>
    <font>
      <sz val="8"/>
      <color rgb="FF000000"/>
      <name val="Calibri"/>
      <family val="2"/>
    </font>
    <font>
      <sz val="11"/>
      <color rgb="FF000000"/>
      <name val="Calibri"/>
      <family val="2"/>
    </font>
    <font>
      <u/>
      <sz val="11"/>
      <color theme="10"/>
      <name val="Calibri"/>
      <family val="2"/>
    </font>
  </fonts>
  <fills count="2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59996337778862885"/>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59996337778862885"/>
        <bgColor indexed="64"/>
      </patternFill>
    </fill>
    <fill>
      <patternFill patternType="solid">
        <fgColor rgb="FFFF0000"/>
        <bgColor indexed="64"/>
      </patternFill>
    </fill>
    <fill>
      <patternFill patternType="solid">
        <fgColor rgb="FF002060"/>
        <bgColor indexed="64"/>
      </patternFill>
    </fill>
    <fill>
      <patternFill patternType="solid">
        <fgColor rgb="FF0070C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2"/>
        <bgColor indexed="64"/>
      </patternFill>
    </fill>
  </fills>
  <borders count="9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right/>
      <top/>
      <bottom style="thin">
        <color auto="1"/>
      </bottom>
      <diagonal/>
    </border>
    <border>
      <left style="medium">
        <color indexed="23"/>
      </left>
      <right style="medium">
        <color indexed="23"/>
      </right>
      <top style="medium">
        <color indexed="23"/>
      </top>
      <bottom style="medium">
        <color indexed="23"/>
      </bottom>
      <diagonal/>
    </border>
    <border>
      <left/>
      <right/>
      <top/>
      <bottom style="medium">
        <color indexed="23"/>
      </bottom>
      <diagonal/>
    </border>
    <border>
      <left style="medium">
        <color indexed="23"/>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top/>
      <bottom style="medium">
        <color auto="1"/>
      </bottom>
      <diagonal/>
    </border>
    <border>
      <left style="thick">
        <color auto="1"/>
      </left>
      <right style="medium">
        <color auto="1"/>
      </right>
      <top style="medium">
        <color auto="1"/>
      </top>
      <bottom style="medium">
        <color auto="1"/>
      </bottom>
      <diagonal/>
    </border>
    <border>
      <left style="thick">
        <color auto="1"/>
      </left>
      <right/>
      <top/>
      <bottom/>
      <diagonal/>
    </border>
    <border>
      <left/>
      <right style="thick">
        <color auto="1"/>
      </right>
      <top/>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thick">
        <color auto="1"/>
      </right>
      <top style="medium">
        <color auto="1"/>
      </top>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23"/>
      </left>
      <right style="medium">
        <color indexed="23"/>
      </right>
      <top style="medium">
        <color indexed="23"/>
      </top>
      <bottom/>
      <diagonal/>
    </border>
    <border>
      <left style="medium">
        <color indexed="23"/>
      </left>
      <right/>
      <top style="medium">
        <color indexed="23"/>
      </top>
      <bottom/>
      <diagonal/>
    </border>
    <border>
      <left style="thick">
        <color indexed="23"/>
      </left>
      <right style="thick">
        <color indexed="23"/>
      </right>
      <top style="thick">
        <color indexed="23"/>
      </top>
      <bottom/>
      <diagonal/>
    </border>
    <border>
      <left/>
      <right style="medium">
        <color indexed="23"/>
      </right>
      <top style="medium">
        <color indexed="23"/>
      </top>
      <bottom/>
      <diagonal/>
    </border>
    <border>
      <left style="thin">
        <color auto="1"/>
      </left>
      <right/>
      <top style="thin">
        <color auto="1"/>
      </top>
      <bottom/>
      <diagonal/>
    </border>
    <border>
      <left/>
      <right style="thin">
        <color auto="1"/>
      </right>
      <top/>
      <bottom style="thin">
        <color auto="1"/>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theme="1" tint="0.499984740745262"/>
      </left>
      <right style="medium">
        <color theme="1" tint="0.499984740745262"/>
      </right>
      <top style="medium">
        <color theme="1" tint="0.499984740745262"/>
      </top>
      <bottom/>
      <diagonal/>
    </border>
    <border>
      <left/>
      <right/>
      <top style="medium">
        <color indexed="23"/>
      </top>
      <bottom/>
      <diagonal/>
    </border>
    <border>
      <left style="medium">
        <color indexed="23"/>
      </left>
      <right style="medium">
        <color indexed="23"/>
      </right>
      <top/>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23"/>
      </left>
      <right style="medium">
        <color indexed="23"/>
      </right>
      <top style="medium">
        <color indexed="23"/>
      </top>
      <bottom/>
      <diagonal/>
    </border>
    <border>
      <left style="thin">
        <color auto="1"/>
      </left>
      <right style="thin">
        <color auto="1"/>
      </right>
      <top/>
      <bottom/>
      <diagonal/>
    </border>
    <border>
      <left style="medium">
        <color indexed="23"/>
      </left>
      <right style="medium">
        <color indexed="23"/>
      </right>
      <top style="medium">
        <color indexed="23"/>
      </top>
      <bottom style="medium">
        <color indexed="23"/>
      </bottom>
      <diagonal/>
    </border>
    <border>
      <left style="medium">
        <color auto="1"/>
      </left>
      <right/>
      <top style="medium">
        <color auto="1"/>
      </top>
      <bottom style="medium">
        <color auto="1"/>
      </bottom>
      <diagonal/>
    </border>
    <border>
      <left style="medium">
        <color theme="1" tint="0.499984740745262"/>
      </left>
      <right style="medium">
        <color theme="1" tint="0.499984740745262"/>
      </right>
      <top/>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bottom style="medium">
        <color auto="1"/>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rgb="FF000000"/>
      </left>
      <right style="thin">
        <color rgb="FF000000"/>
      </right>
      <top style="thin">
        <color rgb="FF000000"/>
      </top>
      <bottom style="thin">
        <color rgb="FF000000"/>
      </bottom>
      <diagonal/>
    </border>
  </borders>
  <cellStyleXfs count="12">
    <xf numFmtId="0" fontId="0" fillId="0" borderId="0"/>
    <xf numFmtId="0" fontId="5" fillId="0" borderId="0">
      <alignment wrapText="1"/>
    </xf>
    <xf numFmtId="44" fontId="18" fillId="0" borderId="0" applyFont="0" applyFill="0" applyBorder="0" applyAlignment="0" applyProtection="0"/>
    <xf numFmtId="44" fontId="20" fillId="0" borderId="0" applyFont="0" applyFill="0" applyBorder="0" applyAlignment="0" applyProtection="0"/>
    <xf numFmtId="0" fontId="36" fillId="0" borderId="0" applyNumberFormat="0" applyFill="0" applyBorder="0" applyAlignment="0" applyProtection="0"/>
    <xf numFmtId="0" fontId="69" fillId="0" borderId="0"/>
    <xf numFmtId="0" fontId="18" fillId="0" borderId="0"/>
    <xf numFmtId="44" fontId="18" fillId="0" borderId="0" applyFont="0" applyFill="0" applyBorder="0" applyAlignment="0" applyProtection="0"/>
    <xf numFmtId="0" fontId="71" fillId="0" borderId="0"/>
    <xf numFmtId="0" fontId="72" fillId="0" borderId="0" applyNumberFormat="0" applyFill="0" applyBorder="0" applyAlignment="0" applyProtection="0"/>
    <xf numFmtId="0" fontId="18" fillId="0" borderId="0"/>
    <xf numFmtId="0" fontId="18" fillId="0" borderId="0"/>
  </cellStyleXfs>
  <cellXfs count="801">
    <xf numFmtId="0" fontId="0" fillId="0" borderId="0" xfId="0"/>
    <xf numFmtId="0" fontId="0" fillId="0" borderId="0" xfId="0" applyAlignment="1">
      <alignment horizontal="center"/>
    </xf>
    <xf numFmtId="0" fontId="3" fillId="0" borderId="0" xfId="0" applyFont="1"/>
    <xf numFmtId="0" fontId="6" fillId="0" borderId="0" xfId="1" applyFont="1" applyFill="1" applyBorder="1" applyAlignment="1">
      <alignment vertical="top" wrapText="1"/>
    </xf>
    <xf numFmtId="0" fontId="5" fillId="0" borderId="0" xfId="1">
      <alignment wrapText="1"/>
    </xf>
    <xf numFmtId="0" fontId="6" fillId="0" borderId="0" xfId="1" applyFont="1" applyFill="1" applyAlignment="1">
      <alignment vertical="top" wrapText="1"/>
    </xf>
    <xf numFmtId="0" fontId="9" fillId="0" borderId="0" xfId="1" applyFont="1" applyFill="1" applyBorder="1" applyAlignment="1">
      <alignment horizontal="center" vertical="top" wrapText="1"/>
    </xf>
    <xf numFmtId="0" fontId="6" fillId="0" borderId="13" xfId="1" applyFont="1" applyFill="1" applyBorder="1" applyAlignment="1">
      <alignment vertical="top" wrapText="1"/>
    </xf>
    <xf numFmtId="0" fontId="15" fillId="5" borderId="5" xfId="0" applyFont="1" applyFill="1" applyBorder="1" applyAlignment="1">
      <alignment horizontal="center"/>
    </xf>
    <xf numFmtId="0" fontId="4" fillId="0" borderId="0" xfId="0" applyFont="1"/>
    <xf numFmtId="0" fontId="12" fillId="3" borderId="4" xfId="0" applyFont="1" applyFill="1" applyBorder="1" applyAlignment="1">
      <alignment horizontal="center"/>
    </xf>
    <xf numFmtId="0" fontId="12" fillId="6" borderId="4" xfId="0" applyFont="1" applyFill="1" applyBorder="1" applyAlignment="1">
      <alignment horizontal="center"/>
    </xf>
    <xf numFmtId="0" fontId="0" fillId="0" borderId="0" xfId="0" applyFont="1"/>
    <xf numFmtId="0" fontId="11" fillId="0" borderId="0" xfId="0" applyFont="1"/>
    <xf numFmtId="0" fontId="14" fillId="0" borderId="0" xfId="0" applyFont="1"/>
    <xf numFmtId="0" fontId="15" fillId="7" borderId="5" xfId="0" applyNumberFormat="1" applyFont="1" applyFill="1" applyBorder="1" applyAlignment="1">
      <alignment horizontal="center"/>
    </xf>
    <xf numFmtId="44" fontId="0" fillId="0" borderId="0" xfId="0" applyNumberFormat="1"/>
    <xf numFmtId="0" fontId="0" fillId="0" borderId="21" xfId="0" applyBorder="1"/>
    <xf numFmtId="0" fontId="0" fillId="0" borderId="0" xfId="0" applyBorder="1"/>
    <xf numFmtId="0" fontId="0" fillId="0" borderId="21" xfId="0" applyBorder="1" applyAlignment="1">
      <alignment wrapText="1"/>
    </xf>
    <xf numFmtId="0" fontId="0" fillId="0" borderId="22" xfId="0" applyBorder="1"/>
    <xf numFmtId="10" fontId="0" fillId="0" borderId="0" xfId="0" applyNumberFormat="1"/>
    <xf numFmtId="0" fontId="0" fillId="0" borderId="19" xfId="0" applyBorder="1"/>
    <xf numFmtId="0" fontId="12" fillId="3" borderId="2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0" fillId="0" borderId="26" xfId="0" applyBorder="1"/>
    <xf numFmtId="0" fontId="3" fillId="0" borderId="0" xfId="0" applyFont="1" applyAlignment="1">
      <alignment horizontal="right"/>
    </xf>
    <xf numFmtId="0" fontId="0" fillId="0" borderId="0" xfId="0" applyAlignment="1">
      <alignment vertical="center" wrapText="1"/>
    </xf>
    <xf numFmtId="165" fontId="14" fillId="2" borderId="8" xfId="0" applyNumberFormat="1" applyFont="1" applyFill="1" applyBorder="1" applyAlignment="1">
      <alignment horizontal="center"/>
    </xf>
    <xf numFmtId="165" fontId="14" fillId="2" borderId="2" xfId="0" applyNumberFormat="1" applyFont="1" applyFill="1" applyBorder="1" applyAlignment="1">
      <alignment horizontal="center"/>
    </xf>
    <xf numFmtId="165" fontId="14" fillId="2" borderId="39" xfId="0" applyNumberFormat="1" applyFont="1" applyFill="1" applyBorder="1" applyAlignment="1">
      <alignment horizontal="center"/>
    </xf>
    <xf numFmtId="165" fontId="0" fillId="0" borderId="0" xfId="0" applyNumberFormat="1"/>
    <xf numFmtId="0" fontId="14" fillId="2" borderId="1" xfId="0" applyFont="1" applyFill="1" applyBorder="1" applyAlignment="1"/>
    <xf numFmtId="0" fontId="10" fillId="0" borderId="0" xfId="0" applyFont="1" applyBorder="1" applyAlignment="1"/>
    <xf numFmtId="164" fontId="9" fillId="0" borderId="13" xfId="1" applyNumberFormat="1" applyFont="1" applyFill="1" applyBorder="1" applyAlignment="1">
      <alignment horizontal="center" vertical="top" wrapText="1"/>
    </xf>
    <xf numFmtId="0" fontId="9" fillId="0" borderId="13" xfId="1" applyFont="1" applyFill="1" applyBorder="1" applyAlignment="1">
      <alignment horizontal="center" vertical="top" wrapText="1"/>
    </xf>
    <xf numFmtId="0" fontId="9" fillId="0" borderId="13" xfId="1" applyNumberFormat="1" applyFont="1" applyFill="1" applyBorder="1" applyAlignment="1">
      <alignment horizontal="center" vertical="top" wrapText="1"/>
    </xf>
    <xf numFmtId="9" fontId="9" fillId="0" borderId="13" xfId="1" applyNumberFormat="1" applyFont="1" applyFill="1" applyBorder="1" applyAlignment="1">
      <alignment horizontal="center" vertical="top" wrapText="1"/>
    </xf>
    <xf numFmtId="0" fontId="10" fillId="0" borderId="0" xfId="0" applyFont="1" applyBorder="1" applyAlignment="1">
      <alignment horizontal="center"/>
    </xf>
    <xf numFmtId="0" fontId="11" fillId="0" borderId="0" xfId="0" applyFont="1" applyAlignment="1">
      <alignment horizontal="center"/>
    </xf>
    <xf numFmtId="0" fontId="3" fillId="9" borderId="41" xfId="0" applyFont="1" applyFill="1" applyBorder="1" applyAlignment="1">
      <alignment horizontal="center"/>
    </xf>
    <xf numFmtId="0" fontId="14" fillId="0" borderId="8" xfId="0" applyFont="1" applyFill="1" applyBorder="1" applyAlignment="1" applyProtection="1">
      <alignment horizontal="center"/>
      <protection locked="0"/>
    </xf>
    <xf numFmtId="0" fontId="14" fillId="0" borderId="2" xfId="0" applyFont="1" applyFill="1" applyBorder="1" applyAlignment="1" applyProtection="1">
      <alignment horizontal="center"/>
      <protection locked="0"/>
    </xf>
    <xf numFmtId="0" fontId="14" fillId="0" borderId="39" xfId="0" applyFont="1" applyFill="1" applyBorder="1" applyAlignment="1" applyProtection="1">
      <alignment horizontal="center"/>
      <protection locked="0"/>
    </xf>
    <xf numFmtId="165" fontId="14" fillId="0" borderId="8" xfId="0" applyNumberFormat="1" applyFont="1" applyFill="1" applyBorder="1" applyAlignment="1" applyProtection="1">
      <alignment horizontal="center" wrapText="1"/>
      <protection locked="0"/>
    </xf>
    <xf numFmtId="165" fontId="14" fillId="0" borderId="2" xfId="0" applyNumberFormat="1" applyFont="1" applyFill="1" applyBorder="1" applyAlignment="1" applyProtection="1">
      <alignment horizontal="center" wrapText="1"/>
      <protection locked="0"/>
    </xf>
    <xf numFmtId="165" fontId="14" fillId="0" borderId="39" xfId="0" applyNumberFormat="1" applyFont="1" applyFill="1" applyBorder="1" applyAlignment="1" applyProtection="1">
      <alignment horizontal="center" wrapText="1"/>
      <protection locked="0"/>
    </xf>
    <xf numFmtId="0" fontId="0" fillId="9" borderId="35" xfId="0" applyFill="1" applyBorder="1"/>
    <xf numFmtId="0" fontId="0" fillId="9" borderId="10" xfId="0" applyFill="1" applyBorder="1" applyAlignment="1">
      <alignment wrapText="1"/>
    </xf>
    <xf numFmtId="0" fontId="0" fillId="9" borderId="37" xfId="0" applyFill="1" applyBorder="1"/>
    <xf numFmtId="0" fontId="0" fillId="9" borderId="34" xfId="0" applyFill="1" applyBorder="1" applyAlignment="1">
      <alignment wrapText="1"/>
    </xf>
    <xf numFmtId="44" fontId="0" fillId="0" borderId="10" xfId="0" applyNumberFormat="1" applyFill="1" applyBorder="1" applyProtection="1">
      <protection locked="0"/>
    </xf>
    <xf numFmtId="44" fontId="0" fillId="0" borderId="33" xfId="0" applyNumberFormat="1" applyFill="1" applyBorder="1" applyProtection="1">
      <protection locked="0"/>
    </xf>
    <xf numFmtId="44" fontId="0" fillId="0" borderId="36" xfId="2" applyNumberFormat="1" applyFont="1" applyFill="1" applyBorder="1" applyProtection="1">
      <protection locked="0"/>
    </xf>
    <xf numFmtId="44" fontId="3" fillId="0" borderId="38" xfId="0" applyNumberFormat="1" applyFont="1" applyFill="1" applyBorder="1" applyProtection="1">
      <protection locked="0"/>
    </xf>
    <xf numFmtId="44" fontId="4" fillId="0" borderId="27" xfId="0" applyNumberFormat="1" applyFont="1" applyFill="1" applyBorder="1" applyProtection="1">
      <protection locked="0"/>
    </xf>
    <xf numFmtId="44" fontId="4" fillId="0" borderId="29" xfId="0" applyNumberFormat="1" applyFont="1" applyFill="1" applyBorder="1" applyProtection="1">
      <protection locked="0"/>
    </xf>
    <xf numFmtId="44" fontId="4" fillId="0" borderId="31" xfId="0" applyNumberFormat="1" applyFont="1" applyFill="1" applyBorder="1" applyProtection="1">
      <protection locked="0"/>
    </xf>
    <xf numFmtId="0" fontId="0" fillId="7" borderId="0" xfId="0" applyFill="1" applyAlignment="1">
      <alignment horizontal="center"/>
    </xf>
    <xf numFmtId="44" fontId="3" fillId="7" borderId="20" xfId="0" applyNumberFormat="1" applyFont="1" applyFill="1" applyBorder="1" applyAlignment="1">
      <alignment horizontal="center"/>
    </xf>
    <xf numFmtId="44" fontId="3" fillId="7" borderId="4" xfId="0" applyNumberFormat="1" applyFont="1" applyFill="1" applyBorder="1" applyAlignment="1">
      <alignment horizontal="center"/>
    </xf>
    <xf numFmtId="44" fontId="3" fillId="7" borderId="15" xfId="0" applyNumberFormat="1" applyFont="1" applyFill="1" applyBorder="1" applyAlignment="1">
      <alignment horizontal="center"/>
    </xf>
    <xf numFmtId="44" fontId="3" fillId="7" borderId="25" xfId="0" applyNumberFormat="1" applyFont="1" applyFill="1" applyBorder="1" applyAlignment="1">
      <alignment horizontal="center"/>
    </xf>
    <xf numFmtId="165" fontId="4" fillId="0" borderId="10" xfId="0" applyNumberFormat="1" applyFont="1" applyFill="1" applyBorder="1" applyProtection="1">
      <protection locked="0"/>
    </xf>
    <xf numFmtId="165" fontId="4" fillId="0" borderId="3" xfId="0" applyNumberFormat="1" applyFont="1" applyFill="1" applyBorder="1" applyProtection="1">
      <protection locked="0"/>
    </xf>
    <xf numFmtId="165" fontId="4" fillId="0" borderId="18" xfId="0" applyNumberFormat="1" applyFont="1" applyFill="1" applyBorder="1" applyProtection="1">
      <protection locked="0"/>
    </xf>
    <xf numFmtId="44" fontId="4" fillId="0" borderId="10" xfId="0" applyNumberFormat="1" applyFont="1" applyFill="1" applyBorder="1" applyProtection="1">
      <protection locked="0"/>
    </xf>
    <xf numFmtId="44" fontId="4" fillId="0" borderId="3" xfId="0" applyNumberFormat="1" applyFont="1" applyFill="1" applyBorder="1" applyProtection="1">
      <protection locked="0"/>
    </xf>
    <xf numFmtId="44" fontId="4" fillId="0" borderId="18" xfId="0" applyNumberFormat="1" applyFont="1" applyFill="1" applyBorder="1" applyProtection="1">
      <protection locked="0"/>
    </xf>
    <xf numFmtId="44" fontId="4" fillId="7" borderId="10" xfId="0" applyNumberFormat="1" applyFont="1" applyFill="1" applyBorder="1"/>
    <xf numFmtId="44" fontId="4" fillId="7" borderId="3" xfId="0" applyNumberFormat="1" applyFont="1" applyFill="1" applyBorder="1"/>
    <xf numFmtId="44" fontId="4" fillId="7" borderId="18" xfId="0" applyNumberFormat="1" applyFont="1" applyFill="1" applyBorder="1"/>
    <xf numFmtId="44" fontId="4" fillId="7" borderId="28" xfId="0" applyNumberFormat="1" applyFont="1" applyFill="1" applyBorder="1"/>
    <xf numFmtId="44" fontId="4" fillId="7" borderId="30" xfId="0" applyNumberFormat="1" applyFont="1" applyFill="1" applyBorder="1"/>
    <xf numFmtId="44" fontId="4" fillId="7" borderId="32" xfId="0" applyNumberFormat="1" applyFont="1" applyFill="1" applyBorder="1"/>
    <xf numFmtId="0" fontId="0" fillId="0" borderId="0" xfId="0" applyAlignment="1"/>
    <xf numFmtId="0" fontId="14" fillId="2" borderId="3" xfId="0" applyFont="1" applyFill="1" applyBorder="1" applyAlignment="1">
      <alignment horizontal="left"/>
    </xf>
    <xf numFmtId="0" fontId="12" fillId="3" borderId="4" xfId="0" applyFont="1" applyFill="1" applyBorder="1" applyAlignment="1">
      <alignment horizontal="center"/>
    </xf>
    <xf numFmtId="0" fontId="12" fillId="3" borderId="15" xfId="0" applyFont="1" applyFill="1" applyBorder="1" applyAlignment="1">
      <alignment horizontal="center"/>
    </xf>
    <xf numFmtId="0" fontId="19" fillId="4" borderId="43" xfId="0" applyFont="1" applyFill="1" applyBorder="1" applyAlignment="1">
      <alignment horizontal="center" wrapText="1"/>
    </xf>
    <xf numFmtId="0" fontId="19" fillId="4" borderId="44" xfId="0" applyFont="1" applyFill="1" applyBorder="1" applyAlignment="1">
      <alignment horizontal="center" wrapText="1"/>
    </xf>
    <xf numFmtId="0" fontId="9" fillId="4" borderId="45" xfId="0" applyFont="1" applyFill="1" applyBorder="1" applyAlignment="1">
      <alignment horizontal="center" wrapText="1"/>
    </xf>
    <xf numFmtId="0" fontId="19" fillId="4" borderId="46" xfId="0" applyFont="1" applyFill="1" applyBorder="1" applyAlignment="1">
      <alignment horizontal="center" wrapText="1"/>
    </xf>
    <xf numFmtId="0" fontId="9" fillId="4" borderId="43" xfId="0" applyFont="1" applyFill="1" applyBorder="1" applyAlignment="1">
      <alignment horizontal="center" wrapText="1"/>
    </xf>
    <xf numFmtId="0" fontId="9" fillId="5" borderId="43" xfId="0" applyFont="1" applyFill="1" applyBorder="1" applyAlignment="1">
      <alignment horizontal="center" wrapText="1"/>
    </xf>
    <xf numFmtId="0" fontId="19" fillId="4" borderId="43" xfId="0" applyFont="1" applyFill="1" applyBorder="1" applyAlignment="1">
      <alignment horizontal="left" wrapText="1"/>
    </xf>
    <xf numFmtId="0" fontId="0" fillId="0" borderId="0" xfId="0" applyAlignment="1">
      <alignment vertical="center"/>
    </xf>
    <xf numFmtId="0" fontId="0" fillId="0" borderId="0" xfId="0" applyFill="1" applyAlignment="1">
      <alignment vertical="center"/>
    </xf>
    <xf numFmtId="0" fontId="3" fillId="0" borderId="0" xfId="0" applyFont="1" applyAlignment="1">
      <alignment horizontal="center"/>
    </xf>
    <xf numFmtId="0" fontId="12" fillId="3" borderId="15" xfId="0" applyFont="1" applyFill="1" applyBorder="1" applyAlignment="1">
      <alignment horizontal="center"/>
    </xf>
    <xf numFmtId="0" fontId="5" fillId="0" borderId="0" xfId="1" applyFill="1">
      <alignment wrapText="1"/>
    </xf>
    <xf numFmtId="0" fontId="6" fillId="0" borderId="13" xfId="1" applyFont="1" applyFill="1" applyBorder="1" applyAlignment="1">
      <alignment horizontal="center" vertical="top" wrapText="1"/>
    </xf>
    <xf numFmtId="0" fontId="5" fillId="0" borderId="0" xfId="1" applyAlignment="1">
      <alignment horizontal="center" wrapText="1"/>
    </xf>
    <xf numFmtId="1" fontId="15" fillId="5" borderId="5" xfId="0" applyNumberFormat="1" applyFont="1" applyFill="1" applyBorder="1" applyAlignment="1">
      <alignment horizontal="center"/>
    </xf>
    <xf numFmtId="0" fontId="0" fillId="0" borderId="3" xfId="0" applyBorder="1"/>
    <xf numFmtId="0" fontId="0" fillId="0" borderId="3" xfId="0" applyBorder="1" applyAlignment="1">
      <alignment horizontal="center"/>
    </xf>
    <xf numFmtId="0" fontId="14" fillId="0" borderId="3" xfId="0" applyFont="1" applyFill="1" applyBorder="1" applyAlignment="1"/>
    <xf numFmtId="0" fontId="14" fillId="0" borderId="3" xfId="0" applyFont="1" applyFill="1" applyBorder="1" applyAlignment="1">
      <alignment horizontal="center"/>
    </xf>
    <xf numFmtId="1" fontId="0" fillId="0" borderId="3" xfId="0" applyNumberFormat="1" applyBorder="1" applyAlignment="1">
      <alignment horizontal="center"/>
    </xf>
    <xf numFmtId="9" fontId="0" fillId="0" borderId="3" xfId="0" applyNumberFormat="1" applyBorder="1" applyAlignment="1">
      <alignment horizontal="center"/>
    </xf>
    <xf numFmtId="9" fontId="3" fillId="0" borderId="3" xfId="0" applyNumberFormat="1" applyFont="1" applyBorder="1" applyAlignment="1">
      <alignment horizontal="center"/>
    </xf>
    <xf numFmtId="0" fontId="14" fillId="2" borderId="3" xfId="0" applyFont="1" applyFill="1" applyBorder="1" applyAlignment="1"/>
    <xf numFmtId="0" fontId="14" fillId="2" borderId="3" xfId="0" applyFont="1" applyFill="1" applyBorder="1" applyAlignment="1">
      <alignment horizontal="center"/>
    </xf>
    <xf numFmtId="1" fontId="0" fillId="2" borderId="3" xfId="0" applyNumberFormat="1" applyFill="1" applyBorder="1" applyAlignment="1">
      <alignment horizontal="center"/>
    </xf>
    <xf numFmtId="0" fontId="0" fillId="2" borderId="3" xfId="0" applyFill="1" applyBorder="1" applyAlignment="1">
      <alignment horizontal="center"/>
    </xf>
    <xf numFmtId="9" fontId="0" fillId="2" borderId="3" xfId="0" applyNumberFormat="1" applyFill="1" applyBorder="1" applyAlignment="1">
      <alignment horizontal="center"/>
    </xf>
    <xf numFmtId="9" fontId="3" fillId="2" borderId="3" xfId="0" applyNumberFormat="1" applyFont="1" applyFill="1" applyBorder="1" applyAlignment="1">
      <alignment horizontal="center"/>
    </xf>
    <xf numFmtId="0" fontId="14" fillId="13" borderId="3" xfId="0" applyFont="1" applyFill="1" applyBorder="1" applyAlignment="1"/>
    <xf numFmtId="0" fontId="14" fillId="13" borderId="3" xfId="0" applyFont="1" applyFill="1" applyBorder="1" applyAlignment="1">
      <alignment horizontal="center"/>
    </xf>
    <xf numFmtId="1" fontId="0" fillId="13" borderId="3" xfId="0" applyNumberFormat="1" applyFill="1" applyBorder="1" applyAlignment="1">
      <alignment horizontal="center"/>
    </xf>
    <xf numFmtId="0" fontId="0" fillId="13" borderId="3" xfId="0" applyFill="1" applyBorder="1" applyAlignment="1">
      <alignment horizontal="center"/>
    </xf>
    <xf numFmtId="9" fontId="0" fillId="13" borderId="3" xfId="0" applyNumberFormat="1" applyFill="1" applyBorder="1" applyAlignment="1">
      <alignment horizontal="center"/>
    </xf>
    <xf numFmtId="9" fontId="3" fillId="13" borderId="3" xfId="0" applyNumberFormat="1" applyFont="1" applyFill="1" applyBorder="1" applyAlignment="1">
      <alignment horizontal="center"/>
    </xf>
    <xf numFmtId="0" fontId="14" fillId="14" borderId="3" xfId="0" applyFont="1" applyFill="1" applyBorder="1" applyAlignment="1"/>
    <xf numFmtId="0" fontId="14" fillId="14" borderId="3" xfId="0" applyFont="1" applyFill="1" applyBorder="1" applyAlignment="1">
      <alignment horizontal="center"/>
    </xf>
    <xf numFmtId="1" fontId="0" fillId="14" borderId="3" xfId="0" applyNumberFormat="1" applyFill="1" applyBorder="1" applyAlignment="1">
      <alignment horizontal="center"/>
    </xf>
    <xf numFmtId="0" fontId="0" fillId="14" borderId="3" xfId="0" applyFill="1" applyBorder="1" applyAlignment="1">
      <alignment horizontal="center"/>
    </xf>
    <xf numFmtId="9" fontId="0" fillId="14" borderId="3" xfId="0" applyNumberFormat="1" applyFill="1" applyBorder="1" applyAlignment="1">
      <alignment horizontal="center"/>
    </xf>
    <xf numFmtId="9" fontId="3" fillId="14" borderId="3" xfId="0" applyNumberFormat="1" applyFont="1" applyFill="1" applyBorder="1" applyAlignment="1">
      <alignment horizontal="center"/>
    </xf>
    <xf numFmtId="0" fontId="14" fillId="12" borderId="3" xfId="0" applyFont="1" applyFill="1" applyBorder="1" applyAlignment="1"/>
    <xf numFmtId="0" fontId="14" fillId="12" borderId="3" xfId="0" applyFont="1" applyFill="1" applyBorder="1" applyAlignment="1">
      <alignment horizontal="center"/>
    </xf>
    <xf numFmtId="1" fontId="0" fillId="12" borderId="3" xfId="0" applyNumberFormat="1" applyFill="1" applyBorder="1" applyAlignment="1">
      <alignment horizontal="center"/>
    </xf>
    <xf numFmtId="0" fontId="0" fillId="12" borderId="3" xfId="0" applyFill="1" applyBorder="1" applyAlignment="1">
      <alignment horizontal="center"/>
    </xf>
    <xf numFmtId="9" fontId="0" fillId="12" borderId="3" xfId="0" applyNumberFormat="1" applyFill="1" applyBorder="1" applyAlignment="1">
      <alignment horizontal="center"/>
    </xf>
    <xf numFmtId="9" fontId="3" fillId="12" borderId="3" xfId="0" applyNumberFormat="1" applyFont="1" applyFill="1" applyBorder="1" applyAlignment="1">
      <alignment horizontal="center"/>
    </xf>
    <xf numFmtId="0" fontId="14" fillId="4" borderId="3" xfId="0" applyFont="1" applyFill="1" applyBorder="1" applyAlignment="1"/>
    <xf numFmtId="0" fontId="14" fillId="4" borderId="3" xfId="0" applyFont="1" applyFill="1" applyBorder="1" applyAlignment="1">
      <alignment horizontal="center"/>
    </xf>
    <xf numFmtId="1" fontId="0" fillId="4" borderId="3" xfId="0" applyNumberFormat="1" applyFill="1" applyBorder="1" applyAlignment="1">
      <alignment horizontal="center"/>
    </xf>
    <xf numFmtId="0" fontId="0" fillId="4" borderId="3" xfId="0" applyFill="1" applyBorder="1" applyAlignment="1">
      <alignment horizontal="center"/>
    </xf>
    <xf numFmtId="9" fontId="0" fillId="4" borderId="3" xfId="0" applyNumberFormat="1" applyFill="1" applyBorder="1" applyAlignment="1">
      <alignment horizontal="center"/>
    </xf>
    <xf numFmtId="9" fontId="3" fillId="4" borderId="3" xfId="0" applyNumberFormat="1" applyFont="1" applyFill="1" applyBorder="1" applyAlignment="1">
      <alignment horizontal="center"/>
    </xf>
    <xf numFmtId="0" fontId="14" fillId="15" borderId="3" xfId="0" applyFont="1" applyFill="1" applyBorder="1" applyAlignment="1"/>
    <xf numFmtId="0" fontId="14" fillId="15" borderId="3" xfId="0" applyFont="1" applyFill="1" applyBorder="1" applyAlignment="1">
      <alignment horizontal="center"/>
    </xf>
    <xf numFmtId="1" fontId="0" fillId="15" borderId="3" xfId="0" applyNumberFormat="1" applyFill="1" applyBorder="1" applyAlignment="1">
      <alignment horizontal="center"/>
    </xf>
    <xf numFmtId="0" fontId="0" fillId="15" borderId="3" xfId="0" applyFill="1" applyBorder="1" applyAlignment="1">
      <alignment horizontal="center"/>
    </xf>
    <xf numFmtId="9" fontId="0" fillId="15" borderId="3" xfId="0" applyNumberFormat="1" applyFill="1" applyBorder="1" applyAlignment="1">
      <alignment horizontal="center"/>
    </xf>
    <xf numFmtId="9" fontId="3" fillId="15" borderId="3" xfId="0" applyNumberFormat="1" applyFont="1" applyFill="1" applyBorder="1" applyAlignment="1">
      <alignment horizontal="center"/>
    </xf>
    <xf numFmtId="0" fontId="0" fillId="15" borderId="3" xfId="0" applyFill="1" applyBorder="1"/>
    <xf numFmtId="0" fontId="14" fillId="10" borderId="3" xfId="0" applyFont="1" applyFill="1" applyBorder="1" applyAlignment="1"/>
    <xf numFmtId="0" fontId="14" fillId="10" borderId="3" xfId="0" applyFont="1" applyFill="1" applyBorder="1" applyAlignment="1">
      <alignment horizontal="center"/>
    </xf>
    <xf numFmtId="1" fontId="0" fillId="10" borderId="3" xfId="0" applyNumberFormat="1" applyFill="1" applyBorder="1" applyAlignment="1">
      <alignment horizontal="center"/>
    </xf>
    <xf numFmtId="0" fontId="0" fillId="10" borderId="3" xfId="0" applyFill="1" applyBorder="1" applyAlignment="1">
      <alignment horizontal="center"/>
    </xf>
    <xf numFmtId="9" fontId="0" fillId="10" borderId="3" xfId="0" applyNumberFormat="1" applyFill="1" applyBorder="1" applyAlignment="1">
      <alignment horizontal="center"/>
    </xf>
    <xf numFmtId="9" fontId="3" fillId="10" borderId="3" xfId="0" applyNumberFormat="1" applyFont="1" applyFill="1" applyBorder="1" applyAlignment="1">
      <alignment horizontal="center"/>
    </xf>
    <xf numFmtId="0" fontId="14" fillId="5" borderId="3" xfId="0" applyFont="1" applyFill="1" applyBorder="1" applyAlignment="1"/>
    <xf numFmtId="0" fontId="14" fillId="5" borderId="3" xfId="0" applyFont="1" applyFill="1" applyBorder="1" applyAlignment="1">
      <alignment horizontal="center"/>
    </xf>
    <xf numFmtId="1" fontId="0" fillId="5" borderId="3" xfId="0" applyNumberFormat="1" applyFill="1" applyBorder="1" applyAlignment="1">
      <alignment horizontal="center"/>
    </xf>
    <xf numFmtId="0" fontId="0" fillId="5" borderId="3" xfId="0" applyFill="1" applyBorder="1" applyAlignment="1">
      <alignment horizontal="center"/>
    </xf>
    <xf numFmtId="9" fontId="0" fillId="5" borderId="3" xfId="0" applyNumberFormat="1" applyFill="1" applyBorder="1" applyAlignment="1">
      <alignment horizontal="center"/>
    </xf>
    <xf numFmtId="9" fontId="3" fillId="5" borderId="3" xfId="0" applyNumberFormat="1" applyFont="1" applyFill="1" applyBorder="1" applyAlignment="1">
      <alignment horizontal="center"/>
    </xf>
    <xf numFmtId="0" fontId="0" fillId="5" borderId="3" xfId="0" applyFill="1" applyBorder="1"/>
    <xf numFmtId="1" fontId="9" fillId="7" borderId="43" xfId="0" applyNumberFormat="1" applyFont="1" applyFill="1" applyBorder="1" applyAlignment="1">
      <alignment horizontal="center" wrapText="1"/>
    </xf>
    <xf numFmtId="1" fontId="9" fillId="4" borderId="43" xfId="0" applyNumberFormat="1" applyFont="1" applyFill="1" applyBorder="1" applyAlignment="1">
      <alignment horizontal="center" wrapText="1"/>
    </xf>
    <xf numFmtId="1" fontId="9" fillId="5" borderId="43" xfId="0" applyNumberFormat="1" applyFont="1" applyFill="1" applyBorder="1" applyAlignment="1">
      <alignment horizontal="center" wrapText="1"/>
    </xf>
    <xf numFmtId="1" fontId="0" fillId="0" borderId="0" xfId="0" applyNumberFormat="1" applyAlignment="1">
      <alignment horizontal="center"/>
    </xf>
    <xf numFmtId="168" fontId="0" fillId="0" borderId="3" xfId="0" applyNumberFormat="1" applyBorder="1" applyAlignment="1">
      <alignment horizontal="center"/>
    </xf>
    <xf numFmtId="168" fontId="0" fillId="2" borderId="3" xfId="0" applyNumberFormat="1" applyFill="1" applyBorder="1" applyAlignment="1">
      <alignment horizontal="center"/>
    </xf>
    <xf numFmtId="168" fontId="0" fillId="13" borderId="3" xfId="0" applyNumberFormat="1" applyFill="1" applyBorder="1" applyAlignment="1">
      <alignment horizontal="center"/>
    </xf>
    <xf numFmtId="168" fontId="0" fillId="14" borderId="3" xfId="0" applyNumberFormat="1" applyFill="1" applyBorder="1" applyAlignment="1">
      <alignment horizontal="center"/>
    </xf>
    <xf numFmtId="168" fontId="0" fillId="12" borderId="3" xfId="0" applyNumberFormat="1" applyFill="1" applyBorder="1" applyAlignment="1">
      <alignment horizontal="center"/>
    </xf>
    <xf numFmtId="168" fontId="0" fillId="4" borderId="3" xfId="0" applyNumberFormat="1" applyFill="1" applyBorder="1" applyAlignment="1">
      <alignment horizontal="center"/>
    </xf>
    <xf numFmtId="168" fontId="0" fillId="15" borderId="3" xfId="0" applyNumberFormat="1" applyFill="1" applyBorder="1" applyAlignment="1">
      <alignment horizontal="center"/>
    </xf>
    <xf numFmtId="168" fontId="0" fillId="10" borderId="3" xfId="0" applyNumberFormat="1" applyFill="1" applyBorder="1" applyAlignment="1">
      <alignment horizontal="center"/>
    </xf>
    <xf numFmtId="168" fontId="0" fillId="5" borderId="3" xfId="0" applyNumberFormat="1" applyFill="1" applyBorder="1" applyAlignment="1">
      <alignment horizontal="center"/>
    </xf>
    <xf numFmtId="168" fontId="0" fillId="2" borderId="3" xfId="0" applyNumberFormat="1" applyFont="1" applyFill="1" applyBorder="1" applyAlignment="1">
      <alignment horizontal="center"/>
    </xf>
    <xf numFmtId="168" fontId="0" fillId="0" borderId="3" xfId="0" applyNumberFormat="1" applyFont="1" applyBorder="1" applyAlignment="1">
      <alignment horizontal="center"/>
    </xf>
    <xf numFmtId="168" fontId="0" fillId="13" borderId="3" xfId="0" applyNumberFormat="1" applyFont="1" applyFill="1" applyBorder="1" applyAlignment="1">
      <alignment horizontal="center"/>
    </xf>
    <xf numFmtId="168" fontId="0" fillId="14" borderId="3" xfId="0" applyNumberFormat="1" applyFont="1" applyFill="1" applyBorder="1" applyAlignment="1">
      <alignment horizontal="center"/>
    </xf>
    <xf numFmtId="168" fontId="0" fillId="12" borderId="3" xfId="0" applyNumberFormat="1" applyFont="1" applyFill="1" applyBorder="1" applyAlignment="1">
      <alignment horizontal="center"/>
    </xf>
    <xf numFmtId="168" fontId="0" fillId="4" borderId="3" xfId="0" applyNumberFormat="1" applyFont="1" applyFill="1" applyBorder="1" applyAlignment="1">
      <alignment horizontal="center"/>
    </xf>
    <xf numFmtId="168" fontId="0" fillId="15" borderId="3" xfId="0" applyNumberFormat="1" applyFont="1" applyFill="1" applyBorder="1" applyAlignment="1">
      <alignment horizontal="center"/>
    </xf>
    <xf numFmtId="168" fontId="0" fillId="10" borderId="3" xfId="0" applyNumberFormat="1" applyFont="1" applyFill="1" applyBorder="1" applyAlignment="1">
      <alignment horizontal="center"/>
    </xf>
    <xf numFmtId="168" fontId="0" fillId="5" borderId="3" xfId="0" applyNumberFormat="1" applyFont="1" applyFill="1" applyBorder="1" applyAlignment="1">
      <alignment horizontal="center"/>
    </xf>
    <xf numFmtId="1" fontId="0" fillId="0" borderId="0" xfId="0" applyNumberFormat="1" applyFont="1" applyAlignment="1">
      <alignment horizontal="center"/>
    </xf>
    <xf numFmtId="0" fontId="0" fillId="0" borderId="3" xfId="0" applyFont="1" applyBorder="1" applyAlignment="1">
      <alignment horizontal="center"/>
    </xf>
    <xf numFmtId="0" fontId="0" fillId="0" borderId="0" xfId="0" applyFont="1" applyAlignment="1">
      <alignment horizontal="center"/>
    </xf>
    <xf numFmtId="9" fontId="0" fillId="0" borderId="3" xfId="0" applyNumberFormat="1" applyFont="1" applyBorder="1" applyAlignment="1">
      <alignment horizontal="center"/>
    </xf>
    <xf numFmtId="9" fontId="0" fillId="2" borderId="3" xfId="0" applyNumberFormat="1" applyFont="1" applyFill="1" applyBorder="1" applyAlignment="1">
      <alignment horizontal="center"/>
    </xf>
    <xf numFmtId="9" fontId="0" fillId="13" borderId="3" xfId="0" applyNumberFormat="1" applyFont="1" applyFill="1" applyBorder="1" applyAlignment="1">
      <alignment horizontal="center"/>
    </xf>
    <xf numFmtId="9" fontId="0" fillId="14" borderId="3" xfId="0" applyNumberFormat="1" applyFont="1" applyFill="1" applyBorder="1" applyAlignment="1">
      <alignment horizontal="center"/>
    </xf>
    <xf numFmtId="9" fontId="0" fillId="12" borderId="3" xfId="0" applyNumberFormat="1" applyFont="1" applyFill="1" applyBorder="1" applyAlignment="1">
      <alignment horizontal="center"/>
    </xf>
    <xf numFmtId="9" fontId="0" fillId="4" borderId="3" xfId="0" applyNumberFormat="1" applyFont="1" applyFill="1" applyBorder="1" applyAlignment="1">
      <alignment horizontal="center"/>
    </xf>
    <xf numFmtId="9" fontId="0" fillId="15" borderId="3" xfId="0" applyNumberFormat="1" applyFont="1" applyFill="1" applyBorder="1" applyAlignment="1">
      <alignment horizontal="center"/>
    </xf>
    <xf numFmtId="9" fontId="0" fillId="10" borderId="3" xfId="0" applyNumberFormat="1" applyFont="1" applyFill="1" applyBorder="1" applyAlignment="1">
      <alignment horizontal="center"/>
    </xf>
    <xf numFmtId="9" fontId="0" fillId="5" borderId="3" xfId="0" applyNumberFormat="1" applyFont="1" applyFill="1" applyBorder="1" applyAlignment="1">
      <alignment horizontal="center"/>
    </xf>
    <xf numFmtId="0" fontId="9" fillId="4" borderId="44" xfId="0" applyFont="1" applyFill="1" applyBorder="1" applyAlignment="1">
      <alignment horizontal="center" wrapText="1"/>
    </xf>
    <xf numFmtId="1" fontId="0" fillId="0" borderId="3" xfId="0" applyNumberFormat="1" applyFont="1" applyBorder="1" applyAlignment="1">
      <alignment horizontal="center"/>
    </xf>
    <xf numFmtId="1" fontId="0" fillId="2" borderId="3" xfId="0" applyNumberFormat="1" applyFont="1" applyFill="1" applyBorder="1" applyAlignment="1">
      <alignment horizontal="center"/>
    </xf>
    <xf numFmtId="1" fontId="0" fillId="13" borderId="3" xfId="0" applyNumberFormat="1" applyFont="1" applyFill="1" applyBorder="1" applyAlignment="1">
      <alignment horizontal="center"/>
    </xf>
    <xf numFmtId="1" fontId="0" fillId="14" borderId="3" xfId="0" applyNumberFormat="1" applyFont="1" applyFill="1" applyBorder="1" applyAlignment="1">
      <alignment horizontal="center"/>
    </xf>
    <xf numFmtId="1" fontId="0" fillId="12" borderId="3" xfId="0" applyNumberFormat="1" applyFont="1" applyFill="1" applyBorder="1" applyAlignment="1">
      <alignment horizontal="center"/>
    </xf>
    <xf numFmtId="0" fontId="0" fillId="12" borderId="3" xfId="0" applyFont="1" applyFill="1" applyBorder="1" applyAlignment="1">
      <alignment horizontal="center"/>
    </xf>
    <xf numFmtId="1" fontId="0" fillId="4" borderId="3" xfId="0" applyNumberFormat="1" applyFont="1" applyFill="1" applyBorder="1" applyAlignment="1">
      <alignment horizontal="center"/>
    </xf>
    <xf numFmtId="1" fontId="0" fillId="15" borderId="3" xfId="0" applyNumberFormat="1" applyFont="1" applyFill="1" applyBorder="1" applyAlignment="1">
      <alignment horizontal="center"/>
    </xf>
    <xf numFmtId="1" fontId="0" fillId="10" borderId="3" xfId="0" applyNumberFormat="1" applyFont="1" applyFill="1" applyBorder="1" applyAlignment="1">
      <alignment horizontal="center"/>
    </xf>
    <xf numFmtId="1" fontId="0" fillId="5" borderId="3" xfId="0" applyNumberFormat="1" applyFont="1" applyFill="1" applyBorder="1" applyAlignment="1">
      <alignment horizontal="center"/>
    </xf>
    <xf numFmtId="0" fontId="0" fillId="15" borderId="3" xfId="0" applyFont="1" applyFill="1" applyBorder="1" applyAlignment="1">
      <alignment horizontal="center"/>
    </xf>
    <xf numFmtId="0" fontId="0" fillId="10" borderId="3" xfId="0" applyFont="1" applyFill="1" applyBorder="1" applyAlignment="1">
      <alignment horizontal="center"/>
    </xf>
    <xf numFmtId="0" fontId="0" fillId="5" borderId="3" xfId="0" applyFont="1" applyFill="1" applyBorder="1" applyAlignment="1">
      <alignment horizontal="center"/>
    </xf>
    <xf numFmtId="0" fontId="9" fillId="4" borderId="46" xfId="0" applyFont="1" applyFill="1" applyBorder="1" applyAlignment="1">
      <alignment horizontal="center" wrapText="1"/>
    </xf>
    <xf numFmtId="0" fontId="22" fillId="0" borderId="3" xfId="0" applyFont="1" applyBorder="1" applyAlignment="1">
      <alignment horizontal="left" vertical="top"/>
    </xf>
    <xf numFmtId="0" fontId="22" fillId="0" borderId="3" xfId="0" applyFont="1" applyBorder="1" applyAlignment="1">
      <alignment horizontal="center" vertical="top"/>
    </xf>
    <xf numFmtId="0" fontId="22" fillId="0" borderId="3" xfId="0" applyFont="1" applyBorder="1" applyAlignment="1">
      <alignment horizontal="left" vertical="top" wrapText="1"/>
    </xf>
    <xf numFmtId="0" fontId="22" fillId="0" borderId="3" xfId="0" applyFont="1" applyBorder="1" applyAlignment="1">
      <alignment horizontal="center" vertical="top" wrapText="1"/>
    </xf>
    <xf numFmtId="10" fontId="14" fillId="2" borderId="5" xfId="0" applyNumberFormat="1" applyFont="1" applyFill="1" applyBorder="1" applyAlignment="1">
      <alignment horizontal="center"/>
    </xf>
    <xf numFmtId="0" fontId="23" fillId="0" borderId="11" xfId="0" applyFont="1" applyBorder="1" applyAlignment="1">
      <alignment horizontal="center"/>
    </xf>
    <xf numFmtId="0" fontId="12" fillId="3" borderId="4" xfId="0" applyFont="1" applyFill="1" applyBorder="1" applyAlignment="1">
      <alignment horizontal="center"/>
    </xf>
    <xf numFmtId="0" fontId="12" fillId="3" borderId="51" xfId="0" applyFont="1" applyFill="1" applyBorder="1" applyAlignment="1">
      <alignment horizontal="center" wrapText="1"/>
    </xf>
    <xf numFmtId="2" fontId="14" fillId="2" borderId="5" xfId="0" applyNumberFormat="1" applyFont="1" applyFill="1" applyBorder="1" applyAlignment="1">
      <alignment horizontal="center"/>
    </xf>
    <xf numFmtId="169" fontId="14" fillId="7" borderId="5" xfId="0" applyNumberFormat="1" applyFont="1" applyFill="1" applyBorder="1" applyAlignment="1">
      <alignment horizontal="center"/>
    </xf>
    <xf numFmtId="0" fontId="23" fillId="0" borderId="0" xfId="0" applyFont="1" applyBorder="1" applyAlignment="1"/>
    <xf numFmtId="0" fontId="9" fillId="0" borderId="54" xfId="1" applyFont="1" applyFill="1" applyBorder="1" applyAlignment="1">
      <alignment horizontal="center" vertical="top" wrapText="1"/>
    </xf>
    <xf numFmtId="0" fontId="9" fillId="0" borderId="12" xfId="1" applyFont="1" applyFill="1" applyBorder="1" applyAlignment="1">
      <alignment horizontal="center" vertical="top" wrapText="1"/>
    </xf>
    <xf numFmtId="0" fontId="22" fillId="0" borderId="3" xfId="0" applyFont="1" applyFill="1" applyBorder="1" applyAlignment="1">
      <alignment horizontal="left" vertical="center" wrapText="1"/>
    </xf>
    <xf numFmtId="0" fontId="22" fillId="0" borderId="3" xfId="0" applyFont="1" applyFill="1" applyBorder="1" applyAlignment="1">
      <alignment horizontal="center" vertical="top" wrapText="1"/>
    </xf>
    <xf numFmtId="0" fontId="22" fillId="0" borderId="3" xfId="0" applyFont="1" applyFill="1" applyBorder="1" applyAlignment="1">
      <alignment horizontal="left" vertical="top"/>
    </xf>
    <xf numFmtId="0" fontId="22" fillId="0" borderId="3" xfId="0" applyFont="1" applyFill="1" applyBorder="1" applyAlignment="1">
      <alignment horizontal="center" vertical="top"/>
    </xf>
    <xf numFmtId="0" fontId="22" fillId="0" borderId="3" xfId="0" applyFont="1" applyFill="1" applyBorder="1" applyAlignment="1">
      <alignment horizontal="left" vertical="top" wrapText="1"/>
    </xf>
    <xf numFmtId="1" fontId="22" fillId="0" borderId="3" xfId="0" applyNumberFormat="1" applyFont="1" applyBorder="1" applyAlignment="1">
      <alignment horizontal="center" vertical="top"/>
    </xf>
    <xf numFmtId="1" fontId="22" fillId="0" borderId="3" xfId="0" applyNumberFormat="1" applyFont="1" applyBorder="1" applyAlignment="1">
      <alignment horizontal="center"/>
    </xf>
    <xf numFmtId="1" fontId="22" fillId="0" borderId="3" xfId="0" applyNumberFormat="1" applyFont="1" applyBorder="1" applyAlignment="1">
      <alignment horizontal="center" vertical="center"/>
    </xf>
    <xf numFmtId="166" fontId="22" fillId="0" borderId="3" xfId="0" applyNumberFormat="1" applyFont="1" applyFill="1" applyBorder="1" applyAlignment="1">
      <alignment horizontal="center" vertical="top" wrapText="1"/>
    </xf>
    <xf numFmtId="0" fontId="22" fillId="0" borderId="3" xfId="0" applyFont="1" applyBorder="1" applyAlignment="1">
      <alignment horizontal="center" vertical="center" wrapText="1"/>
    </xf>
    <xf numFmtId="10" fontId="22" fillId="0" borderId="3" xfId="0" applyNumberFormat="1" applyFont="1" applyBorder="1" applyAlignment="1">
      <alignment horizontal="center" vertical="top"/>
    </xf>
    <xf numFmtId="10" fontId="22" fillId="0" borderId="3" xfId="0" applyNumberFormat="1" applyFont="1" applyBorder="1" applyAlignment="1">
      <alignment horizontal="center" vertical="center"/>
    </xf>
    <xf numFmtId="10" fontId="22" fillId="0" borderId="3" xfId="0" applyNumberFormat="1" applyFont="1" applyBorder="1" applyAlignment="1">
      <alignment horizontal="center" vertical="top" wrapText="1"/>
    </xf>
    <xf numFmtId="0" fontId="6" fillId="0" borderId="0" xfId="1" applyFont="1" applyFill="1" applyAlignment="1">
      <alignment horizontal="center" vertical="top" wrapText="1"/>
    </xf>
    <xf numFmtId="0" fontId="5" fillId="0" borderId="0" xfId="1" applyNumberFormat="1" applyAlignment="1">
      <alignment horizontal="center" wrapText="1"/>
    </xf>
    <xf numFmtId="0" fontId="21" fillId="0" borderId="3" xfId="0" applyFont="1" applyBorder="1" applyAlignment="1">
      <alignment horizontal="center"/>
    </xf>
    <xf numFmtId="0" fontId="5" fillId="0" borderId="0" xfId="1" applyFill="1" applyAlignment="1">
      <alignment horizontal="center" wrapText="1"/>
    </xf>
    <xf numFmtId="2" fontId="21" fillId="0" borderId="3" xfId="0" applyNumberFormat="1" applyFont="1" applyBorder="1" applyAlignment="1">
      <alignment horizontal="center"/>
    </xf>
    <xf numFmtId="2" fontId="22" fillId="0" borderId="3" xfId="0" applyNumberFormat="1" applyFont="1" applyBorder="1" applyAlignment="1">
      <alignment horizontal="center" vertical="top"/>
    </xf>
    <xf numFmtId="2" fontId="22" fillId="0" borderId="3" xfId="0" applyNumberFormat="1" applyFont="1" applyBorder="1" applyAlignment="1">
      <alignment horizontal="center"/>
    </xf>
    <xf numFmtId="2" fontId="22" fillId="0" borderId="3" xfId="0" applyNumberFormat="1" applyFont="1" applyBorder="1" applyAlignment="1">
      <alignment horizontal="center" vertical="center"/>
    </xf>
    <xf numFmtId="2" fontId="22" fillId="0" borderId="3" xfId="0" applyNumberFormat="1" applyFont="1" applyFill="1" applyBorder="1" applyAlignment="1">
      <alignment horizontal="center" vertical="top"/>
    </xf>
    <xf numFmtId="10" fontId="21" fillId="0" borderId="3" xfId="0" applyNumberFormat="1" applyFont="1" applyBorder="1" applyAlignment="1">
      <alignment horizontal="center"/>
    </xf>
    <xf numFmtId="0" fontId="26" fillId="3" borderId="55" xfId="0" applyFont="1" applyFill="1" applyBorder="1" applyAlignment="1">
      <alignment horizontal="center" vertical="top" wrapText="1"/>
    </xf>
    <xf numFmtId="0" fontId="27" fillId="3" borderId="55" xfId="0" applyFont="1" applyFill="1" applyBorder="1" applyAlignment="1">
      <alignment horizontal="center" vertical="top" wrapText="1"/>
    </xf>
    <xf numFmtId="2" fontId="22" fillId="0" borderId="3" xfId="0" applyNumberFormat="1" applyFont="1" applyBorder="1" applyAlignment="1">
      <alignment horizontal="center" vertical="top" wrapText="1"/>
    </xf>
    <xf numFmtId="1" fontId="22" fillId="0" borderId="3" xfId="0" applyNumberFormat="1" applyFont="1" applyBorder="1" applyAlignment="1">
      <alignment horizontal="center" vertical="top" wrapText="1"/>
    </xf>
    <xf numFmtId="2" fontId="22" fillId="0" borderId="3" xfId="0" applyNumberFormat="1" applyFont="1" applyFill="1" applyBorder="1" applyAlignment="1">
      <alignment horizontal="center" vertical="top" wrapText="1"/>
    </xf>
    <xf numFmtId="0" fontId="9" fillId="3" borderId="57" xfId="0" applyFont="1" applyFill="1" applyBorder="1" applyAlignment="1">
      <alignment horizontal="center" vertical="top" wrapText="1"/>
    </xf>
    <xf numFmtId="0" fontId="9" fillId="3" borderId="14" xfId="0" applyFont="1" applyFill="1" applyBorder="1" applyAlignment="1">
      <alignment horizontal="center" vertical="top" wrapText="1"/>
    </xf>
    <xf numFmtId="0" fontId="23" fillId="0" borderId="0" xfId="0" applyFont="1" applyAlignment="1">
      <alignment horizontal="center"/>
    </xf>
    <xf numFmtId="0" fontId="12" fillId="3" borderId="4" xfId="0" applyFont="1" applyFill="1" applyBorder="1" applyAlignment="1">
      <alignment horizontal="center"/>
    </xf>
    <xf numFmtId="0" fontId="12" fillId="3" borderId="15" xfId="0" applyFont="1" applyFill="1" applyBorder="1" applyAlignment="1">
      <alignment horizontal="center"/>
    </xf>
    <xf numFmtId="0" fontId="23" fillId="0" borderId="0" xfId="0" applyFont="1" applyAlignment="1">
      <alignment horizontal="center"/>
    </xf>
    <xf numFmtId="0" fontId="12" fillId="3" borderId="51" xfId="0" applyFont="1" applyFill="1" applyBorder="1" applyAlignment="1">
      <alignment horizontal="center"/>
    </xf>
    <xf numFmtId="0" fontId="12" fillId="3" borderId="52" xfId="0" applyFont="1" applyFill="1" applyBorder="1" applyAlignment="1">
      <alignment horizontal="center"/>
    </xf>
    <xf numFmtId="0" fontId="12" fillId="6" borderId="52" xfId="0" applyFont="1" applyFill="1" applyBorder="1" applyAlignment="1">
      <alignment horizontal="center"/>
    </xf>
    <xf numFmtId="0" fontId="11" fillId="0" borderId="0" xfId="0" applyFont="1" applyFill="1"/>
    <xf numFmtId="0" fontId="12" fillId="3" borderId="52" xfId="0" applyFont="1" applyFill="1" applyBorder="1" applyAlignment="1">
      <alignment horizontal="center" wrapText="1"/>
    </xf>
    <xf numFmtId="0" fontId="22" fillId="0" borderId="3" xfId="0" applyFont="1" applyFill="1" applyBorder="1" applyAlignment="1">
      <alignment horizontal="left"/>
    </xf>
    <xf numFmtId="0" fontId="22" fillId="0" borderId="3" xfId="0" applyFont="1" applyFill="1" applyBorder="1" applyAlignment="1">
      <alignment horizontal="left" vertical="center"/>
    </xf>
    <xf numFmtId="0" fontId="22" fillId="0" borderId="3" xfId="0" applyFont="1" applyFill="1" applyBorder="1" applyAlignment="1">
      <alignment vertical="top"/>
    </xf>
    <xf numFmtId="0" fontId="12" fillId="3" borderId="59" xfId="0" applyFont="1" applyFill="1" applyBorder="1" applyAlignment="1"/>
    <xf numFmtId="0" fontId="12" fillId="3" borderId="59" xfId="0" applyFont="1" applyFill="1" applyBorder="1" applyAlignment="1">
      <alignment horizontal="center"/>
    </xf>
    <xf numFmtId="0" fontId="12" fillId="6" borderId="60" xfId="0" applyFont="1" applyFill="1" applyBorder="1" applyAlignment="1">
      <alignment horizontal="center"/>
    </xf>
    <xf numFmtId="9" fontId="14" fillId="0" borderId="3" xfId="0" applyNumberFormat="1" applyFont="1" applyFill="1" applyBorder="1" applyAlignment="1" applyProtection="1">
      <alignment horizontal="center"/>
      <protection locked="0"/>
    </xf>
    <xf numFmtId="0" fontId="12" fillId="3" borderId="60" xfId="0" applyFont="1" applyFill="1" applyBorder="1" applyAlignment="1">
      <alignment horizontal="center"/>
    </xf>
    <xf numFmtId="0" fontId="15" fillId="7" borderId="3" xfId="0" applyNumberFormat="1" applyFont="1" applyFill="1" applyBorder="1" applyAlignment="1">
      <alignment horizontal="center"/>
    </xf>
    <xf numFmtId="169" fontId="14" fillId="2" borderId="5" xfId="0" applyNumberFormat="1" applyFont="1" applyFill="1" applyBorder="1" applyAlignment="1">
      <alignment horizontal="center"/>
    </xf>
    <xf numFmtId="0" fontId="11" fillId="0" borderId="0" xfId="0" applyFont="1" applyFill="1" applyBorder="1" applyAlignment="1">
      <alignment horizontal="center"/>
    </xf>
    <xf numFmtId="0" fontId="34" fillId="19" borderId="0" xfId="0" applyFont="1" applyFill="1"/>
    <xf numFmtId="0" fontId="34" fillId="19" borderId="0" xfId="0" applyFont="1" applyFill="1" applyAlignment="1">
      <alignment horizontal="left"/>
    </xf>
    <xf numFmtId="0" fontId="34" fillId="19" borderId="0" xfId="0" applyFont="1" applyFill="1" applyAlignment="1">
      <alignment horizontal="center"/>
    </xf>
    <xf numFmtId="0" fontId="9" fillId="3" borderId="61" xfId="1" applyFont="1" applyFill="1" applyBorder="1" applyAlignment="1">
      <alignment horizontal="center" vertical="top" wrapText="1"/>
    </xf>
    <xf numFmtId="0" fontId="9" fillId="8" borderId="61" xfId="1" applyFont="1" applyFill="1" applyBorder="1" applyAlignment="1">
      <alignment horizontal="center" vertical="top" wrapText="1"/>
    </xf>
    <xf numFmtId="0" fontId="9" fillId="3" borderId="61" xfId="0" applyFont="1" applyFill="1" applyBorder="1" applyAlignment="1">
      <alignment horizontal="center" vertical="top" wrapText="1"/>
    </xf>
    <xf numFmtId="0" fontId="9" fillId="3" borderId="62" xfId="0" applyFont="1" applyFill="1" applyBorder="1" applyAlignment="1">
      <alignment horizontal="center" vertical="top" wrapText="1"/>
    </xf>
    <xf numFmtId="0" fontId="33" fillId="18" borderId="62" xfId="0" applyFont="1" applyFill="1" applyBorder="1" applyAlignment="1">
      <alignment horizontal="center" vertical="top" wrapText="1"/>
    </xf>
    <xf numFmtId="0" fontId="33" fillId="17" borderId="62" xfId="0" applyFont="1" applyFill="1" applyBorder="1" applyAlignment="1">
      <alignment horizontal="center" vertical="top" wrapText="1"/>
    </xf>
    <xf numFmtId="0" fontId="21" fillId="0" borderId="3" xfId="0" applyFont="1" applyFill="1" applyBorder="1" applyAlignment="1">
      <alignment horizontal="left" vertical="top" wrapText="1"/>
    </xf>
    <xf numFmtId="0" fontId="14" fillId="0" borderId="3" xfId="0" applyFont="1" applyFill="1" applyBorder="1" applyAlignment="1" applyProtection="1">
      <alignment horizontal="center"/>
      <protection locked="0"/>
    </xf>
    <xf numFmtId="1" fontId="14" fillId="0" borderId="3" xfId="0" applyNumberFormat="1" applyFont="1" applyFill="1" applyBorder="1" applyAlignment="1" applyProtection="1">
      <alignment horizontal="center"/>
      <protection locked="0"/>
    </xf>
    <xf numFmtId="169" fontId="14" fillId="0" borderId="3" xfId="0" applyNumberFormat="1" applyFont="1" applyFill="1" applyBorder="1" applyAlignment="1" applyProtection="1">
      <alignment horizontal="center"/>
      <protection locked="0"/>
    </xf>
    <xf numFmtId="0" fontId="14" fillId="0" borderId="3" xfId="0" applyNumberFormat="1" applyFont="1" applyFill="1" applyBorder="1" applyAlignment="1" applyProtection="1">
      <alignment horizontal="center"/>
      <protection locked="0"/>
    </xf>
    <xf numFmtId="0" fontId="22" fillId="0" borderId="3" xfId="0" applyFont="1" applyBorder="1" applyAlignment="1">
      <alignment horizontal="center" vertical="center"/>
    </xf>
    <xf numFmtId="10" fontId="21" fillId="0" borderId="3" xfId="0" applyNumberFormat="1" applyFont="1" applyFill="1" applyBorder="1" applyAlignment="1">
      <alignment horizontal="center" vertical="top" wrapText="1"/>
    </xf>
    <xf numFmtId="167" fontId="22" fillId="0" borderId="3" xfId="0" applyNumberFormat="1" applyFont="1" applyFill="1" applyBorder="1" applyAlignment="1">
      <alignment horizontal="center" vertical="top" wrapText="1"/>
    </xf>
    <xf numFmtId="10" fontId="22" fillId="0" borderId="3" xfId="0" applyNumberFormat="1" applyFont="1" applyFill="1" applyBorder="1" applyAlignment="1">
      <alignment horizontal="center" vertical="top" wrapText="1"/>
    </xf>
    <xf numFmtId="0" fontId="25" fillId="0" borderId="3" xfId="0" applyFont="1" applyBorder="1" applyAlignment="1">
      <alignment horizontal="center" vertical="center"/>
    </xf>
    <xf numFmtId="0" fontId="25" fillId="0" borderId="3" xfId="0" applyFont="1" applyBorder="1" applyAlignment="1">
      <alignment horizontal="center"/>
    </xf>
    <xf numFmtId="0" fontId="14" fillId="2" borderId="5" xfId="0" applyFont="1" applyFill="1" applyBorder="1" applyAlignment="1">
      <alignment horizontal="left"/>
    </xf>
    <xf numFmtId="0" fontId="14" fillId="2" borderId="5" xfId="0" applyFont="1" applyFill="1" applyBorder="1" applyAlignment="1">
      <alignment horizontal="center"/>
    </xf>
    <xf numFmtId="0" fontId="12" fillId="3" borderId="4" xfId="0" applyFont="1" applyFill="1" applyBorder="1" applyAlignment="1">
      <alignment horizontal="center"/>
    </xf>
    <xf numFmtId="0" fontId="14" fillId="2" borderId="3" xfId="0" applyFont="1" applyFill="1" applyBorder="1" applyAlignment="1">
      <alignment horizontal="left"/>
    </xf>
    <xf numFmtId="0" fontId="14" fillId="2" borderId="3" xfId="0" applyFont="1" applyFill="1" applyBorder="1" applyAlignment="1">
      <alignment horizontal="center"/>
    </xf>
    <xf numFmtId="0" fontId="12" fillId="3" borderId="51" xfId="0" applyFont="1" applyFill="1" applyBorder="1" applyAlignment="1">
      <alignment horizontal="center"/>
    </xf>
    <xf numFmtId="9" fontId="0" fillId="0" borderId="0" xfId="0" applyNumberFormat="1" applyAlignment="1">
      <alignment horizontal="center"/>
    </xf>
    <xf numFmtId="0" fontId="12" fillId="3" borderId="64" xfId="0" applyFont="1" applyFill="1" applyBorder="1" applyAlignment="1">
      <alignment horizontal="center"/>
    </xf>
    <xf numFmtId="0" fontId="15" fillId="11" borderId="5" xfId="0" applyFont="1" applyFill="1" applyBorder="1" applyAlignment="1" applyProtection="1">
      <alignment horizontal="center" wrapText="1"/>
    </xf>
    <xf numFmtId="0" fontId="23" fillId="0" borderId="0" xfId="0" applyFont="1" applyAlignment="1">
      <alignment horizontal="center"/>
    </xf>
    <xf numFmtId="0" fontId="23" fillId="0" borderId="0" xfId="0" applyFont="1" applyAlignment="1">
      <alignment horizontal="center"/>
    </xf>
    <xf numFmtId="0" fontId="14" fillId="2" borderId="1" xfId="0" applyFont="1" applyFill="1" applyBorder="1" applyAlignment="1">
      <alignment horizontal="center"/>
    </xf>
    <xf numFmtId="0" fontId="21" fillId="0" borderId="3" xfId="0" applyFont="1" applyFill="1" applyBorder="1" applyAlignment="1">
      <alignment horizontal="center" vertical="top" wrapText="1"/>
    </xf>
    <xf numFmtId="0" fontId="35" fillId="0" borderId="0" xfId="0" applyFont="1"/>
    <xf numFmtId="9" fontId="14" fillId="2" borderId="5" xfId="0" applyNumberFormat="1" applyFont="1" applyFill="1" applyBorder="1" applyAlignment="1">
      <alignment horizontal="center"/>
    </xf>
    <xf numFmtId="0" fontId="23" fillId="0" borderId="0" xfId="0" applyFont="1" applyAlignment="1">
      <alignment horizontal="center"/>
    </xf>
    <xf numFmtId="0" fontId="0" fillId="0" borderId="0" xfId="0" applyAlignment="1">
      <alignment horizontal="left" vertical="center"/>
    </xf>
    <xf numFmtId="0" fontId="0" fillId="0" borderId="0" xfId="0" applyBorder="1" applyAlignment="1"/>
    <xf numFmtId="0" fontId="9" fillId="3" borderId="57"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33" fillId="18" borderId="62" xfId="0" applyFont="1" applyFill="1" applyBorder="1" applyAlignment="1">
      <alignment horizontal="center" vertical="center" wrapText="1"/>
    </xf>
    <xf numFmtId="0" fontId="33" fillId="17" borderId="62" xfId="0" applyFont="1" applyFill="1" applyBorder="1" applyAlignment="1">
      <alignment horizontal="center" vertical="center" wrapText="1"/>
    </xf>
    <xf numFmtId="0" fontId="9" fillId="3" borderId="57" xfId="1" applyFont="1" applyFill="1" applyBorder="1" applyAlignment="1">
      <alignment horizontal="left" vertical="center"/>
    </xf>
    <xf numFmtId="0" fontId="9" fillId="3" borderId="57" xfId="1" applyFont="1" applyFill="1" applyBorder="1" applyAlignment="1">
      <alignment horizontal="center" vertical="center" wrapText="1"/>
    </xf>
    <xf numFmtId="0" fontId="9" fillId="8" borderId="57" xfId="1" applyFont="1" applyFill="1" applyBorder="1" applyAlignment="1">
      <alignment horizontal="center" vertical="center" wrapText="1"/>
    </xf>
    <xf numFmtId="0" fontId="26" fillId="3" borderId="65" xfId="0" applyFont="1" applyFill="1" applyBorder="1" applyAlignment="1">
      <alignment horizontal="center" vertical="center" wrapText="1"/>
    </xf>
    <xf numFmtId="0" fontId="27" fillId="3" borderId="65" xfId="0" applyFont="1" applyFill="1" applyBorder="1" applyAlignment="1">
      <alignment horizontal="center" vertical="center" wrapText="1"/>
    </xf>
    <xf numFmtId="0" fontId="5" fillId="0" borderId="0" xfId="1" applyBorder="1">
      <alignment wrapText="1"/>
    </xf>
    <xf numFmtId="0" fontId="9" fillId="0" borderId="3" xfId="1" applyFont="1" applyFill="1" applyBorder="1" applyAlignment="1">
      <alignment horizontal="center" vertical="top" wrapText="1"/>
    </xf>
    <xf numFmtId="0" fontId="0" fillId="0" borderId="0" xfId="0" applyBorder="1" applyAlignment="1">
      <alignment horizontal="center"/>
    </xf>
    <xf numFmtId="1" fontId="14" fillId="2" borderId="5" xfId="0" applyNumberFormat="1" applyFont="1" applyFill="1" applyBorder="1" applyAlignment="1">
      <alignment horizontal="center"/>
    </xf>
    <xf numFmtId="0" fontId="15" fillId="5" borderId="3" xfId="0" applyFont="1" applyFill="1" applyBorder="1" applyAlignment="1">
      <alignment horizontal="center"/>
    </xf>
    <xf numFmtId="2" fontId="14" fillId="2" borderId="42" xfId="0" applyNumberFormat="1" applyFont="1" applyFill="1" applyBorder="1" applyAlignment="1">
      <alignment horizontal="center"/>
    </xf>
    <xf numFmtId="0" fontId="12" fillId="6" borderId="3" xfId="0" applyFont="1" applyFill="1" applyBorder="1" applyAlignment="1">
      <alignment horizontal="center"/>
    </xf>
    <xf numFmtId="0" fontId="12" fillId="6" borderId="66" xfId="0" applyFont="1" applyFill="1" applyBorder="1" applyAlignment="1">
      <alignment horizontal="center"/>
    </xf>
    <xf numFmtId="0" fontId="15" fillId="10" borderId="5" xfId="0" applyNumberFormat="1" applyFont="1" applyFill="1" applyBorder="1" applyAlignment="1">
      <alignment horizontal="center"/>
    </xf>
    <xf numFmtId="0" fontId="22" fillId="0" borderId="0" xfId="0" applyFont="1" applyFill="1" applyBorder="1" applyAlignment="1">
      <alignment horizontal="left" vertical="top"/>
    </xf>
    <xf numFmtId="0" fontId="14" fillId="0" borderId="0" xfId="0" applyFont="1" applyFill="1" applyBorder="1" applyAlignment="1" applyProtection="1">
      <alignment horizontal="center"/>
      <protection locked="0"/>
    </xf>
    <xf numFmtId="9" fontId="14" fillId="0" borderId="0" xfId="0" applyNumberFormat="1" applyFont="1" applyFill="1" applyBorder="1" applyAlignment="1" applyProtection="1">
      <alignment horizontal="center"/>
      <protection locked="0"/>
    </xf>
    <xf numFmtId="1" fontId="14" fillId="0" borderId="0" xfId="0" applyNumberFormat="1" applyFont="1" applyFill="1" applyBorder="1" applyAlignment="1" applyProtection="1">
      <alignment horizontal="center"/>
      <protection locked="0"/>
    </xf>
    <xf numFmtId="169" fontId="14" fillId="0" borderId="0" xfId="0" applyNumberFormat="1" applyFont="1" applyFill="1" applyBorder="1" applyAlignment="1" applyProtection="1">
      <alignment horizontal="center"/>
      <protection locked="0"/>
    </xf>
    <xf numFmtId="0" fontId="14" fillId="0" borderId="0" xfId="0" applyNumberFormat="1" applyFont="1" applyFill="1" applyBorder="1" applyAlignment="1" applyProtection="1">
      <alignment horizontal="center"/>
      <protection locked="0"/>
    </xf>
    <xf numFmtId="0" fontId="12" fillId="3" borderId="4" xfId="0" applyFont="1" applyFill="1" applyBorder="1" applyAlignment="1">
      <alignment horizontal="left"/>
    </xf>
    <xf numFmtId="0" fontId="12" fillId="3" borderId="40" xfId="0" applyFont="1" applyFill="1" applyBorder="1" applyAlignment="1">
      <alignment horizontal="left"/>
    </xf>
    <xf numFmtId="0" fontId="11" fillId="0" borderId="0" xfId="0" applyFont="1" applyAlignment="1">
      <alignment horizontal="left"/>
    </xf>
    <xf numFmtId="0" fontId="13"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12" fillId="3" borderId="52" xfId="0" applyFont="1" applyFill="1" applyBorder="1" applyAlignment="1">
      <alignment horizontal="left"/>
    </xf>
    <xf numFmtId="0" fontId="12" fillId="3" borderId="60" xfId="0" applyFont="1" applyFill="1" applyBorder="1" applyAlignment="1">
      <alignment horizontal="left"/>
    </xf>
    <xf numFmtId="0" fontId="23" fillId="0" borderId="0" xfId="0" applyFont="1" applyAlignment="1"/>
    <xf numFmtId="0" fontId="23" fillId="0" borderId="0" xfId="0" applyFont="1" applyAlignment="1">
      <alignment horizontal="center"/>
    </xf>
    <xf numFmtId="0" fontId="29" fillId="0" borderId="0" xfId="0" applyFont="1" applyBorder="1" applyAlignment="1"/>
    <xf numFmtId="0" fontId="37" fillId="0" borderId="0" xfId="0" applyFont="1" applyBorder="1" applyAlignment="1"/>
    <xf numFmtId="0" fontId="0" fillId="0" borderId="3" xfId="0" applyFont="1" applyBorder="1" applyAlignment="1">
      <alignment horizontal="center" wrapText="1"/>
    </xf>
    <xf numFmtId="0" fontId="37" fillId="0" borderId="3" xfId="0" applyFont="1" applyBorder="1" applyAlignment="1">
      <alignment horizontal="center" vertical="center" wrapText="1"/>
    </xf>
    <xf numFmtId="0" fontId="37" fillId="0" borderId="3" xfId="0" applyFont="1" applyBorder="1" applyAlignment="1">
      <alignment horizontal="center" wrapText="1"/>
    </xf>
    <xf numFmtId="0" fontId="36" fillId="0" borderId="0" xfId="4"/>
    <xf numFmtId="0" fontId="0" fillId="0" borderId="0" xfId="0" applyAlignment="1">
      <alignment horizontal="center" vertical="center"/>
    </xf>
    <xf numFmtId="0" fontId="14" fillId="5" borderId="5" xfId="0" applyFont="1" applyFill="1" applyBorder="1" applyAlignment="1">
      <alignment horizontal="center"/>
    </xf>
    <xf numFmtId="0" fontId="37" fillId="0" borderId="3" xfId="0" applyFont="1" applyBorder="1" applyAlignment="1">
      <alignment horizontal="center"/>
    </xf>
    <xf numFmtId="0" fontId="37" fillId="0" borderId="3" xfId="0" applyFont="1" applyBorder="1" applyAlignment="1">
      <alignment horizontal="center" vertical="center"/>
    </xf>
    <xf numFmtId="0" fontId="12" fillId="3" borderId="3" xfId="0" applyFont="1" applyFill="1" applyBorder="1" applyAlignment="1">
      <alignment horizontal="left"/>
    </xf>
    <xf numFmtId="0" fontId="12" fillId="3" borderId="3" xfId="0" applyFont="1" applyFill="1" applyBorder="1" applyAlignment="1">
      <alignment horizontal="center"/>
    </xf>
    <xf numFmtId="0" fontId="9" fillId="3" borderId="0" xfId="1" applyFont="1" applyFill="1" applyBorder="1" applyAlignment="1">
      <alignment horizontal="center" vertical="center" wrapText="1"/>
    </xf>
    <xf numFmtId="0" fontId="30" fillId="0" borderId="3" xfId="0" applyFont="1" applyBorder="1" applyAlignment="1">
      <alignment horizontal="center" wrapText="1"/>
    </xf>
    <xf numFmtId="0" fontId="31" fillId="0" borderId="3" xfId="0" applyFont="1" applyBorder="1" applyAlignment="1">
      <alignment horizontal="center" wrapText="1"/>
    </xf>
    <xf numFmtId="169" fontId="0" fillId="0" borderId="3" xfId="0" applyNumberFormat="1" applyBorder="1" applyAlignment="1">
      <alignment horizontal="center"/>
    </xf>
    <xf numFmtId="0" fontId="14" fillId="2" borderId="3" xfId="0" applyNumberFormat="1" applyFont="1" applyFill="1" applyBorder="1" applyAlignment="1">
      <alignment horizontal="center"/>
    </xf>
    <xf numFmtId="0" fontId="36" fillId="0" borderId="0" xfId="4" applyAlignment="1">
      <alignment vertical="top"/>
    </xf>
    <xf numFmtId="9" fontId="38" fillId="0" borderId="3" xfId="0" applyNumberFormat="1" applyFont="1" applyBorder="1" applyAlignment="1">
      <alignment horizontal="center"/>
    </xf>
    <xf numFmtId="0" fontId="0" fillId="0" borderId="3" xfId="0" applyFont="1" applyBorder="1" applyAlignment="1">
      <alignment horizontal="center" vertical="center"/>
    </xf>
    <xf numFmtId="0" fontId="39" fillId="0" borderId="3" xfId="0" applyFont="1" applyBorder="1" applyAlignment="1">
      <alignment horizontal="center" vertical="center"/>
    </xf>
    <xf numFmtId="0" fontId="37" fillId="0" borderId="0" xfId="0" applyFont="1" applyBorder="1" applyAlignment="1">
      <alignment horizontal="center" vertical="center"/>
    </xf>
    <xf numFmtId="0" fontId="0" fillId="0" borderId="0" xfId="0" applyFont="1" applyBorder="1" applyAlignment="1">
      <alignment horizontal="center" wrapText="1"/>
    </xf>
    <xf numFmtId="170" fontId="12" fillId="3" borderId="40" xfId="0" applyNumberFormat="1" applyFont="1" applyFill="1" applyBorder="1" applyAlignment="1">
      <alignment horizontal="center"/>
    </xf>
    <xf numFmtId="170" fontId="12" fillId="3" borderId="64" xfId="0" applyNumberFormat="1" applyFont="1" applyFill="1" applyBorder="1" applyAlignment="1">
      <alignment horizontal="center"/>
    </xf>
    <xf numFmtId="0" fontId="36" fillId="0" borderId="0" xfId="4" applyAlignment="1">
      <alignment horizontal="left" vertical="top"/>
    </xf>
    <xf numFmtId="1" fontId="40" fillId="20" borderId="0" xfId="0" applyNumberFormat="1" applyFont="1" applyFill="1" applyBorder="1" applyAlignment="1">
      <alignment horizontal="center"/>
    </xf>
    <xf numFmtId="0" fontId="15" fillId="21" borderId="5" xfId="0" applyNumberFormat="1" applyFont="1" applyFill="1" applyBorder="1" applyAlignment="1">
      <alignment horizontal="center"/>
    </xf>
    <xf numFmtId="0" fontId="15" fillId="15" borderId="5" xfId="0" applyNumberFormat="1" applyFont="1" applyFill="1" applyBorder="1" applyAlignment="1">
      <alignment horizontal="center"/>
    </xf>
    <xf numFmtId="0" fontId="15" fillId="22" borderId="5" xfId="0" applyNumberFormat="1" applyFont="1" applyFill="1" applyBorder="1" applyAlignment="1">
      <alignment horizontal="center"/>
    </xf>
    <xf numFmtId="2" fontId="15" fillId="13" borderId="5" xfId="0" applyNumberFormat="1" applyFont="1" applyFill="1" applyBorder="1" applyAlignment="1">
      <alignment horizontal="center"/>
    </xf>
    <xf numFmtId="1" fontId="15" fillId="15" borderId="5" xfId="0" applyNumberFormat="1" applyFont="1" applyFill="1" applyBorder="1" applyAlignment="1">
      <alignment horizontal="center"/>
    </xf>
    <xf numFmtId="0" fontId="36" fillId="0" borderId="0" xfId="4" applyProtection="1">
      <protection locked="0"/>
    </xf>
    <xf numFmtId="0" fontId="36" fillId="0" borderId="0" xfId="4" applyAlignment="1" applyProtection="1">
      <alignment vertical="top"/>
      <protection locked="0"/>
    </xf>
    <xf numFmtId="0" fontId="36" fillId="0" borderId="0" xfId="4" applyProtection="1"/>
    <xf numFmtId="0" fontId="0" fillId="0" borderId="0" xfId="0" applyProtection="1"/>
    <xf numFmtId="0" fontId="35" fillId="0" borderId="0" xfId="0" quotePrefix="1" applyFont="1" applyAlignment="1">
      <alignment vertical="center"/>
    </xf>
    <xf numFmtId="169" fontId="31" fillId="0" borderId="39" xfId="0" applyNumberFormat="1" applyFont="1" applyBorder="1" applyAlignment="1">
      <alignment horizontal="center"/>
    </xf>
    <xf numFmtId="0" fontId="41" fillId="0" borderId="3" xfId="4" applyFont="1" applyBorder="1"/>
    <xf numFmtId="0" fontId="34" fillId="24" borderId="0" xfId="0" applyFont="1" applyFill="1" applyAlignment="1">
      <alignment horizontal="center"/>
    </xf>
    <xf numFmtId="0" fontId="35" fillId="24" borderId="0" xfId="0" applyFont="1" applyFill="1"/>
    <xf numFmtId="0" fontId="34" fillId="24" borderId="3" xfId="0" applyFont="1" applyFill="1" applyBorder="1" applyAlignment="1">
      <alignment horizontal="center"/>
    </xf>
    <xf numFmtId="0" fontId="35" fillId="24" borderId="0" xfId="0" applyFont="1" applyFill="1" applyAlignment="1">
      <alignment horizontal="center"/>
    </xf>
    <xf numFmtId="0" fontId="3" fillId="0" borderId="2" xfId="0" applyNumberFormat="1" applyFont="1" applyBorder="1" applyAlignment="1">
      <alignment horizontal="center"/>
    </xf>
    <xf numFmtId="0" fontId="35" fillId="25" borderId="18" xfId="0" applyFont="1" applyFill="1" applyBorder="1" applyAlignment="1">
      <alignment horizontal="center"/>
    </xf>
    <xf numFmtId="0" fontId="9" fillId="3" borderId="57" xfId="1" applyFont="1" applyFill="1" applyBorder="1" applyAlignment="1">
      <alignment horizontal="center" vertical="center"/>
    </xf>
    <xf numFmtId="0" fontId="42" fillId="0" borderId="3" xfId="0" applyFont="1" applyBorder="1" applyAlignment="1">
      <alignment horizontal="left" vertical="top"/>
    </xf>
    <xf numFmtId="0" fontId="42" fillId="0" borderId="3" xfId="0" applyFont="1" applyBorder="1" applyAlignment="1">
      <alignment horizontal="center" vertical="top"/>
    </xf>
    <xf numFmtId="0" fontId="43" fillId="0" borderId="3" xfId="0" applyFont="1" applyBorder="1" applyAlignment="1">
      <alignment horizontal="center" vertical="top"/>
    </xf>
    <xf numFmtId="1" fontId="43" fillId="0" borderId="3" xfId="0" applyNumberFormat="1" applyFont="1" applyBorder="1" applyAlignment="1">
      <alignment horizontal="center" vertical="top"/>
    </xf>
    <xf numFmtId="2" fontId="43" fillId="0" borderId="3" xfId="0" applyNumberFormat="1" applyFont="1" applyBorder="1" applyAlignment="1">
      <alignment horizontal="center" vertical="top"/>
    </xf>
    <xf numFmtId="10" fontId="43" fillId="0" borderId="3" xfId="0" applyNumberFormat="1" applyFont="1" applyBorder="1" applyAlignment="1">
      <alignment horizontal="center" vertical="top"/>
    </xf>
    <xf numFmtId="9" fontId="43" fillId="0" borderId="3" xfId="0" applyNumberFormat="1" applyFont="1" applyBorder="1" applyAlignment="1">
      <alignment horizontal="center" vertical="top"/>
    </xf>
    <xf numFmtId="9" fontId="43" fillId="0" borderId="3" xfId="0" applyNumberFormat="1" applyFont="1" applyBorder="1" applyAlignment="1">
      <alignment horizontal="center" vertical="center"/>
    </xf>
    <xf numFmtId="0" fontId="44" fillId="0" borderId="3" xfId="0" applyFont="1" applyBorder="1" applyAlignment="1">
      <alignment horizontal="left" vertical="top"/>
    </xf>
    <xf numFmtId="2" fontId="43" fillId="0" borderId="3" xfId="0" applyNumberFormat="1" applyFont="1" applyBorder="1" applyAlignment="1">
      <alignment horizontal="center"/>
    </xf>
    <xf numFmtId="1" fontId="43" fillId="0" borderId="3" xfId="0" applyNumberFormat="1" applyFont="1" applyBorder="1" applyAlignment="1">
      <alignment horizontal="center"/>
    </xf>
    <xf numFmtId="2" fontId="43" fillId="0" borderId="3" xfId="0" applyNumberFormat="1" applyFont="1" applyBorder="1" applyAlignment="1">
      <alignment horizontal="center" vertical="center"/>
    </xf>
    <xf numFmtId="10" fontId="43" fillId="0" borderId="3" xfId="0" applyNumberFormat="1" applyFont="1" applyBorder="1" applyAlignment="1">
      <alignment horizontal="center" vertical="center"/>
    </xf>
    <xf numFmtId="9" fontId="0" fillId="0" borderId="0" xfId="0" applyNumberFormat="1" applyBorder="1" applyAlignment="1">
      <alignment horizontal="center"/>
    </xf>
    <xf numFmtId="9" fontId="0" fillId="0" borderId="0" xfId="0" applyNumberFormat="1"/>
    <xf numFmtId="9" fontId="21" fillId="26" borderId="3" xfId="0" applyNumberFormat="1" applyFont="1" applyFill="1" applyBorder="1" applyAlignment="1">
      <alignment horizontal="center" vertical="top" wrapText="1"/>
    </xf>
    <xf numFmtId="9" fontId="21" fillId="0" borderId="3" xfId="0" applyNumberFormat="1" applyFont="1" applyBorder="1" applyAlignment="1">
      <alignment horizontal="center" vertical="top" wrapText="1"/>
    </xf>
    <xf numFmtId="9" fontId="0" fillId="26" borderId="3" xfId="0" applyNumberFormat="1" applyFont="1" applyFill="1" applyBorder="1" applyAlignment="1">
      <alignment horizontal="center"/>
    </xf>
    <xf numFmtId="9" fontId="43" fillId="0" borderId="3" xfId="0" applyNumberFormat="1" applyFont="1" applyBorder="1" applyAlignment="1">
      <alignment horizontal="center"/>
    </xf>
    <xf numFmtId="0" fontId="45" fillId="17" borderId="3" xfId="1" applyFont="1" applyFill="1" applyBorder="1" applyAlignment="1">
      <alignment horizontal="center" wrapText="1"/>
    </xf>
    <xf numFmtId="0" fontId="45" fillId="17" borderId="3" xfId="1" applyFont="1" applyFill="1" applyBorder="1" applyAlignment="1">
      <alignment horizontal="center" vertical="center" wrapText="1"/>
    </xf>
    <xf numFmtId="0" fontId="32" fillId="23" borderId="3" xfId="1" applyFont="1" applyFill="1" applyBorder="1" applyAlignment="1">
      <alignment horizontal="center" wrapText="1"/>
    </xf>
    <xf numFmtId="0" fontId="34" fillId="23" borderId="3" xfId="0" applyFont="1" applyFill="1" applyBorder="1" applyAlignment="1">
      <alignment horizontal="center" vertical="center"/>
    </xf>
    <xf numFmtId="9" fontId="14" fillId="26" borderId="3" xfId="0" applyNumberFormat="1" applyFont="1" applyFill="1" applyBorder="1" applyAlignment="1">
      <alignment horizontal="center"/>
    </xf>
    <xf numFmtId="9" fontId="14" fillId="0" borderId="3" xfId="0" applyNumberFormat="1" applyFont="1" applyBorder="1" applyAlignment="1">
      <alignment horizontal="center"/>
    </xf>
    <xf numFmtId="0" fontId="3" fillId="0" borderId="3" xfId="0" applyFont="1" applyBorder="1" applyAlignment="1">
      <alignment horizontal="center"/>
    </xf>
    <xf numFmtId="0" fontId="46" fillId="24" borderId="0" xfId="0" applyFont="1" applyFill="1" applyAlignment="1">
      <alignment vertical="center"/>
    </xf>
    <xf numFmtId="0" fontId="47" fillId="24" borderId="0" xfId="0" applyFont="1" applyFill="1" applyAlignment="1">
      <alignment vertical="center"/>
    </xf>
    <xf numFmtId="0" fontId="47" fillId="24" borderId="0" xfId="0" applyFont="1" applyFill="1" applyAlignment="1">
      <alignment horizontal="left" vertical="center"/>
    </xf>
    <xf numFmtId="0" fontId="2" fillId="25" borderId="73" xfId="0" applyFont="1" applyFill="1" applyBorder="1" applyAlignment="1">
      <alignment horizontal="left" vertical="center"/>
    </xf>
    <xf numFmtId="0" fontId="0" fillId="25" borderId="74" xfId="0" applyFont="1" applyFill="1" applyBorder="1" applyAlignment="1">
      <alignment vertical="center" wrapText="1"/>
    </xf>
    <xf numFmtId="0" fontId="0" fillId="25" borderId="74" xfId="0" applyFont="1" applyFill="1" applyBorder="1" applyAlignment="1">
      <alignment vertical="center"/>
    </xf>
    <xf numFmtId="0" fontId="0" fillId="0" borderId="3" xfId="0" applyFont="1" applyFill="1" applyBorder="1" applyAlignment="1">
      <alignment vertical="center" wrapText="1"/>
    </xf>
    <xf numFmtId="0" fontId="41" fillId="0" borderId="3" xfId="0" applyFont="1" applyFill="1" applyBorder="1" applyAlignment="1">
      <alignment horizontal="left"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41" fillId="0" borderId="3" xfId="0" applyFont="1" applyFill="1" applyBorder="1" applyAlignment="1">
      <alignment vertical="center" wrapText="1"/>
    </xf>
    <xf numFmtId="0" fontId="0" fillId="0" borderId="3" xfId="0" applyFont="1" applyBorder="1" applyAlignment="1">
      <alignment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41" fillId="0" borderId="71" xfId="0" applyFont="1" applyBorder="1" applyAlignment="1">
      <alignment horizontal="center" vertical="center" wrapText="1"/>
    </xf>
    <xf numFmtId="0" fontId="0" fillId="0" borderId="72" xfId="0" applyFont="1" applyFill="1" applyBorder="1" applyAlignment="1">
      <alignment horizontal="center" vertical="center"/>
    </xf>
    <xf numFmtId="0" fontId="0" fillId="0" borderId="3" xfId="0" applyFont="1" applyFill="1" applyBorder="1" applyAlignment="1">
      <alignment horizontal="center" vertical="center" wrapText="1"/>
    </xf>
    <xf numFmtId="0" fontId="41" fillId="0" borderId="71" xfId="0" applyFont="1" applyFill="1" applyBorder="1" applyAlignment="1">
      <alignment horizontal="center" vertical="center" wrapText="1"/>
    </xf>
    <xf numFmtId="0" fontId="0" fillId="20" borderId="7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right" vertical="center"/>
    </xf>
    <xf numFmtId="0" fontId="2" fillId="25" borderId="0" xfId="0" applyFont="1" applyFill="1" applyAlignment="1">
      <alignment horizontal="center"/>
    </xf>
    <xf numFmtId="0" fontId="2" fillId="0" borderId="0" xfId="0" applyFont="1" applyAlignment="1">
      <alignment horizontal="center"/>
    </xf>
    <xf numFmtId="0" fontId="0" fillId="0" borderId="0" xfId="0" applyFont="1" applyAlignment="1">
      <alignment horizontal="left" vertical="center" indent="2"/>
    </xf>
    <xf numFmtId="0" fontId="35" fillId="0" borderId="0" xfId="0" applyFont="1" applyFill="1"/>
    <xf numFmtId="0" fontId="34" fillId="24" borderId="70" xfId="0" applyFont="1" applyFill="1" applyBorder="1" applyAlignment="1">
      <alignment horizontal="center" vertical="center"/>
    </xf>
    <xf numFmtId="0" fontId="34" fillId="24" borderId="71" xfId="0" applyFont="1" applyFill="1" applyBorder="1" applyAlignment="1">
      <alignment horizontal="center" vertical="center"/>
    </xf>
    <xf numFmtId="0" fontId="34" fillId="24" borderId="71" xfId="0" applyFont="1" applyFill="1" applyBorder="1" applyAlignment="1">
      <alignment horizontal="center" vertical="center" wrapText="1"/>
    </xf>
    <xf numFmtId="0" fontId="34" fillId="24" borderId="72" xfId="0" applyFont="1" applyFill="1" applyBorder="1" applyAlignment="1">
      <alignment horizont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2" fillId="25" borderId="3" xfId="0" applyFont="1" applyFill="1" applyBorder="1" applyAlignment="1">
      <alignment horizontal="left" vertical="center"/>
    </xf>
    <xf numFmtId="0" fontId="0" fillId="25" borderId="3" xfId="0" applyFont="1" applyFill="1" applyBorder="1" applyAlignment="1">
      <alignment vertical="center" wrapText="1"/>
    </xf>
    <xf numFmtId="0" fontId="2" fillId="25" borderId="3" xfId="0" applyFont="1" applyFill="1" applyBorder="1" applyAlignment="1">
      <alignment horizontal="center"/>
    </xf>
    <xf numFmtId="0" fontId="0" fillId="20" borderId="3" xfId="0" applyFont="1" applyFill="1" applyBorder="1" applyAlignment="1">
      <alignment horizontal="center" vertical="center"/>
    </xf>
    <xf numFmtId="0" fontId="0" fillId="20" borderId="3" xfId="0" applyFont="1" applyFill="1" applyBorder="1" applyAlignment="1">
      <alignment vertical="center" wrapText="1"/>
    </xf>
    <xf numFmtId="0" fontId="0" fillId="2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Border="1" applyAlignment="1">
      <alignment horizontal="left" vertical="center" wrapText="1"/>
    </xf>
    <xf numFmtId="0" fontId="0" fillId="0" borderId="3" xfId="0" applyFont="1" applyBorder="1" applyAlignment="1">
      <alignment horizontal="center" vertical="center" wrapText="1"/>
    </xf>
    <xf numFmtId="0" fontId="41" fillId="0" borderId="3" xfId="0" applyFont="1" applyBorder="1" applyAlignment="1">
      <alignment vertical="center" wrapText="1"/>
    </xf>
    <xf numFmtId="0" fontId="56" fillId="25" borderId="3" xfId="0" applyFont="1" applyFill="1" applyBorder="1" applyAlignment="1">
      <alignment horizontal="left" vertical="center"/>
    </xf>
    <xf numFmtId="0" fontId="41" fillId="25" borderId="3" xfId="0" applyFont="1" applyFill="1" applyBorder="1" applyAlignment="1">
      <alignment vertical="center" wrapText="1"/>
    </xf>
    <xf numFmtId="0" fontId="41" fillId="20" borderId="3" xfId="0" applyFont="1" applyFill="1" applyBorder="1" applyAlignment="1">
      <alignment vertical="center" wrapText="1"/>
    </xf>
    <xf numFmtId="0" fontId="57" fillId="25" borderId="3" xfId="0" applyFont="1" applyFill="1" applyBorder="1" applyAlignment="1">
      <alignment vertical="center" wrapText="1"/>
    </xf>
    <xf numFmtId="0" fontId="41" fillId="20" borderId="3" xfId="0" applyFont="1" applyFill="1" applyBorder="1" applyAlignment="1">
      <alignment horizontal="left" vertical="center" wrapText="1"/>
    </xf>
    <xf numFmtId="0" fontId="0" fillId="20" borderId="18" xfId="0" applyFont="1" applyFill="1" applyBorder="1" applyAlignment="1">
      <alignment horizontal="center" vertical="center"/>
    </xf>
    <xf numFmtId="0" fontId="35" fillId="24" borderId="0" xfId="0" applyFont="1" applyFill="1" applyAlignment="1">
      <alignment vertical="center"/>
    </xf>
    <xf numFmtId="0" fontId="35" fillId="24" borderId="11" xfId="0" applyFont="1" applyFill="1" applyBorder="1" applyAlignment="1">
      <alignment vertical="center"/>
    </xf>
    <xf numFmtId="0" fontId="47" fillId="24" borderId="0" xfId="0" applyFont="1" applyFill="1" applyAlignment="1">
      <alignment horizontal="center" vertical="center"/>
    </xf>
    <xf numFmtId="0" fontId="34" fillId="24" borderId="0" xfId="0" applyFont="1" applyFill="1" applyAlignment="1">
      <alignment horizontal="center" vertical="center"/>
    </xf>
    <xf numFmtId="0" fontId="12" fillId="3" borderId="41" xfId="0" applyFont="1" applyFill="1" applyBorder="1" applyAlignment="1">
      <alignment horizontal="center"/>
    </xf>
    <xf numFmtId="0" fontId="12" fillId="6" borderId="41" xfId="0" applyFont="1" applyFill="1" applyBorder="1" applyAlignment="1">
      <alignment horizontal="center"/>
    </xf>
    <xf numFmtId="0" fontId="12" fillId="21" borderId="64" xfId="0" applyFont="1" applyFill="1" applyBorder="1" applyAlignment="1"/>
    <xf numFmtId="0" fontId="12" fillId="22" borderId="67" xfId="0" applyFont="1" applyFill="1" applyBorder="1" applyAlignment="1"/>
    <xf numFmtId="0" fontId="12" fillId="22" borderId="69" xfId="0" applyFont="1" applyFill="1" applyBorder="1" applyAlignment="1"/>
    <xf numFmtId="0" fontId="12" fillId="15" borderId="64" xfId="0" applyFont="1" applyFill="1" applyBorder="1" applyAlignment="1"/>
    <xf numFmtId="0" fontId="41" fillId="0" borderId="3" xfId="0" applyFont="1" applyFill="1" applyBorder="1" applyAlignment="1">
      <alignment horizontal="center" vertical="center" wrapText="1"/>
    </xf>
    <xf numFmtId="0" fontId="41" fillId="0" borderId="3" xfId="4" applyFont="1" applyBorder="1" applyAlignment="1">
      <alignment vertical="top"/>
    </xf>
    <xf numFmtId="0" fontId="1" fillId="0" borderId="18" xfId="0" applyFont="1" applyBorder="1" applyAlignment="1">
      <alignment horizontal="center" wrapText="1"/>
    </xf>
    <xf numFmtId="0" fontId="0" fillId="0" borderId="7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Border="1" applyAlignment="1">
      <alignment horizontal="center" vertical="center"/>
    </xf>
    <xf numFmtId="0" fontId="9" fillId="0" borderId="3" xfId="1" applyFont="1" applyFill="1" applyBorder="1" applyAlignment="1">
      <alignment horizontal="center" vertical="top" wrapText="1"/>
    </xf>
    <xf numFmtId="0" fontId="12" fillId="10" borderId="64" xfId="0" applyFont="1" applyFill="1" applyBorder="1" applyAlignment="1"/>
    <xf numFmtId="0" fontId="12" fillId="10" borderId="80" xfId="0" applyFont="1" applyFill="1" applyBorder="1" applyAlignment="1"/>
    <xf numFmtId="0" fontId="61" fillId="0" borderId="0" xfId="0" applyFont="1" applyAlignment="1">
      <alignment horizontal="center"/>
    </xf>
    <xf numFmtId="0" fontId="13" fillId="0" borderId="0" xfId="0" applyFont="1"/>
    <xf numFmtId="0" fontId="62" fillId="0" borderId="0" xfId="0" applyFont="1" applyAlignment="1">
      <alignment horizontal="center"/>
    </xf>
    <xf numFmtId="0" fontId="12" fillId="6" borderId="75" xfId="0" applyFont="1" applyFill="1" applyBorder="1" applyAlignment="1">
      <alignment horizontal="center"/>
    </xf>
    <xf numFmtId="0" fontId="23" fillId="0" borderId="0" xfId="0" applyFont="1" applyBorder="1" applyAlignment="1">
      <alignment horizontal="center"/>
    </xf>
    <xf numFmtId="0" fontId="29" fillId="0" borderId="0" xfId="0" applyFont="1" applyBorder="1" applyAlignment="1">
      <alignment horizontal="center"/>
    </xf>
    <xf numFmtId="0" fontId="24" fillId="0" borderId="0" xfId="0" applyFont="1" applyBorder="1" applyAlignment="1">
      <alignment horizontal="center" wrapText="1"/>
    </xf>
    <xf numFmtId="9" fontId="0" fillId="0" borderId="3" xfId="0" applyNumberFormat="1" applyFont="1" applyBorder="1" applyAlignment="1">
      <alignment horizontal="center" wrapText="1"/>
    </xf>
    <xf numFmtId="168" fontId="15" fillId="7" borderId="5" xfId="0" applyNumberFormat="1" applyFont="1" applyFill="1" applyBorder="1" applyAlignment="1" applyProtection="1">
      <alignment horizontal="center"/>
    </xf>
    <xf numFmtId="1" fontId="14" fillId="2" borderId="42" xfId="0" applyNumberFormat="1" applyFont="1" applyFill="1" applyBorder="1" applyAlignment="1" applyProtection="1">
      <alignment horizontal="center"/>
    </xf>
    <xf numFmtId="168" fontId="15" fillId="7" borderId="41" xfId="0" applyNumberFormat="1" applyFont="1" applyFill="1" applyBorder="1" applyAlignment="1" applyProtection="1">
      <alignment horizontal="center"/>
    </xf>
    <xf numFmtId="0" fontId="12" fillId="3" borderId="41" xfId="0" applyFont="1" applyFill="1" applyBorder="1" applyAlignment="1">
      <alignment horizontal="left"/>
    </xf>
    <xf numFmtId="0" fontId="43" fillId="0" borderId="3" xfId="0" applyNumberFormat="1" applyFont="1" applyBorder="1" applyAlignment="1">
      <alignment horizontal="center" vertical="center"/>
    </xf>
    <xf numFmtId="1" fontId="43" fillId="0" borderId="3" xfId="0" applyNumberFormat="1" applyFont="1" applyBorder="1" applyAlignment="1">
      <alignment horizontal="center" vertical="center"/>
    </xf>
    <xf numFmtId="0" fontId="26" fillId="3" borderId="62"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3" xfId="0" quotePrefix="1" applyFont="1" applyFill="1" applyBorder="1" applyAlignment="1">
      <alignment horizontal="center" vertical="center" wrapText="1"/>
    </xf>
    <xf numFmtId="0" fontId="0" fillId="0" borderId="5" xfId="0" applyFont="1" applyFill="1" applyBorder="1" applyAlignment="1">
      <alignment horizontal="center" vertical="center" wrapText="1"/>
    </xf>
    <xf numFmtId="2" fontId="15" fillId="10" borderId="5" xfId="0" applyNumberFormat="1" applyFont="1" applyFill="1" applyBorder="1" applyAlignment="1">
      <alignment horizontal="center"/>
    </xf>
    <xf numFmtId="0" fontId="2" fillId="21" borderId="73" xfId="0" applyFont="1" applyFill="1" applyBorder="1" applyAlignment="1">
      <alignment horizontal="left" vertical="center"/>
    </xf>
    <xf numFmtId="0" fontId="37" fillId="0" borderId="18" xfId="0" applyFont="1" applyBorder="1" applyAlignment="1">
      <alignment horizontal="center"/>
    </xf>
    <xf numFmtId="1" fontId="14" fillId="2" borderId="3" xfId="0" applyNumberFormat="1" applyFont="1" applyFill="1" applyBorder="1" applyAlignment="1">
      <alignment horizontal="center"/>
    </xf>
    <xf numFmtId="0" fontId="37" fillId="0" borderId="18" xfId="0" applyFont="1" applyBorder="1" applyAlignment="1">
      <alignment horizontal="center" vertical="center" wrapText="1"/>
    </xf>
    <xf numFmtId="0" fontId="0" fillId="0" borderId="62" xfId="0" applyBorder="1" applyAlignment="1">
      <alignment horizontal="center"/>
    </xf>
    <xf numFmtId="0" fontId="12" fillId="21" borderId="80" xfId="0" applyFont="1" applyFill="1" applyBorder="1" applyAlignment="1"/>
    <xf numFmtId="0" fontId="12" fillId="21" borderId="81" xfId="0" applyFont="1" applyFill="1" applyBorder="1" applyAlignment="1"/>
    <xf numFmtId="0" fontId="0" fillId="20" borderId="76" xfId="0" applyFont="1" applyFill="1" applyBorder="1" applyAlignment="1">
      <alignment horizontal="center" vertical="center"/>
    </xf>
    <xf numFmtId="0" fontId="56" fillId="22" borderId="73" xfId="0" applyFont="1" applyFill="1" applyBorder="1" applyAlignment="1">
      <alignment horizontal="left" vertical="center"/>
    </xf>
    <xf numFmtId="0" fontId="37" fillId="0" borderId="18" xfId="0" applyFont="1" applyBorder="1" applyAlignment="1">
      <alignment horizontal="center" vertical="center"/>
    </xf>
    <xf numFmtId="1" fontId="15" fillId="22" borderId="5" xfId="0" applyNumberFormat="1" applyFont="1" applyFill="1" applyBorder="1" applyAlignment="1">
      <alignment horizontal="center"/>
    </xf>
    <xf numFmtId="0" fontId="12" fillId="15" borderId="80" xfId="0" applyFont="1" applyFill="1" applyBorder="1" applyAlignment="1"/>
    <xf numFmtId="0" fontId="36" fillId="0" borderId="0" xfId="4" applyAlignment="1" applyProtection="1">
      <alignment vertical="top"/>
    </xf>
    <xf numFmtId="0" fontId="15" fillId="12" borderId="5" xfId="0" applyNumberFormat="1" applyFont="1" applyFill="1" applyBorder="1" applyAlignment="1">
      <alignment horizontal="center"/>
    </xf>
    <xf numFmtId="0" fontId="12" fillId="27" borderId="3" xfId="0" applyFont="1" applyFill="1" applyBorder="1" applyAlignment="1">
      <alignment horizontal="center"/>
    </xf>
    <xf numFmtId="0" fontId="15" fillId="27" borderId="3" xfId="0" applyFont="1" applyFill="1" applyBorder="1" applyAlignment="1">
      <alignment horizontal="center"/>
    </xf>
    <xf numFmtId="0" fontId="36" fillId="0" borderId="3" xfId="4" applyBorder="1" applyAlignment="1">
      <alignment horizontal="center" vertical="center"/>
    </xf>
    <xf numFmtId="0" fontId="36" fillId="20" borderId="3" xfId="4" applyFill="1" applyBorder="1" applyAlignment="1">
      <alignment horizontal="center" vertical="center"/>
    </xf>
    <xf numFmtId="0" fontId="36" fillId="0" borderId="3" xfId="4" applyFill="1" applyBorder="1" applyAlignment="1">
      <alignment horizontal="center" vertical="center"/>
    </xf>
    <xf numFmtId="0" fontId="36" fillId="0" borderId="3" xfId="4" applyFill="1" applyBorder="1" applyAlignment="1">
      <alignment horizontal="center" vertical="center" wrapText="1"/>
    </xf>
    <xf numFmtId="18" fontId="36" fillId="0" borderId="3" xfId="4" applyNumberFormat="1" applyBorder="1" applyAlignment="1">
      <alignment horizontal="center" vertical="center" wrapText="1"/>
    </xf>
    <xf numFmtId="0" fontId="36" fillId="0" borderId="3" xfId="4" applyBorder="1" applyAlignment="1">
      <alignment horizontal="center" vertical="center" wrapText="1"/>
    </xf>
    <xf numFmtId="0" fontId="0" fillId="0" borderId="3" xfId="0" applyFont="1" applyBorder="1"/>
    <xf numFmtId="0" fontId="0" fillId="0" borderId="3" xfId="0" applyNumberFormat="1" applyFont="1" applyBorder="1" applyAlignment="1">
      <alignment horizontal="center"/>
    </xf>
    <xf numFmtId="0" fontId="4" fillId="0" borderId="3" xfId="0" applyNumberFormat="1" applyFont="1" applyFill="1" applyBorder="1" applyAlignment="1" applyProtection="1">
      <alignment horizontal="center"/>
      <protection locked="0"/>
    </xf>
    <xf numFmtId="1" fontId="42" fillId="0" borderId="3" xfId="0" applyNumberFormat="1" applyFont="1" applyBorder="1" applyAlignment="1">
      <alignment horizontal="center" vertical="top"/>
    </xf>
    <xf numFmtId="0" fontId="42" fillId="0" borderId="3" xfId="0" applyNumberFormat="1" applyFont="1" applyBorder="1" applyAlignment="1">
      <alignment horizontal="center" vertical="top"/>
    </xf>
    <xf numFmtId="9" fontId="42" fillId="0" borderId="3" xfId="0" applyNumberFormat="1" applyFont="1" applyBorder="1" applyAlignment="1">
      <alignment horizontal="center" vertical="top"/>
    </xf>
    <xf numFmtId="2" fontId="42" fillId="0" borderId="3" xfId="0" applyNumberFormat="1" applyFont="1" applyBorder="1" applyAlignment="1">
      <alignment horizontal="center" vertical="top"/>
    </xf>
    <xf numFmtId="2" fontId="42" fillId="0" borderId="3" xfId="0" applyNumberFormat="1" applyFont="1" applyFill="1" applyBorder="1" applyAlignment="1">
      <alignment horizontal="center" vertical="top" wrapText="1"/>
    </xf>
    <xf numFmtId="0" fontId="44" fillId="0" borderId="3" xfId="0" applyFont="1" applyFill="1" applyBorder="1" applyAlignment="1">
      <alignment horizontal="center" vertical="top" wrapText="1"/>
    </xf>
    <xf numFmtId="0" fontId="42" fillId="0" borderId="3" xfId="0" applyFont="1" applyFill="1" applyBorder="1" applyAlignment="1">
      <alignment horizontal="left" vertical="top"/>
    </xf>
    <xf numFmtId="10" fontId="42" fillId="0" borderId="3" xfId="0" applyNumberFormat="1" applyFont="1" applyBorder="1" applyAlignment="1">
      <alignment horizontal="center" vertical="top"/>
    </xf>
    <xf numFmtId="0" fontId="42" fillId="0" borderId="3" xfId="0" applyFont="1" applyFill="1" applyBorder="1" applyAlignment="1">
      <alignment horizontal="left" vertical="top" wrapText="1"/>
    </xf>
    <xf numFmtId="0" fontId="42" fillId="0" borderId="3" xfId="0" applyFont="1" applyFill="1" applyBorder="1" applyAlignment="1">
      <alignment vertical="top"/>
    </xf>
    <xf numFmtId="166" fontId="42" fillId="0" borderId="3" xfId="0" applyNumberFormat="1" applyFont="1" applyFill="1" applyBorder="1" applyAlignment="1">
      <alignment horizontal="center" vertical="top" wrapText="1"/>
    </xf>
    <xf numFmtId="9" fontId="44" fillId="0" borderId="3" xfId="0" applyNumberFormat="1" applyFont="1" applyFill="1" applyBorder="1" applyAlignment="1">
      <alignment horizontal="center" vertical="top" wrapText="1"/>
    </xf>
    <xf numFmtId="10" fontId="44" fillId="0" borderId="3" xfId="0" applyNumberFormat="1" applyFont="1" applyFill="1" applyBorder="1" applyAlignment="1">
      <alignment horizontal="center" vertical="top" wrapText="1"/>
    </xf>
    <xf numFmtId="0" fontId="44" fillId="0" borderId="3" xfId="0" applyNumberFormat="1" applyFont="1" applyFill="1" applyBorder="1" applyAlignment="1">
      <alignment horizontal="center" vertical="top" wrapText="1"/>
    </xf>
    <xf numFmtId="1" fontId="44" fillId="0" borderId="3" xfId="0" applyNumberFormat="1" applyFont="1" applyFill="1" applyBorder="1" applyAlignment="1">
      <alignment horizontal="center" vertical="top" wrapText="1"/>
    </xf>
    <xf numFmtId="9" fontId="42" fillId="0" borderId="3" xfId="0" applyNumberFormat="1" applyFont="1" applyFill="1" applyBorder="1" applyAlignment="1">
      <alignment horizontal="center" vertical="top" wrapText="1"/>
    </xf>
    <xf numFmtId="0" fontId="63" fillId="0" borderId="3" xfId="0" applyFont="1" applyBorder="1" applyAlignment="1">
      <alignment horizontal="center" vertical="center"/>
    </xf>
    <xf numFmtId="2" fontId="42" fillId="0" borderId="3" xfId="0" applyNumberFormat="1" applyFont="1" applyFill="1" applyBorder="1" applyAlignment="1">
      <alignment horizontal="center" vertical="top"/>
    </xf>
    <xf numFmtId="10" fontId="42" fillId="0" borderId="3" xfId="0" applyNumberFormat="1" applyFont="1" applyFill="1" applyBorder="1" applyAlignment="1">
      <alignment horizontal="center" vertical="top" wrapText="1"/>
    </xf>
    <xf numFmtId="0" fontId="42" fillId="0" borderId="3" xfId="0" applyNumberFormat="1" applyFont="1" applyFill="1" applyBorder="1" applyAlignment="1">
      <alignment horizontal="center" vertical="top" wrapText="1"/>
    </xf>
    <xf numFmtId="1" fontId="42" fillId="0" borderId="3" xfId="0" applyNumberFormat="1" applyFont="1" applyFill="1" applyBorder="1" applyAlignment="1">
      <alignment horizontal="center" vertical="top" wrapText="1"/>
    </xf>
    <xf numFmtId="0" fontId="63" fillId="0" borderId="3" xfId="0" applyFont="1" applyBorder="1" applyAlignment="1">
      <alignment horizontal="center"/>
    </xf>
    <xf numFmtId="0" fontId="42" fillId="0" borderId="3" xfId="0" applyFont="1" applyBorder="1" applyAlignment="1">
      <alignment horizontal="left" vertical="top" wrapText="1"/>
    </xf>
    <xf numFmtId="0" fontId="42" fillId="0" borderId="3" xfId="0" applyFont="1" applyFill="1" applyBorder="1" applyAlignment="1">
      <alignment horizontal="left"/>
    </xf>
    <xf numFmtId="0" fontId="3" fillId="25" borderId="2" xfId="0" applyNumberFormat="1" applyFont="1" applyFill="1" applyBorder="1" applyAlignment="1">
      <alignment horizontal="center"/>
    </xf>
    <xf numFmtId="2" fontId="15" fillId="7" borderId="3" xfId="0" applyNumberFormat="1" applyFont="1" applyFill="1" applyBorder="1" applyAlignment="1">
      <alignment horizontal="center"/>
    </xf>
    <xf numFmtId="0" fontId="35" fillId="0" borderId="0" xfId="0" applyFont="1" applyAlignment="1">
      <alignment horizontal="center"/>
    </xf>
    <xf numFmtId="2" fontId="0" fillId="0" borderId="3" xfId="0" applyNumberFormat="1" applyFont="1" applyBorder="1" applyAlignment="1">
      <alignment horizontal="center"/>
    </xf>
    <xf numFmtId="0" fontId="64" fillId="0" borderId="3" xfId="0" applyFont="1" applyBorder="1" applyAlignment="1">
      <alignment horizontal="center"/>
    </xf>
    <xf numFmtId="0" fontId="0" fillId="0" borderId="3" xfId="0" applyFont="1" applyFill="1" applyBorder="1" applyAlignment="1">
      <alignment horizontal="center" vertical="center" wrapText="1"/>
    </xf>
    <xf numFmtId="0" fontId="44" fillId="0" borderId="3" xfId="0" applyFont="1" applyBorder="1" applyAlignment="1">
      <alignment horizontal="center"/>
    </xf>
    <xf numFmtId="9" fontId="44" fillId="0" borderId="3" xfId="0" applyNumberFormat="1" applyFont="1" applyBorder="1" applyAlignment="1">
      <alignment horizontal="center"/>
    </xf>
    <xf numFmtId="2" fontId="43" fillId="0" borderId="5" xfId="0" applyNumberFormat="1" applyFont="1" applyBorder="1" applyAlignment="1">
      <alignment horizontal="center" vertical="top"/>
    </xf>
    <xf numFmtId="1" fontId="43" fillId="0" borderId="5" xfId="0" applyNumberFormat="1" applyFont="1" applyBorder="1" applyAlignment="1">
      <alignment horizontal="center" vertical="top"/>
    </xf>
    <xf numFmtId="9" fontId="43" fillId="0" borderId="5" xfId="0" applyNumberFormat="1" applyFont="1" applyBorder="1" applyAlignment="1">
      <alignment horizontal="center" vertical="top"/>
    </xf>
    <xf numFmtId="0" fontId="42" fillId="0" borderId="3" xfId="0" applyFont="1" applyBorder="1" applyAlignment="1">
      <alignment horizontal="center" vertical="top" wrapText="1"/>
    </xf>
    <xf numFmtId="10" fontId="43" fillId="0" borderId="3" xfId="0" applyNumberFormat="1" applyFont="1" applyBorder="1" applyAlignment="1">
      <alignment horizontal="center"/>
    </xf>
    <xf numFmtId="0" fontId="44" fillId="0" borderId="3" xfId="0" applyFont="1" applyFill="1" applyBorder="1" applyAlignment="1" applyProtection="1">
      <alignment horizontal="left" vertical="center"/>
      <protection locked="0"/>
    </xf>
    <xf numFmtId="0" fontId="44" fillId="0" borderId="3" xfId="0" applyFont="1" applyBorder="1" applyAlignment="1">
      <alignment horizontal="center" vertical="top"/>
    </xf>
    <xf numFmtId="0" fontId="0" fillId="0" borderId="0" xfId="0" applyFont="1" applyFill="1" applyBorder="1" applyAlignment="1">
      <alignment horizontal="center" vertical="center" wrapText="1"/>
    </xf>
    <xf numFmtId="0" fontId="12" fillId="3" borderId="73" xfId="0" applyFont="1" applyFill="1" applyBorder="1" applyAlignment="1">
      <alignment horizontal="center"/>
    </xf>
    <xf numFmtId="0" fontId="65" fillId="0" borderId="0" xfId="0" applyFont="1"/>
    <xf numFmtId="0" fontId="3" fillId="25" borderId="0" xfId="0" applyFont="1" applyFill="1" applyAlignment="1">
      <alignment horizontal="left"/>
    </xf>
    <xf numFmtId="0" fontId="63" fillId="0" borderId="3" xfId="0" applyFont="1" applyFill="1" applyBorder="1" applyAlignment="1" applyProtection="1">
      <alignment horizontal="center"/>
    </xf>
    <xf numFmtId="9" fontId="63" fillId="0" borderId="3" xfId="0" applyNumberFormat="1" applyFont="1" applyFill="1" applyBorder="1" applyAlignment="1" applyProtection="1">
      <alignment horizontal="center"/>
    </xf>
    <xf numFmtId="1" fontId="63" fillId="0" borderId="3" xfId="0" applyNumberFormat="1" applyFont="1" applyFill="1" applyBorder="1" applyAlignment="1" applyProtection="1">
      <alignment horizontal="center"/>
    </xf>
    <xf numFmtId="171" fontId="63" fillId="0" borderId="3" xfId="0" applyNumberFormat="1" applyFont="1" applyFill="1" applyBorder="1" applyAlignment="1" applyProtection="1">
      <alignment horizontal="center"/>
    </xf>
    <xf numFmtId="0" fontId="63" fillId="0" borderId="3" xfId="0" applyNumberFormat="1" applyFont="1" applyFill="1" applyBorder="1" applyAlignment="1" applyProtection="1">
      <alignment horizontal="center"/>
    </xf>
    <xf numFmtId="2" fontId="63" fillId="0" borderId="3" xfId="0" applyNumberFormat="1" applyFont="1" applyFill="1" applyBorder="1" applyAlignment="1" applyProtection="1">
      <alignment horizontal="center"/>
    </xf>
    <xf numFmtId="169" fontId="63" fillId="0" borderId="3" xfId="0" applyNumberFormat="1" applyFont="1" applyFill="1" applyBorder="1" applyAlignment="1" applyProtection="1">
      <alignment horizontal="center"/>
    </xf>
    <xf numFmtId="2" fontId="42" fillId="0" borderId="3" xfId="0" applyNumberFormat="1" applyFont="1" applyBorder="1" applyAlignment="1">
      <alignment horizontal="center" vertical="top" wrapText="1"/>
    </xf>
    <xf numFmtId="1" fontId="44" fillId="0" borderId="3" xfId="0" applyNumberFormat="1" applyFont="1" applyBorder="1" applyAlignment="1">
      <alignment horizontal="center"/>
    </xf>
    <xf numFmtId="1" fontId="42" fillId="0" borderId="3" xfId="0" applyNumberFormat="1" applyFont="1" applyBorder="1" applyAlignment="1">
      <alignment horizontal="center" vertical="top" wrapText="1"/>
    </xf>
    <xf numFmtId="2" fontId="15" fillId="5" borderId="3" xfId="0" applyNumberFormat="1" applyFont="1" applyFill="1" applyBorder="1" applyAlignment="1">
      <alignment horizontal="center"/>
    </xf>
    <xf numFmtId="0" fontId="42" fillId="0" borderId="3" xfId="0" applyFont="1" applyBorder="1" applyAlignment="1" applyProtection="1">
      <alignment horizontal="left" vertical="top"/>
    </xf>
    <xf numFmtId="0" fontId="42" fillId="0" borderId="3" xfId="0" applyFont="1" applyBorder="1" applyAlignment="1" applyProtection="1">
      <alignment horizontal="center" vertical="top"/>
    </xf>
    <xf numFmtId="0" fontId="43" fillId="0" borderId="3" xfId="0" applyFont="1" applyBorder="1" applyAlignment="1" applyProtection="1">
      <alignment horizontal="center" vertical="top"/>
    </xf>
    <xf numFmtId="1" fontId="43" fillId="0" borderId="3" xfId="0" applyNumberFormat="1" applyFont="1" applyBorder="1" applyAlignment="1" applyProtection="1">
      <alignment horizontal="center" vertical="top"/>
    </xf>
    <xf numFmtId="2" fontId="43" fillId="0" borderId="3" xfId="0" applyNumberFormat="1" applyFont="1" applyBorder="1" applyAlignment="1" applyProtection="1">
      <alignment horizontal="center" vertical="top"/>
    </xf>
    <xf numFmtId="9" fontId="43" fillId="0" borderId="3" xfId="0" applyNumberFormat="1" applyFont="1" applyBorder="1" applyAlignment="1" applyProtection="1">
      <alignment horizontal="center" vertical="top"/>
    </xf>
    <xf numFmtId="10" fontId="43" fillId="0" borderId="3" xfId="0" applyNumberFormat="1" applyFont="1" applyBorder="1" applyAlignment="1" applyProtection="1">
      <alignment horizontal="center" vertical="top"/>
    </xf>
    <xf numFmtId="0" fontId="44" fillId="0" borderId="3" xfId="0" applyFont="1" applyBorder="1" applyAlignment="1" applyProtection="1">
      <alignment horizontal="center" vertical="top"/>
    </xf>
    <xf numFmtId="0" fontId="44" fillId="0" borderId="3" xfId="0" applyFont="1" applyFill="1" applyBorder="1" applyAlignment="1" applyProtection="1">
      <alignment horizontal="left" vertical="top" wrapText="1"/>
    </xf>
    <xf numFmtId="9" fontId="44" fillId="0" borderId="3" xfId="0" applyNumberFormat="1" applyFont="1" applyBorder="1" applyAlignment="1" applyProtection="1">
      <alignment horizontal="center" vertical="top"/>
    </xf>
    <xf numFmtId="0" fontId="63" fillId="0" borderId="3" xfId="0" applyFont="1" applyFill="1" applyBorder="1" applyAlignment="1" applyProtection="1">
      <alignment horizontal="center" vertical="top"/>
    </xf>
    <xf numFmtId="9" fontId="63" fillId="0" borderId="3" xfId="0" applyNumberFormat="1" applyFont="1" applyFill="1" applyBorder="1" applyAlignment="1" applyProtection="1">
      <alignment horizontal="center" vertical="top"/>
    </xf>
    <xf numFmtId="1" fontId="63" fillId="0" borderId="3" xfId="0" applyNumberFormat="1" applyFont="1" applyFill="1" applyBorder="1" applyAlignment="1" applyProtection="1">
      <alignment horizontal="center" vertical="top"/>
    </xf>
    <xf numFmtId="2" fontId="63" fillId="0" borderId="3" xfId="0" applyNumberFormat="1" applyFont="1" applyFill="1" applyBorder="1" applyAlignment="1" applyProtection="1">
      <alignment horizontal="center" vertical="top"/>
    </xf>
    <xf numFmtId="0" fontId="63" fillId="0" borderId="3" xfId="0" applyNumberFormat="1" applyFont="1" applyFill="1" applyBorder="1" applyAlignment="1" applyProtection="1">
      <alignment horizontal="center" vertical="top"/>
    </xf>
    <xf numFmtId="0" fontId="0" fillId="0" borderId="0" xfId="0" applyAlignment="1">
      <alignment vertical="top"/>
    </xf>
    <xf numFmtId="0" fontId="0" fillId="0" borderId="3" xfId="0" applyBorder="1" applyAlignment="1">
      <alignment horizontal="center" vertical="top"/>
    </xf>
    <xf numFmtId="9" fontId="14" fillId="0" borderId="3" xfId="0" applyNumberFormat="1" applyFont="1" applyBorder="1" applyAlignment="1">
      <alignment horizontal="center" vertical="top"/>
    </xf>
    <xf numFmtId="0" fontId="44" fillId="0" borderId="3" xfId="0" applyFont="1" applyBorder="1" applyAlignment="1">
      <alignment horizontal="center" vertical="center"/>
    </xf>
    <xf numFmtId="0" fontId="42" fillId="0" borderId="3" xfId="0" applyFont="1" applyBorder="1" applyAlignment="1">
      <alignment horizontal="left" vertical="center"/>
    </xf>
    <xf numFmtId="0" fontId="42" fillId="0" borderId="3" xfId="0" applyFont="1" applyBorder="1" applyAlignment="1">
      <alignment horizontal="center" vertical="center"/>
    </xf>
    <xf numFmtId="0" fontId="43" fillId="0" borderId="3" xfId="0" applyFont="1" applyBorder="1" applyAlignment="1">
      <alignment horizontal="center" vertical="center"/>
    </xf>
    <xf numFmtId="1" fontId="44" fillId="0" borderId="3" xfId="0" applyNumberFormat="1" applyFont="1" applyBorder="1" applyAlignment="1">
      <alignment horizontal="center" vertical="center"/>
    </xf>
    <xf numFmtId="9" fontId="44" fillId="0" borderId="3" xfId="0" applyNumberFormat="1" applyFont="1" applyBorder="1" applyAlignment="1">
      <alignment horizontal="center" vertical="center"/>
    </xf>
    <xf numFmtId="0" fontId="63" fillId="0" borderId="3" xfId="0" applyFont="1" applyFill="1" applyBorder="1" applyAlignment="1" applyProtection="1">
      <alignment horizontal="center" vertical="center"/>
    </xf>
    <xf numFmtId="9" fontId="63" fillId="0" borderId="3" xfId="0" applyNumberFormat="1" applyFont="1" applyFill="1" applyBorder="1" applyAlignment="1" applyProtection="1">
      <alignment horizontal="center" vertical="center"/>
    </xf>
    <xf numFmtId="1" fontId="63" fillId="0" borderId="3" xfId="0" applyNumberFormat="1" applyFont="1" applyFill="1" applyBorder="1" applyAlignment="1" applyProtection="1">
      <alignment horizontal="center" vertical="center"/>
    </xf>
    <xf numFmtId="2" fontId="63" fillId="0" borderId="3" xfId="0" applyNumberFormat="1" applyFont="1" applyFill="1" applyBorder="1" applyAlignment="1" applyProtection="1">
      <alignment horizontal="center" vertical="center"/>
    </xf>
    <xf numFmtId="0" fontId="63" fillId="0" borderId="3" xfId="0" applyNumberFormat="1" applyFont="1" applyFill="1" applyBorder="1" applyAlignment="1" applyProtection="1">
      <alignment horizontal="center" vertical="center"/>
    </xf>
    <xf numFmtId="0" fontId="0" fillId="0" borderId="7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 xfId="0" applyFont="1" applyBorder="1" applyAlignment="1">
      <alignment horizontal="center" vertical="center"/>
    </xf>
    <xf numFmtId="0" fontId="12" fillId="3" borderId="15" xfId="0" applyFont="1" applyFill="1" applyBorder="1" applyAlignment="1">
      <alignment vertical="center"/>
    </xf>
    <xf numFmtId="0" fontId="12" fillId="3" borderId="64" xfId="0" applyFont="1" applyFill="1" applyBorder="1" applyAlignment="1">
      <alignment horizontal="center" vertical="center"/>
    </xf>
    <xf numFmtId="0" fontId="12" fillId="3" borderId="15" xfId="0" applyFont="1" applyFill="1" applyBorder="1" applyAlignment="1">
      <alignment horizontal="center" vertical="center"/>
    </xf>
    <xf numFmtId="0" fontId="15" fillId="11" borderId="4" xfId="0" applyFont="1" applyFill="1" applyBorder="1" applyAlignment="1">
      <alignment horizontal="center" vertical="center" wrapText="1"/>
    </xf>
    <xf numFmtId="0" fontId="15" fillId="13" borderId="41"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5" fillId="10" borderId="41" xfId="0" applyFont="1" applyFill="1" applyBorder="1" applyAlignment="1">
      <alignment horizontal="center" vertical="center" wrapText="1"/>
    </xf>
    <xf numFmtId="0" fontId="15" fillId="10" borderId="58" xfId="0" applyFont="1" applyFill="1" applyBorder="1" applyAlignment="1">
      <alignment horizontal="center" vertical="center" wrapText="1"/>
    </xf>
    <xf numFmtId="0" fontId="15" fillId="16" borderId="41" xfId="0" applyFont="1" applyFill="1" applyBorder="1" applyAlignment="1">
      <alignment horizontal="center" vertical="center" wrapText="1"/>
    </xf>
    <xf numFmtId="0" fontId="15" fillId="10" borderId="40" xfId="0" applyFont="1" applyFill="1" applyBorder="1" applyAlignment="1">
      <alignment horizontal="center" vertical="center" wrapText="1"/>
    </xf>
    <xf numFmtId="0" fontId="15" fillId="21" borderId="41" xfId="0" applyFont="1" applyFill="1" applyBorder="1" applyAlignment="1">
      <alignment horizontal="center" vertical="center" wrapText="1"/>
    </xf>
    <xf numFmtId="0" fontId="15" fillId="21" borderId="64" xfId="0" applyFont="1" applyFill="1" applyBorder="1" applyAlignment="1">
      <alignment horizontal="center" vertical="center" wrapText="1"/>
    </xf>
    <xf numFmtId="0" fontId="15" fillId="21" borderId="40" xfId="0" applyFont="1" applyFill="1" applyBorder="1" applyAlignment="1">
      <alignment horizontal="center" vertical="center" wrapText="1"/>
    </xf>
    <xf numFmtId="0" fontId="15" fillId="22" borderId="41" xfId="0" applyFont="1" applyFill="1" applyBorder="1" applyAlignment="1">
      <alignment horizontal="center" vertical="center" wrapText="1"/>
    </xf>
    <xf numFmtId="0" fontId="15" fillId="22" borderId="68" xfId="0" applyFont="1" applyFill="1" applyBorder="1" applyAlignment="1">
      <alignment horizontal="center" vertical="center" wrapText="1"/>
    </xf>
    <xf numFmtId="0" fontId="15" fillId="22" borderId="58" xfId="0" applyFont="1" applyFill="1" applyBorder="1" applyAlignment="1">
      <alignment horizontal="center" vertical="center" wrapText="1"/>
    </xf>
    <xf numFmtId="0" fontId="15" fillId="15" borderId="58" xfId="0" applyFont="1" applyFill="1" applyBorder="1" applyAlignment="1">
      <alignment horizontal="center" vertical="center" wrapText="1"/>
    </xf>
    <xf numFmtId="0" fontId="15" fillId="12" borderId="58" xfId="0" applyFont="1" applyFill="1" applyBorder="1" applyAlignment="1">
      <alignment horizontal="center" vertical="center" wrapText="1"/>
    </xf>
    <xf numFmtId="0" fontId="15" fillId="12" borderId="68"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41" fillId="0" borderId="33" xfId="0" quotePrefix="1" applyFont="1" applyFill="1" applyBorder="1" applyAlignment="1">
      <alignment horizontal="center" vertical="center" wrapText="1"/>
    </xf>
    <xf numFmtId="0" fontId="41" fillId="0" borderId="33"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0" fillId="25" borderId="74" xfId="0" applyFont="1" applyFill="1" applyBorder="1" applyAlignment="1">
      <alignment horizontal="center" vertical="center" wrapText="1"/>
    </xf>
    <xf numFmtId="0" fontId="0" fillId="25" borderId="74" xfId="0" applyFont="1" applyFill="1" applyBorder="1" applyAlignment="1">
      <alignment horizontal="center" vertical="center"/>
    </xf>
    <xf numFmtId="0" fontId="41" fillId="25" borderId="74" xfId="0" applyFont="1" applyFill="1" applyBorder="1" applyAlignment="1">
      <alignment horizontal="center" vertical="center" wrapText="1"/>
    </xf>
    <xf numFmtId="0" fontId="0" fillId="20" borderId="33" xfId="0" applyFont="1" applyFill="1" applyBorder="1" applyAlignment="1">
      <alignment horizontal="center" vertical="center"/>
    </xf>
    <xf numFmtId="0" fontId="3" fillId="0" borderId="71" xfId="0" applyFont="1" applyBorder="1" applyAlignment="1">
      <alignment horizontal="center" vertical="center" wrapText="1"/>
    </xf>
    <xf numFmtId="0" fontId="57" fillId="25" borderId="80" xfId="0" applyFont="1" applyFill="1" applyBorder="1" applyAlignment="1">
      <alignment horizontal="center" vertical="center" wrapText="1"/>
    </xf>
    <xf numFmtId="0" fontId="57" fillId="25" borderId="80" xfId="0" applyFont="1" applyFill="1" applyBorder="1" applyAlignment="1">
      <alignment horizontal="center" vertical="center"/>
    </xf>
    <xf numFmtId="0" fontId="3" fillId="0" borderId="3" xfId="0" applyFont="1" applyFill="1" applyBorder="1" applyAlignment="1">
      <alignment horizontal="center" vertical="center" wrapText="1"/>
    </xf>
    <xf numFmtId="0" fontId="49" fillId="0" borderId="71" xfId="0" applyFont="1" applyFill="1" applyBorder="1" applyAlignment="1">
      <alignment horizontal="center" vertical="center" wrapText="1"/>
    </xf>
    <xf numFmtId="0" fontId="0" fillId="0" borderId="83"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86" xfId="0" applyFont="1" applyBorder="1" applyAlignment="1">
      <alignment horizontal="center" vertical="center" wrapText="1"/>
    </xf>
    <xf numFmtId="0" fontId="52" fillId="0" borderId="71" xfId="0" applyFont="1" applyFill="1" applyBorder="1" applyAlignment="1">
      <alignment horizontal="center" vertical="center" wrapText="1"/>
    </xf>
    <xf numFmtId="0" fontId="0" fillId="20" borderId="72" xfId="0" applyFont="1" applyFill="1" applyBorder="1" applyAlignment="1">
      <alignment horizontal="center" vertical="center"/>
    </xf>
    <xf numFmtId="0" fontId="0" fillId="0" borderId="3" xfId="0" applyFill="1" applyBorder="1" applyAlignment="1">
      <alignment horizontal="center" vertical="center"/>
    </xf>
    <xf numFmtId="0" fontId="2" fillId="25" borderId="88" xfId="0" applyFont="1" applyFill="1" applyBorder="1" applyAlignment="1">
      <alignment horizontal="left" vertical="center"/>
    </xf>
    <xf numFmtId="0" fontId="56" fillId="25" borderId="87" xfId="0" applyFont="1" applyFill="1" applyBorder="1" applyAlignment="1">
      <alignment horizontal="left" vertical="center"/>
    </xf>
    <xf numFmtId="0" fontId="2" fillId="25" borderId="87" xfId="0" applyFont="1" applyFill="1" applyBorder="1" applyAlignment="1">
      <alignment horizontal="center" vertical="center"/>
    </xf>
    <xf numFmtId="0" fontId="66" fillId="0" borderId="71" xfId="0" applyFont="1" applyFill="1" applyBorder="1" applyAlignment="1">
      <alignment horizontal="center" vertical="center" wrapText="1"/>
    </xf>
    <xf numFmtId="0" fontId="15" fillId="11" borderId="42" xfId="0" applyFont="1" applyFill="1" applyBorder="1" applyAlignment="1" applyProtection="1">
      <alignment horizontal="center" wrapText="1"/>
    </xf>
    <xf numFmtId="2" fontId="15" fillId="13" borderId="48" xfId="0" applyNumberFormat="1" applyFont="1" applyFill="1" applyBorder="1" applyAlignment="1">
      <alignment horizontal="center"/>
    </xf>
    <xf numFmtId="2" fontId="15" fillId="13" borderId="3" xfId="0" applyNumberFormat="1" applyFont="1" applyFill="1" applyBorder="1" applyAlignment="1">
      <alignment horizontal="center" vertical="center" wrapText="1"/>
    </xf>
    <xf numFmtId="2" fontId="67" fillId="0" borderId="3" xfId="0" applyNumberFormat="1" applyFont="1" applyBorder="1" applyAlignment="1">
      <alignment horizontal="center" vertical="top"/>
    </xf>
    <xf numFmtId="9" fontId="21" fillId="0" borderId="3" xfId="0" applyNumberFormat="1" applyFont="1" applyBorder="1" applyAlignment="1">
      <alignment horizontal="center"/>
    </xf>
    <xf numFmtId="1" fontId="67" fillId="0" borderId="3" xfId="0" applyNumberFormat="1" applyFont="1" applyBorder="1" applyAlignment="1">
      <alignment horizontal="center" vertical="top"/>
    </xf>
    <xf numFmtId="9" fontId="67" fillId="0" borderId="3" xfId="0" applyNumberFormat="1" applyFont="1" applyBorder="1" applyAlignment="1">
      <alignment horizontal="center" vertical="top"/>
    </xf>
    <xf numFmtId="10" fontId="67" fillId="0" borderId="3" xfId="0" applyNumberFormat="1" applyFont="1" applyBorder="1" applyAlignment="1">
      <alignment horizontal="center" vertical="top"/>
    </xf>
    <xf numFmtId="0" fontId="21" fillId="2" borderId="3" xfId="0" applyFont="1" applyFill="1" applyBorder="1" applyAlignment="1">
      <alignment horizontal="center"/>
    </xf>
    <xf numFmtId="9" fontId="21" fillId="2" borderId="3" xfId="0" applyNumberFormat="1" applyFont="1" applyFill="1" applyBorder="1" applyAlignment="1">
      <alignment horizontal="center"/>
    </xf>
    <xf numFmtId="2" fontId="21" fillId="2" borderId="3" xfId="0" applyNumberFormat="1" applyFont="1" applyFill="1" applyBorder="1" applyAlignment="1">
      <alignment horizontal="center"/>
    </xf>
    <xf numFmtId="0" fontId="0" fillId="24" borderId="0" xfId="0" applyFill="1"/>
    <xf numFmtId="0" fontId="59" fillId="0" borderId="3" xfId="0" applyFont="1" applyBorder="1" applyAlignment="1">
      <alignment wrapText="1"/>
    </xf>
    <xf numFmtId="0" fontId="2" fillId="25" borderId="81" xfId="0" applyFont="1" applyFill="1" applyBorder="1" applyAlignment="1">
      <alignment horizontal="center"/>
    </xf>
    <xf numFmtId="0" fontId="64" fillId="0" borderId="3" xfId="0" applyFont="1" applyBorder="1" applyAlignment="1">
      <alignment vertical="center" wrapText="1"/>
    </xf>
    <xf numFmtId="0" fontId="0" fillId="25" borderId="3" xfId="0" applyFont="1" applyFill="1" applyBorder="1" applyAlignment="1">
      <alignment horizontal="center" vertical="center"/>
    </xf>
    <xf numFmtId="0" fontId="0" fillId="25" borderId="3" xfId="0" applyFill="1" applyBorder="1"/>
    <xf numFmtId="0" fontId="64" fillId="24" borderId="0" xfId="0" applyFont="1" applyFill="1" applyAlignment="1">
      <alignment vertical="center" wrapText="1"/>
    </xf>
    <xf numFmtId="0" fontId="0" fillId="24" borderId="0" xfId="0" applyFill="1" applyAlignment="1">
      <alignment horizontal="left"/>
    </xf>
    <xf numFmtId="0" fontId="3" fillId="24" borderId="2" xfId="0" applyNumberFormat="1" applyFont="1" applyFill="1" applyBorder="1" applyAlignment="1">
      <alignment horizontal="center"/>
    </xf>
    <xf numFmtId="2" fontId="3" fillId="0" borderId="2" xfId="0" applyNumberFormat="1" applyFont="1" applyBorder="1" applyAlignment="1">
      <alignment horizontal="center"/>
    </xf>
    <xf numFmtId="171" fontId="70" fillId="0" borderId="89" xfId="5" applyNumberFormat="1" applyFont="1" applyBorder="1" applyAlignment="1">
      <alignment horizontal="center" vertical="center"/>
    </xf>
    <xf numFmtId="0" fontId="14" fillId="2" borderId="1" xfId="0" applyFont="1" applyFill="1" applyBorder="1" applyAlignment="1">
      <alignment horizontal="center"/>
    </xf>
    <xf numFmtId="0" fontId="3" fillId="25" borderId="80" xfId="0" applyFont="1" applyFill="1" applyBorder="1" applyAlignment="1">
      <alignment horizontal="right" vertical="center"/>
    </xf>
    <xf numFmtId="0" fontId="3" fillId="25" borderId="81" xfId="0" applyFont="1" applyFill="1" applyBorder="1" applyAlignment="1">
      <alignment horizontal="right" vertical="center"/>
    </xf>
    <xf numFmtId="0" fontId="3" fillId="25" borderId="80" xfId="0" applyFont="1" applyFill="1" applyBorder="1" applyAlignment="1">
      <alignment horizontal="center" vertical="center"/>
    </xf>
    <xf numFmtId="0" fontId="3" fillId="25" borderId="81" xfId="0" applyFont="1" applyFill="1" applyBorder="1" applyAlignment="1">
      <alignment horizontal="center" vertical="center"/>
    </xf>
    <xf numFmtId="0" fontId="1" fillId="25" borderId="80" xfId="0" applyFont="1" applyFill="1" applyBorder="1" applyAlignment="1">
      <alignment horizontal="center" vertical="center"/>
    </xf>
    <xf numFmtId="0" fontId="1" fillId="25" borderId="81" xfId="0" applyFont="1" applyFill="1" applyBorder="1" applyAlignment="1">
      <alignment horizontal="center" vertical="center"/>
    </xf>
    <xf numFmtId="0" fontId="0" fillId="0" borderId="3" xfId="0" applyFill="1" applyBorder="1" applyAlignment="1">
      <alignment horizontal="center" vertical="center"/>
    </xf>
    <xf numFmtId="0" fontId="3" fillId="0" borderId="7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4" xfId="0" applyFont="1" applyBorder="1" applyAlignment="1">
      <alignment horizontal="center" vertical="center"/>
    </xf>
    <xf numFmtId="0" fontId="0" fillId="0" borderId="2"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3" fillId="0" borderId="76"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33" xfId="0" applyFont="1" applyBorder="1" applyAlignment="1">
      <alignment horizontal="center" vertical="center" wrapText="1"/>
    </xf>
    <xf numFmtId="0" fontId="0" fillId="20" borderId="77" xfId="0" applyFont="1" applyFill="1" applyBorder="1" applyAlignment="1">
      <alignment horizontal="center" vertical="center" wrapText="1"/>
    </xf>
    <xf numFmtId="0" fontId="0" fillId="20" borderId="79" xfId="0" applyFont="1" applyFill="1" applyBorder="1" applyAlignment="1">
      <alignment horizontal="center" vertical="center" wrapText="1"/>
    </xf>
    <xf numFmtId="0" fontId="52" fillId="0" borderId="73" xfId="0" applyFont="1" applyBorder="1" applyAlignment="1">
      <alignment horizontal="center" vertical="center" wrapText="1"/>
    </xf>
    <xf numFmtId="0" fontId="52" fillId="0" borderId="74" xfId="0" applyFont="1" applyBorder="1" applyAlignment="1">
      <alignment horizontal="center" vertical="center" wrapText="1"/>
    </xf>
    <xf numFmtId="0" fontId="52" fillId="0" borderId="75" xfId="0" applyFont="1" applyBorder="1" applyAlignment="1">
      <alignment horizontal="center" vertical="center" wrapText="1"/>
    </xf>
    <xf numFmtId="0" fontId="3" fillId="20" borderId="76" xfId="0" applyFont="1" applyFill="1" applyBorder="1" applyAlignment="1">
      <alignment horizontal="center" vertical="center" wrapText="1"/>
    </xf>
    <xf numFmtId="0" fontId="3" fillId="2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3" fillId="20" borderId="33" xfId="0" applyFont="1" applyFill="1" applyBorder="1" applyAlignment="1">
      <alignment horizontal="center" vertical="center" wrapText="1"/>
    </xf>
    <xf numFmtId="0" fontId="41" fillId="20" borderId="76" xfId="0" applyFont="1" applyFill="1" applyBorder="1" applyAlignment="1">
      <alignment horizontal="center" vertical="center" wrapText="1"/>
    </xf>
    <xf numFmtId="0" fontId="41" fillId="20" borderId="3" xfId="0" applyFont="1" applyFill="1" applyBorder="1" applyAlignment="1">
      <alignment horizontal="center" vertical="center" wrapText="1"/>
    </xf>
    <xf numFmtId="0" fontId="41" fillId="20" borderId="33" xfId="0" applyFont="1" applyFill="1" applyBorder="1" applyAlignment="1">
      <alignment horizontal="center" vertical="center" wrapText="1"/>
    </xf>
    <xf numFmtId="0" fontId="0" fillId="20" borderId="78"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7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76" xfId="0" applyFont="1" applyBorder="1" applyAlignment="1">
      <alignment horizontal="center" vertical="center"/>
    </xf>
    <xf numFmtId="0" fontId="0" fillId="0" borderId="3" xfId="0" applyFont="1" applyBorder="1" applyAlignment="1">
      <alignment horizontal="center" vertical="center"/>
    </xf>
    <xf numFmtId="0" fontId="0" fillId="0" borderId="33" xfId="0" applyFont="1" applyBorder="1" applyAlignment="1">
      <alignment horizontal="center" vertical="center"/>
    </xf>
    <xf numFmtId="0" fontId="41" fillId="0" borderId="76"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0" fillId="0" borderId="0" xfId="0" applyFill="1" applyAlignment="1">
      <alignment horizontal="center" vertical="center"/>
    </xf>
    <xf numFmtId="0" fontId="0" fillId="0" borderId="77" xfId="0" quotePrefix="1" applyFont="1" applyFill="1" applyBorder="1" applyAlignment="1">
      <alignment horizontal="center" vertical="center" wrapText="1"/>
    </xf>
    <xf numFmtId="0" fontId="49" fillId="0" borderId="76" xfId="0" applyFont="1" applyFill="1" applyBorder="1" applyAlignment="1">
      <alignment horizontal="center" vertical="center" wrapText="1"/>
    </xf>
    <xf numFmtId="0" fontId="49" fillId="0" borderId="33"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8" xfId="0" applyFont="1" applyBorder="1" applyAlignment="1">
      <alignment horizontal="center" vertical="center"/>
    </xf>
    <xf numFmtId="0" fontId="0" fillId="0" borderId="5" xfId="0" applyFont="1" applyBorder="1" applyAlignment="1">
      <alignment horizontal="center" vertical="center"/>
    </xf>
    <xf numFmtId="0" fontId="2" fillId="2" borderId="47"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8" xfId="0" applyFont="1" applyFill="1" applyBorder="1" applyAlignment="1">
      <alignment horizontal="center" vertical="center"/>
    </xf>
    <xf numFmtId="0" fontId="2" fillId="12" borderId="64" xfId="0" applyFont="1" applyFill="1" applyBorder="1" applyAlignment="1">
      <alignment horizontal="left" vertical="center"/>
    </xf>
    <xf numFmtId="0" fontId="2" fillId="12" borderId="80" xfId="0" applyFont="1" applyFill="1" applyBorder="1" applyAlignment="1">
      <alignment horizontal="left" vertical="center"/>
    </xf>
    <xf numFmtId="0" fontId="2" fillId="12" borderId="81" xfId="0" applyFont="1" applyFill="1" applyBorder="1" applyAlignment="1">
      <alignment horizontal="left" vertical="center"/>
    </xf>
    <xf numFmtId="0" fontId="32" fillId="18" borderId="3" xfId="1" applyFont="1" applyFill="1" applyBorder="1" applyAlignment="1">
      <alignment horizontal="center" wrapText="1"/>
    </xf>
    <xf numFmtId="0" fontId="32" fillId="17" borderId="3" xfId="1" applyFont="1" applyFill="1" applyBorder="1" applyAlignment="1">
      <alignment horizontal="center" wrapText="1"/>
    </xf>
    <xf numFmtId="0" fontId="9" fillId="0" borderId="3" xfId="1" applyFont="1" applyFill="1" applyBorder="1" applyAlignment="1">
      <alignment horizontal="center" vertical="top" wrapText="1"/>
    </xf>
    <xf numFmtId="0" fontId="9"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7" fillId="0" borderId="0" xfId="1" applyFont="1" applyFill="1" applyBorder="1" applyAlignment="1">
      <alignment horizontal="center" vertical="center" wrapText="1"/>
    </xf>
    <xf numFmtId="0" fontId="6" fillId="0" borderId="0" xfId="1" applyFont="1" applyFill="1" applyBorder="1" applyAlignment="1">
      <alignment horizontal="center" vertical="top" wrapText="1"/>
    </xf>
    <xf numFmtId="0" fontId="8" fillId="0" borderId="0" xfId="1" applyFont="1" applyFill="1" applyBorder="1" applyAlignment="1">
      <alignment horizontal="center" vertical="center" wrapText="1"/>
    </xf>
    <xf numFmtId="0" fontId="9" fillId="0" borderId="12" xfId="1" applyFont="1" applyFill="1" applyBorder="1" applyAlignment="1">
      <alignment horizontal="center" vertical="top" wrapText="1"/>
    </xf>
    <xf numFmtId="0" fontId="9" fillId="0" borderId="63" xfId="1" applyFont="1" applyFill="1" applyBorder="1" applyAlignment="1">
      <alignment horizontal="center" vertical="top" wrapText="1"/>
    </xf>
    <xf numFmtId="0" fontId="32" fillId="18" borderId="1" xfId="1" applyFont="1" applyFill="1" applyBorder="1" applyAlignment="1">
      <alignment horizontal="center" wrapText="1"/>
    </xf>
    <xf numFmtId="0" fontId="32" fillId="18" borderId="9" xfId="1" applyFont="1" applyFill="1" applyBorder="1" applyAlignment="1">
      <alignment horizontal="center" wrapText="1"/>
    </xf>
    <xf numFmtId="0" fontId="32" fillId="17" borderId="9" xfId="1" applyFont="1" applyFill="1" applyBorder="1" applyAlignment="1">
      <alignment horizontal="center" wrapText="1"/>
    </xf>
    <xf numFmtId="0" fontId="32" fillId="17" borderId="2" xfId="1" applyFont="1" applyFill="1" applyBorder="1" applyAlignment="1">
      <alignment horizontal="center" wrapText="1"/>
    </xf>
    <xf numFmtId="0" fontId="9" fillId="0" borderId="53" xfId="1" applyFont="1" applyFill="1" applyBorder="1" applyAlignment="1">
      <alignment horizontal="center" vertical="top" wrapText="1"/>
    </xf>
    <xf numFmtId="0" fontId="9" fillId="0" borderId="54" xfId="1" applyFont="1" applyFill="1" applyBorder="1" applyAlignment="1">
      <alignment horizontal="center" vertical="top" wrapText="1"/>
    </xf>
    <xf numFmtId="0" fontId="9" fillId="0" borderId="49" xfId="0" applyFont="1" applyFill="1" applyBorder="1" applyAlignment="1">
      <alignment horizontal="center" vertical="top" wrapText="1"/>
    </xf>
    <xf numFmtId="0" fontId="19" fillId="0" borderId="50" xfId="0" applyFont="1" applyFill="1" applyBorder="1" applyAlignment="1">
      <alignment horizontal="center" vertical="top" wrapText="1"/>
    </xf>
    <xf numFmtId="0" fontId="19" fillId="0" borderId="54" xfId="0" applyFont="1" applyFill="1" applyBorder="1" applyAlignment="1">
      <alignment horizontal="center" vertical="top" wrapText="1"/>
    </xf>
    <xf numFmtId="0" fontId="9" fillId="0" borderId="44" xfId="1" applyFont="1" applyFill="1" applyBorder="1" applyAlignment="1">
      <alignment horizontal="center" vertical="top" wrapText="1"/>
    </xf>
    <xf numFmtId="0" fontId="9" fillId="0" borderId="56" xfId="1" applyFont="1" applyFill="1" applyBorder="1" applyAlignment="1">
      <alignment horizontal="center" vertical="top" wrapText="1"/>
    </xf>
    <xf numFmtId="0" fontId="29" fillId="0" borderId="3" xfId="0" applyFont="1" applyBorder="1" applyAlignment="1">
      <alignment horizontal="center" vertical="top" wrapText="1"/>
    </xf>
    <xf numFmtId="0" fontId="29" fillId="0" borderId="3" xfId="0" applyFont="1" applyBorder="1" applyAlignment="1">
      <alignment horizontal="center" wrapText="1"/>
    </xf>
    <xf numFmtId="1" fontId="9" fillId="0" borderId="12" xfId="0" applyNumberFormat="1" applyFont="1" applyFill="1" applyBorder="1" applyAlignment="1">
      <alignment horizontal="center" vertical="top"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4" fillId="2" borderId="1" xfId="0" applyFont="1" applyFill="1" applyBorder="1" applyAlignment="1">
      <alignment horizontal="left"/>
    </xf>
    <xf numFmtId="0" fontId="14" fillId="2" borderId="9" xfId="0" applyFont="1" applyFill="1" applyBorder="1" applyAlignment="1">
      <alignment horizontal="left"/>
    </xf>
    <xf numFmtId="0" fontId="14" fillId="2" borderId="2" xfId="0" applyFont="1" applyFill="1" applyBorder="1" applyAlignment="1">
      <alignment horizontal="left"/>
    </xf>
    <xf numFmtId="0" fontId="14" fillId="2" borderId="1" xfId="0" applyFont="1" applyFill="1" applyBorder="1" applyAlignment="1">
      <alignment horizontal="center"/>
    </xf>
    <xf numFmtId="0" fontId="14" fillId="2" borderId="9" xfId="0" applyFont="1" applyFill="1" applyBorder="1" applyAlignment="1">
      <alignment horizontal="center"/>
    </xf>
    <xf numFmtId="0" fontId="14" fillId="2" borderId="2" xfId="0" applyFont="1" applyFill="1" applyBorder="1" applyAlignment="1">
      <alignment horizontal="center"/>
    </xf>
    <xf numFmtId="0" fontId="14" fillId="2" borderId="6" xfId="0" applyFont="1" applyFill="1" applyBorder="1" applyAlignment="1">
      <alignment horizontal="left"/>
    </xf>
    <xf numFmtId="0" fontId="14" fillId="2" borderId="7" xfId="0" applyFont="1" applyFill="1" applyBorder="1" applyAlignment="1">
      <alignment horizontal="left"/>
    </xf>
    <xf numFmtId="0" fontId="14" fillId="2" borderId="8" xfId="0" applyFont="1" applyFill="1" applyBorder="1" applyAlignment="1">
      <alignment horizontal="left"/>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4" fillId="2" borderId="1" xfId="0" applyFont="1" applyFill="1" applyBorder="1" applyAlignment="1">
      <alignment horizontal="center" wrapText="1"/>
    </xf>
    <xf numFmtId="0" fontId="14" fillId="2" borderId="9" xfId="0" applyFont="1" applyFill="1" applyBorder="1" applyAlignment="1">
      <alignment horizontal="center" wrapText="1"/>
    </xf>
    <xf numFmtId="0" fontId="14" fillId="2" borderId="2" xfId="0" applyFont="1" applyFill="1" applyBorder="1" applyAlignment="1">
      <alignment horizontal="center" wrapText="1"/>
    </xf>
  </cellXfs>
  <cellStyles count="12">
    <cellStyle name="Currency" xfId="2" builtinId="4"/>
    <cellStyle name="Currency 2" xfId="3" xr:uid="{00000000-0005-0000-0000-000001000000}"/>
    <cellStyle name="Currency 2 2" xfId="7" xr:uid="{00000000-0005-0000-0000-000002000000}"/>
    <cellStyle name="Hyperlink" xfId="4" builtinId="8"/>
    <cellStyle name="Hyperlink 2" xfId="9" xr:uid="{00000000-0005-0000-0000-000004000000}"/>
    <cellStyle name="Normal" xfId="0" builtinId="0"/>
    <cellStyle name="Normal 2" xfId="1" xr:uid="{00000000-0005-0000-0000-000006000000}"/>
    <cellStyle name="Normal 2 2" xfId="11" xr:uid="{00000000-0005-0000-0000-000007000000}"/>
    <cellStyle name="Normal 2 3" xfId="6" xr:uid="{00000000-0005-0000-0000-000008000000}"/>
    <cellStyle name="Normal 3" xfId="8" xr:uid="{00000000-0005-0000-0000-000009000000}"/>
    <cellStyle name="Normal 4" xfId="10" xr:uid="{00000000-0005-0000-0000-00000A000000}"/>
    <cellStyle name="Normal 5" xfId="5" xr:uid="{00000000-0005-0000-0000-00000B000000}"/>
  </cellStyles>
  <dxfs count="41">
    <dxf>
      <font>
        <b/>
        <i val="0"/>
      </font>
      <fill>
        <gradientFill degree="90">
          <stop position="0">
            <color theme="0" tint="-0.1490218817712943"/>
          </stop>
          <stop position="1">
            <color rgb="FFC00000"/>
          </stop>
        </gradientFill>
      </fill>
    </dxf>
    <dxf>
      <numFmt numFmtId="13" formatCode="0%"/>
    </dxf>
    <dxf>
      <alignment horizontal="center" textRotation="0" indent="0" justifyLastLine="0" shrinkToFit="0" readingOrder="0"/>
    </dxf>
    <dxf>
      <alignment horizontal="left" vertical="center" textRotation="0" wrapText="0" indent="0" justifyLastLine="0" shrinkToFit="0" readingOrder="0"/>
    </dxf>
    <dxf>
      <numFmt numFmtId="2" formatCode="0.00"/>
    </dxf>
    <dxf>
      <fill>
        <patternFill patternType="solid">
          <bgColor theme="1"/>
        </patternFill>
      </fill>
    </dxf>
    <dxf>
      <fill>
        <patternFill patternType="solid">
          <bgColor theme="1"/>
        </patternFill>
      </fill>
    </dxf>
    <dxf>
      <fill>
        <patternFill patternType="solid">
          <bgColor theme="0" tint="-4.9989318521683403E-2"/>
        </patternFill>
      </fill>
    </dxf>
    <dxf>
      <fill>
        <patternFill patternType="solid">
          <bgColor theme="0" tint="-4.9989318521683403E-2"/>
        </patternFill>
      </fill>
    </dxf>
    <dxf>
      <font>
        <b/>
      </font>
    </dxf>
    <dxf>
      <fill>
        <patternFill patternType="solid">
          <bgColor theme="0" tint="-4.9989318521683403E-2"/>
        </patternFill>
      </fill>
    </dxf>
    <dxf>
      <fill>
        <patternFill patternType="solid">
          <bgColor theme="0" tint="-4.9989318521683403E-2"/>
        </patternFill>
      </fill>
    </dxf>
    <dxf>
      <font>
        <b/>
      </font>
    </dxf>
    <dxf>
      <font>
        <b/>
      </font>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ont>
        <b/>
      </font>
    </dxf>
    <dxf>
      <font>
        <b/>
      </font>
    </dxf>
    <dxf>
      <fill>
        <patternFill patternType="solid">
          <bgColor theme="0" tint="-4.9989318521683403E-2"/>
        </patternFill>
      </fill>
    </dxf>
    <dxf>
      <fill>
        <patternFill patternType="solid">
          <bgColor theme="0" tint="-4.9989318521683403E-2"/>
        </patternFill>
      </fill>
    </dxf>
    <dxf>
      <font>
        <b/>
      </font>
    </dxf>
    <dxf>
      <font>
        <color theme="0"/>
      </font>
    </dxf>
    <dxf>
      <fill>
        <patternFill patternType="solid">
          <bgColor theme="1"/>
        </patternFill>
      </fill>
    </dxf>
    <dxf>
      <border>
        <left style="thin">
          <color indexed="64"/>
        </left>
        <right style="thin">
          <color indexed="64"/>
        </right>
        <top style="thin">
          <color indexed="64"/>
        </top>
        <vertical style="thin">
          <color indexed="64"/>
        </vertical>
        <horizontal style="thin">
          <color indexed="64"/>
        </horizontal>
      </border>
    </dxf>
    <dxf>
      <fill>
        <patternFill>
          <bgColor theme="0" tint="-4.9989318521683403E-2"/>
        </patternFill>
      </fill>
    </dxf>
    <dxf>
      <font>
        <b/>
      </font>
    </dxf>
    <dxf>
      <alignment horizontal="center"/>
    </dxf>
    <dxf>
      <alignment horizontal="center"/>
    </dxf>
    <dxf>
      <alignment horizontal="left"/>
    </dxf>
    <dxf>
      <alignment horizontal="left"/>
    </dxf>
    <dxf>
      <alignment horizontal="center"/>
    </dxf>
    <dxf>
      <border>
        <right style="thin">
          <color indexed="64"/>
        </right>
        <top style="thin">
          <color indexed="64"/>
        </top>
        <bottom style="thin">
          <color indexed="64"/>
        </bottom>
        <vertical style="thin">
          <color indexed="64"/>
        </vertical>
        <horizontal style="thin">
          <color indexed="64"/>
        </horizontal>
      </border>
    </dxf>
    <dxf>
      <alignment horizontal="left"/>
    </dxf>
    <dxf>
      <alignment horizontal="center"/>
    </dxf>
    <dxf>
      <fill>
        <patternFill patternType="solid">
          <bgColor theme="1"/>
        </patternFill>
      </fill>
    </dxf>
    <dxf>
      <font>
        <color theme="0"/>
      </font>
    </dxf>
    <dxf>
      <font>
        <color theme="0"/>
      </font>
    </dxf>
    <dxf>
      <fill>
        <patternFill patternType="solid">
          <bgColor theme="1"/>
        </patternFill>
      </fill>
    </dxf>
    <dxf>
      <fill>
        <patternFill patternType="solid">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2</xdr:col>
      <xdr:colOff>76200</xdr:colOff>
      <xdr:row>0</xdr:row>
      <xdr:rowOff>66675</xdr:rowOff>
    </xdr:from>
    <xdr:to>
      <xdr:col>3</xdr:col>
      <xdr:colOff>457200</xdr:colOff>
      <xdr:row>3</xdr:row>
      <xdr:rowOff>57150</xdr:rowOff>
    </xdr:to>
    <xdr:sp macro="[0]!ResetReview" textlink="">
      <xdr:nvSpPr>
        <xdr:cNvPr id="3" name="Rounded Rectangle 2">
          <a:extLst>
            <a:ext uri="{FF2B5EF4-FFF2-40B4-BE49-F238E27FC236}">
              <a16:creationId xmlns:a16="http://schemas.microsoft.com/office/drawing/2014/main" id="{00000000-0008-0000-0100-000003000000}"/>
            </a:ext>
          </a:extLst>
        </xdr:cNvPr>
        <xdr:cNvSpPr/>
      </xdr:nvSpPr>
      <xdr:spPr>
        <a:xfrm>
          <a:off x="7839075" y="66675"/>
          <a:ext cx="1428750" cy="571500"/>
        </a:xfrm>
        <a:prstGeom prst="round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200" b="1"/>
            <a:t>Refresh Final Scoring Review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21166</xdr:colOff>
      <xdr:row>0</xdr:row>
      <xdr:rowOff>126999</xdr:rowOff>
    </xdr:from>
    <xdr:to>
      <xdr:col>1</xdr:col>
      <xdr:colOff>1651000</xdr:colOff>
      <xdr:row>3</xdr:row>
      <xdr:rowOff>201083</xdr:rowOff>
    </xdr:to>
    <xdr:sp macro="[0]!ReCalculateScoring" textlink="">
      <xdr:nvSpPr>
        <xdr:cNvPr id="2" name="Rounded Rectangle 1">
          <a:extLst>
            <a:ext uri="{FF2B5EF4-FFF2-40B4-BE49-F238E27FC236}">
              <a16:creationId xmlns:a16="http://schemas.microsoft.com/office/drawing/2014/main" id="{00000000-0008-0000-0200-000002000000}"/>
            </a:ext>
          </a:extLst>
        </xdr:cNvPr>
        <xdr:cNvSpPr/>
      </xdr:nvSpPr>
      <xdr:spPr>
        <a:xfrm>
          <a:off x="592666" y="126999"/>
          <a:ext cx="1629834" cy="783167"/>
        </a:xfrm>
        <a:prstGeom prst="roundRect">
          <a:avLst/>
        </a:prstGeom>
        <a:ln>
          <a:solidFill>
            <a:sysClr val="windowText" lastClr="000000"/>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Recalculate Scoring / Order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stern%20CoC/Renewal%20Ranking%20Report/Western%20CoC%20Ranking%20Calculator%202016%20-In%20Progr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p"/>
      <sheetName val="Summary Scoring Tab"/>
      <sheetName val="CoC Renewal Ranking Report"/>
      <sheetName val="Project Type"/>
      <sheetName val="Severity of Needs"/>
      <sheetName val="Length of Stay"/>
      <sheetName val="Exit-Retention to PH Measure"/>
      <sheetName val="Returns to Homelessness"/>
      <sheetName val="Income Growth Measure"/>
      <sheetName val="Youth Projects Education"/>
      <sheetName val="Access to Mainstream Benefits"/>
      <sheetName val="Enroll to Mainstream Benefits"/>
      <sheetName val="Unit Utilization Rate"/>
      <sheetName val="Drawdown Rates"/>
      <sheetName val="Funds Recaptured By HUD"/>
      <sheetName val="Cost Effectiveness"/>
      <sheetName val="Timely APR Submission"/>
      <sheetName val="Housing First Approach"/>
      <sheetName val="Opening Doors Goals"/>
      <sheetName val="RHAB Participation"/>
      <sheetName val="HMIS Data Quality"/>
      <sheetName val="Service Linkage Perf. Meas."/>
      <sheetName val="Raw Total Score"/>
      <sheetName val="Drop Down"/>
      <sheetName val="Report Details"/>
      <sheetName val="Sheet2"/>
      <sheetName val="Tiebreaking"/>
      <sheetName val="Reduction Worksheet"/>
      <sheetName val="CoC Application rank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1">
          <cell r="H1" t="str">
            <v>[Select one]</v>
          </cell>
        </row>
        <row r="2">
          <cell r="H2" t="str">
            <v>Yes</v>
          </cell>
        </row>
        <row r="3">
          <cell r="H3" t="str">
            <v>No</v>
          </cell>
        </row>
      </sheetData>
      <sheetData sheetId="24" refreshError="1"/>
      <sheetData sheetId="25" refreshError="1"/>
      <sheetData sheetId="26" refreshError="1"/>
      <sheetData sheetId="27" refreshError="1"/>
      <sheetData sheetId="2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721.754420833335" createdVersion="6" refreshedVersion="6" minRefreshableVersion="3" recordCount="52" xr:uid="{00000000-000A-0000-FFFF-FFFF03000000}">
  <cacheSource type="worksheet">
    <worksheetSource ref="A5:AN57" sheet="Final Scoring Review"/>
  </cacheSource>
  <cacheFields count="40">
    <cacheField name="GIW Agency Name" numFmtId="0">
      <sharedItems/>
    </cacheField>
    <cacheField name="GIW Project Name" numFmtId="0">
      <sharedItems count="52">
        <s v="Armstrong County Permanent Supportive Housing Program"/>
        <s v="Armstrong-Fayette Rapid Rehousing Program"/>
        <s v="Rapid Rehousing Program of Armstrong County"/>
        <s v="AHEAD "/>
        <s v="Home Again "/>
        <s v="Housing Plus"/>
        <s v="Gallatin School Living Centre"/>
        <s v="Housing for Homeless and Disabled Persons"/>
        <s v="Transitional Housing Project"/>
        <s v="Housing First FY 2018 Renewal Application Counties"/>
        <s v="Sycamore Commons"/>
        <s v="Westmoreland Permanent Supportive Housing Expansion"/>
        <s v="Home Again Butler County"/>
        <s v="HOPE Project"/>
        <s v="Path Transition Age Project"/>
        <s v="Greene County Rapid Rehousing Project"/>
        <s v="Greene County Shelter + Care Project"/>
        <s v="Greene County Supportive Housing Project"/>
        <s v="Crossing Pointe"/>
        <s v="Permanent Supportive Housing"/>
        <s v="Shelter plus Care - Washington City Mission"/>
        <s v="Shelter plus Care I"/>
        <s v="Supportive Living"/>
        <s v="Liberty House Transitional Housing Program"/>
        <s v="Crawford County Shelter plus Care"/>
        <s v="CHAPS Fairweather Lodge"/>
        <s v="CHAPS Family Housing "/>
        <s v="Crawford County Housing Advocacy Project"/>
        <s v="Housing Now "/>
        <s v="2018 Renewal App - DuBois Housing Authority - Shelter Plus Care 1/2/3/4/5"/>
        <s v="Fairweather Lodge Supportive Housing"/>
        <s v="Fayette Apartments"/>
        <s v="Fayette County Rapid Rehousing"/>
        <s v="Lenox Street Apartments"/>
        <s v="Southwest Regional Rapid Re-Housing Program"/>
        <s v="Franklin Court Chronically Homeless"/>
        <s v="PHD Consolidated"/>
        <s v="NWRHA"/>
        <s v="NWRHA 2"/>
        <s v="SAFE"/>
        <s v="TEAM RRH"/>
        <s v="Turning Point"/>
        <s v="Veterans RRH"/>
        <s v="Northwest RRH"/>
        <s v="Chestnut Street Gardens Renewal Project Application FY 2018"/>
        <s v="Clinton Street Gardens Renewal Project Application FY 2018"/>
        <s v="Consolidated Union Mission Permanent Supportive Housing"/>
        <s v="Enduring VOICe"/>
        <s v="Youngsville Permanent Supportive Housing"/>
        <s v="Consolidated WCA PSH Project FY2018"/>
        <s v="WCA PSH for Families 2018"/>
        <s v="WCA PSH-Pittsburgh Street House 2018"/>
      </sharedItems>
    </cacheField>
    <cacheField name="Grant #" numFmtId="0">
      <sharedItems/>
    </cacheField>
    <cacheField name="Project Type" numFmtId="0">
      <sharedItems/>
    </cacheField>
    <cacheField name="Project Ranking" numFmtId="0">
      <sharedItems containsNonDate="0" containsString="0" containsBlank="1"/>
    </cacheField>
    <cacheField name="Average Score for FY18-19" numFmtId="2">
      <sharedItems containsSemiMixedTypes="0" containsString="0" containsNumber="1" minValue="59.875" maxValue="94"/>
    </cacheField>
    <cacheField name="FY18 Total Score (Previous Year)" numFmtId="2">
      <sharedItems containsMixedTypes="1" containsNumber="1" minValue="57.75" maxValue="97.17"/>
    </cacheField>
    <cacheField name="FY19 Total Score" numFmtId="2">
      <sharedItems containsSemiMixedTypes="0" containsString="0" containsNumber="1" minValue="62" maxValue="92"/>
    </cacheField>
    <cacheField name="1. Project Type" numFmtId="0">
      <sharedItems containsSemiMixedTypes="0" containsString="0" containsNumber="1" containsInteger="1" minValue="0" maxValue="6"/>
    </cacheField>
    <cacheField name="2. Severity of Needs" numFmtId="0">
      <sharedItems containsSemiMixedTypes="0" containsString="0" containsNumber="1" containsInteger="1" minValue="2" maxValue="9"/>
    </cacheField>
    <cacheField name="3. Percent Zero Income at Entry" numFmtId="0">
      <sharedItems containsSemiMixedTypes="0" containsString="0" containsNumber="1" containsInteger="1" minValue="0" maxValue="2"/>
    </cacheField>
    <cacheField name="4. Partipicant Eligibility" numFmtId="0">
      <sharedItems containsSemiMixedTypes="0" containsString="0" containsNumber="1" containsInteger="1" minValue="0" maxValue="6"/>
    </cacheField>
    <cacheField name="5. Housing First" numFmtId="0">
      <sharedItems containsSemiMixedTypes="0" containsString="0" containsNumber="1" containsInteger="1" minValue="10" maxValue="10"/>
    </cacheField>
    <cacheField name="6. Opening Doors Goals" numFmtId="0">
      <sharedItems containsSemiMixedTypes="0" containsString="0" containsNumber="1" containsInteger="1" minValue="0" maxValue="0"/>
    </cacheField>
    <cacheField name="6. Safety Improvement (DV Only)" numFmtId="0">
      <sharedItems containsMixedTypes="1" containsNumber="1" containsInteger="1" minValue="4" maxValue="4"/>
    </cacheField>
    <cacheField name="7. Access to Mainstream Benefits" numFmtId="0">
      <sharedItems containsSemiMixedTypes="0" containsString="0" containsNumber="1" minValue="1" maxValue="2"/>
    </cacheField>
    <cacheField name="8. Connecting to Mainstream Benefits" numFmtId="0">
      <sharedItems containsSemiMixedTypes="0" containsString="0" containsNumber="1" containsInteger="1" minValue="1" maxValue="2"/>
    </cacheField>
    <cacheField name="10. Application Narrative" numFmtId="2">
      <sharedItems/>
    </cacheField>
    <cacheField name="9. Length of Stay (TH, SSO)" numFmtId="0">
      <sharedItems containsMixedTypes="1" containsNumber="1" containsInteger="1" minValue="0" maxValue="2"/>
    </cacheField>
    <cacheField name="10a. Housing Stability (TH,SSO)" numFmtId="0">
      <sharedItems containsMixedTypes="1" containsNumber="1" containsInteger="1" minValue="0" maxValue="8"/>
    </cacheField>
    <cacheField name="10b. Housing Stability (RRH,PSH)" numFmtId="0">
      <sharedItems containsMixedTypes="1" containsNumber="1" containsInteger="1" minValue="0" maxValue="10"/>
    </cacheField>
    <cacheField name="11. Returns of Homelessness" numFmtId="0">
      <sharedItems containsSemiMixedTypes="0" containsString="0" containsNumber="1" containsInteger="1" minValue="0" maxValue="2"/>
    </cacheField>
    <cacheField name="12a. Earned Income Growth" numFmtId="0">
      <sharedItems containsSemiMixedTypes="0" containsString="0" containsNumber="1" containsInteger="1" minValue="0" maxValue="2"/>
    </cacheField>
    <cacheField name="12b. NonEarned Income Growth" numFmtId="0">
      <sharedItems containsSemiMixedTypes="0" containsString="0" containsNumber="1" containsInteger="1" minValue="0" maxValue="2"/>
    </cacheField>
    <cacheField name="12c. Total Income Growth" numFmtId="0">
      <sharedItems containsSemiMixedTypes="0" containsString="0" containsNumber="1" containsInteger="1" minValue="0" maxValue="6"/>
    </cacheField>
    <cacheField name="13. Unit Utilization Rate" numFmtId="0">
      <sharedItems containsSemiMixedTypes="0" containsString="0" containsNumber="1" containsInteger="1" minValue="0" maxValue="8"/>
    </cacheField>
    <cacheField name="14. Drawdown Rates" numFmtId="1">
      <sharedItems containsSemiMixedTypes="0" containsString="0" containsNumber="1" containsInteger="1" minValue="0" maxValue="3"/>
    </cacheField>
    <cacheField name="15. Funds Expended" numFmtId="1">
      <sharedItems containsSemiMixedTypes="0" containsString="0" containsNumber="1" containsInteger="1" minValue="0" maxValue="8"/>
    </cacheField>
    <cacheField name="16a. Cost per Household" numFmtId="1">
      <sharedItems containsSemiMixedTypes="0" containsString="0" containsNumber="1" containsInteger="1" minValue="0" maxValue="1"/>
    </cacheField>
    <cacheField name="16b. Cost per Positive Exit" numFmtId="1">
      <sharedItems containsSemiMixedTypes="0" containsString="0" containsNumber="1" containsInteger="1" minValue="0" maxValue="1"/>
    </cacheField>
    <cacheField name="17. Timely APR Submission" numFmtId="1">
      <sharedItems containsMixedTypes="1" containsNumber="1" containsInteger="1" minValue="2" maxValue="2"/>
    </cacheField>
    <cacheField name="18. HUD Monitoring" numFmtId="1">
      <sharedItems containsSemiMixedTypes="0" containsString="0" containsNumber="1" containsInteger="1" minValue="0" maxValue="0"/>
    </cacheField>
    <cacheField name="19a. Attended CoC Meetings" numFmtId="0">
      <sharedItems containsSemiMixedTypes="0" containsString="0" containsNumber="1" containsInteger="1" minValue="1" maxValue="2"/>
    </cacheField>
    <cacheField name="19b+c. RHAB/LHOT Meetings" numFmtId="1">
      <sharedItems containsSemiMixedTypes="0" containsString="0" containsNumber="1" containsInteger="1" minValue="2" maxValue="4"/>
    </cacheField>
    <cacheField name="20. CoC Training Events" numFmtId="0">
      <sharedItems containsSemiMixedTypes="0" containsString="0" containsNumber="1" minValue="1" maxValue="3"/>
    </cacheField>
    <cacheField name="21. HMIS Data Quality " numFmtId="0">
      <sharedItems containsSemiMixedTypes="0" containsString="0" containsNumber="1" containsInteger="1" minValue="4" maxValue="6"/>
    </cacheField>
    <cacheField name="22. Timeliness of HMIS Data Entry" numFmtId="0">
      <sharedItems containsSemiMixedTypes="0" containsString="0" containsNumber="1" containsInteger="1" minValue="0" maxValue="2"/>
    </cacheField>
    <cacheField name="25. HMIS Bed Inventory" numFmtId="0">
      <sharedItems containsSemiMixedTypes="0" containsString="0" containsNumber="1" containsInteger="1" minValue="0" maxValue="0"/>
    </cacheField>
    <cacheField name="23. HMIS Participation Bonus" numFmtId="0">
      <sharedItems containsSemiMixedTypes="0" containsString="0" containsNumber="1" minValue="0" maxValue="0.5"/>
    </cacheField>
    <cacheField nam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
  <r>
    <s v="Armstrong County Community Action Agency"/>
    <x v="0"/>
    <s v="PA0274L3E011810"/>
    <s v="PH"/>
    <m/>
    <n v="83.125"/>
    <n v="88.75"/>
    <n v="77.5"/>
    <n v="6"/>
    <n v="8"/>
    <n v="1"/>
    <n v="4"/>
    <n v="10"/>
    <n v="0"/>
    <s v=""/>
    <n v="2"/>
    <n v="2"/>
    <s v=""/>
    <s v=""/>
    <s v=""/>
    <n v="10"/>
    <n v="0"/>
    <n v="2"/>
    <n v="2"/>
    <n v="4"/>
    <n v="2"/>
    <n v="3"/>
    <n v="3"/>
    <n v="1"/>
    <n v="1"/>
    <n v="2"/>
    <n v="0"/>
    <n v="2"/>
    <n v="4"/>
    <n v="2.5"/>
    <n v="6"/>
    <n v="0"/>
    <n v="0"/>
    <n v="0"/>
    <m/>
  </r>
  <r>
    <s v="Armstrong County Community Action Agency"/>
    <x v="1"/>
    <s v="PA0716L3E011804"/>
    <s v="PH-RRH"/>
    <m/>
    <n v="85.125"/>
    <n v="83.75"/>
    <n v="86.5"/>
    <n v="5"/>
    <n v="6"/>
    <n v="2"/>
    <n v="6"/>
    <n v="10"/>
    <n v="0"/>
    <s v=""/>
    <n v="2"/>
    <n v="2"/>
    <s v=""/>
    <s v=""/>
    <s v=""/>
    <n v="8"/>
    <n v="2"/>
    <n v="2"/>
    <n v="2"/>
    <n v="6"/>
    <n v="8"/>
    <n v="3"/>
    <n v="6"/>
    <n v="1"/>
    <n v="0"/>
    <n v="2"/>
    <n v="0"/>
    <n v="2"/>
    <n v="4"/>
    <n v="2.5"/>
    <n v="5"/>
    <n v="0"/>
    <n v="0"/>
    <n v="0"/>
    <m/>
  </r>
  <r>
    <s v="Armstrong County Community Action Agency"/>
    <x v="2"/>
    <s v="PA0776L3E011803"/>
    <s v="PH-RRH"/>
    <m/>
    <n v="66.125"/>
    <n v="69.75"/>
    <n v="62.5"/>
    <n v="5"/>
    <n v="6"/>
    <n v="2"/>
    <n v="6"/>
    <n v="10"/>
    <n v="0"/>
    <s v=""/>
    <n v="2"/>
    <n v="2"/>
    <s v=""/>
    <s v=""/>
    <s v=""/>
    <n v="0"/>
    <n v="2"/>
    <n v="0"/>
    <n v="2"/>
    <n v="0"/>
    <n v="8"/>
    <n v="3"/>
    <n v="0"/>
    <n v="0"/>
    <n v="0"/>
    <n v="2"/>
    <n v="0"/>
    <n v="2"/>
    <n v="4"/>
    <n v="2.5"/>
    <n v="4"/>
    <n v="0"/>
    <n v="0"/>
    <n v="0"/>
    <m/>
  </r>
  <r>
    <s v="Cameron/Elk Counties Behavioral &amp; Developmental Programs"/>
    <x v="3"/>
    <s v="PA0307L3E011811"/>
    <s v="PH"/>
    <m/>
    <n v="68.664999999999992"/>
    <n v="64.83"/>
    <n v="72.5"/>
    <n v="6"/>
    <n v="4"/>
    <n v="2"/>
    <n v="6"/>
    <n v="10"/>
    <n v="0"/>
    <s v=""/>
    <n v="1.5"/>
    <n v="1"/>
    <s v=""/>
    <s v=""/>
    <s v=""/>
    <n v="4"/>
    <n v="2"/>
    <n v="0"/>
    <n v="0"/>
    <n v="0"/>
    <n v="8"/>
    <n v="3"/>
    <n v="8"/>
    <n v="1"/>
    <n v="1"/>
    <n v="2"/>
    <n v="0"/>
    <n v="2"/>
    <n v="4"/>
    <n v="2"/>
    <n v="5"/>
    <n v="0"/>
    <n v="0"/>
    <n v="0"/>
    <m/>
  </r>
  <r>
    <s v="Cameron/Elk Counties Behavioral &amp; Developmental Programs"/>
    <x v="4"/>
    <s v="PA0670L3E011805"/>
    <s v="PH"/>
    <m/>
    <n v="78.585000000000008"/>
    <n v="75.67"/>
    <n v="81.5"/>
    <n v="6"/>
    <n v="4"/>
    <n v="2"/>
    <n v="6"/>
    <n v="10"/>
    <n v="0"/>
    <s v=""/>
    <n v="1.5"/>
    <n v="1"/>
    <s v=""/>
    <s v=""/>
    <s v=""/>
    <n v="9"/>
    <n v="2"/>
    <n v="2"/>
    <n v="1"/>
    <n v="4"/>
    <n v="8"/>
    <n v="3"/>
    <n v="6"/>
    <n v="1"/>
    <n v="1"/>
    <n v="2"/>
    <n v="0"/>
    <n v="2"/>
    <n v="4"/>
    <n v="2"/>
    <n v="4"/>
    <n v="0"/>
    <n v="0"/>
    <n v="0"/>
    <m/>
  </r>
  <r>
    <s v="CAPSEA, Inc."/>
    <x v="5"/>
    <s v="PA0311L3E011811"/>
    <s v="PH"/>
    <m/>
    <n v="89.664999999999992"/>
    <n v="89.33"/>
    <n v="90"/>
    <n v="6"/>
    <n v="4"/>
    <n v="1"/>
    <n v="6"/>
    <n v="10"/>
    <n v="0"/>
    <n v="4"/>
    <n v="2"/>
    <n v="2"/>
    <s v=""/>
    <s v=""/>
    <s v=""/>
    <n v="10"/>
    <n v="0"/>
    <n v="0"/>
    <n v="2"/>
    <n v="6"/>
    <n v="8"/>
    <n v="3"/>
    <n v="8"/>
    <n v="1"/>
    <n v="0"/>
    <n v="2"/>
    <n v="0"/>
    <n v="2"/>
    <n v="4"/>
    <n v="3"/>
    <n v="6"/>
    <n v="0"/>
    <n v="0"/>
    <n v="0"/>
    <m/>
  </r>
  <r>
    <s v="City Mission-Living Stones, Inc."/>
    <x v="6"/>
    <s v="PA0283L3E011811"/>
    <s v="TH"/>
    <m/>
    <n v="69.875"/>
    <n v="69.75"/>
    <n v="70"/>
    <n v="0"/>
    <n v="4"/>
    <n v="1"/>
    <n v="4"/>
    <n v="10"/>
    <n v="0"/>
    <s v=""/>
    <n v="2"/>
    <n v="2"/>
    <s v=""/>
    <n v="0"/>
    <n v="8"/>
    <s v=""/>
    <n v="2"/>
    <n v="2"/>
    <n v="2"/>
    <n v="6"/>
    <n v="0"/>
    <n v="3"/>
    <n v="8"/>
    <n v="1"/>
    <n v="0"/>
    <n v="2"/>
    <n v="0"/>
    <n v="2"/>
    <n v="4"/>
    <n v="1.5"/>
    <n v="5"/>
    <n v="0"/>
    <n v="0"/>
    <n v="0.5"/>
    <m/>
  </r>
  <r>
    <s v="Community Action, Inc."/>
    <x v="7"/>
    <s v="PA0310L3E011811"/>
    <s v="PH"/>
    <m/>
    <n v="84.75"/>
    <n v="81.5"/>
    <n v="88"/>
    <n v="6"/>
    <n v="8"/>
    <n v="2"/>
    <n v="6"/>
    <n v="10"/>
    <n v="0"/>
    <s v=""/>
    <n v="1.5"/>
    <n v="2"/>
    <s v=""/>
    <s v=""/>
    <s v=""/>
    <n v="8"/>
    <n v="2"/>
    <n v="0"/>
    <n v="2"/>
    <n v="6"/>
    <n v="2"/>
    <n v="3"/>
    <n v="8"/>
    <n v="1"/>
    <n v="1"/>
    <n v="2"/>
    <n v="0"/>
    <n v="2"/>
    <n v="4"/>
    <n v="3"/>
    <n v="6"/>
    <n v="2"/>
    <n v="0"/>
    <n v="0.5"/>
    <m/>
  </r>
  <r>
    <s v="Community Action, Inc."/>
    <x v="8"/>
    <s v="PA0320L3E011811"/>
    <s v="TH"/>
    <m/>
    <n v="74.585000000000008"/>
    <n v="76.17"/>
    <n v="73"/>
    <n v="0"/>
    <n v="6"/>
    <n v="2"/>
    <n v="6"/>
    <n v="10"/>
    <n v="0"/>
    <s v=""/>
    <n v="1.5"/>
    <n v="2"/>
    <s v=""/>
    <n v="2"/>
    <n v="0"/>
    <s v=""/>
    <n v="0"/>
    <n v="2"/>
    <n v="0"/>
    <n v="2"/>
    <n v="8"/>
    <n v="3"/>
    <n v="8"/>
    <n v="1"/>
    <n v="0"/>
    <n v="2"/>
    <n v="0"/>
    <n v="2"/>
    <n v="4"/>
    <n v="3"/>
    <n v="6"/>
    <n v="2"/>
    <n v="0"/>
    <n v="0.5"/>
    <m/>
  </r>
  <r>
    <s v="Community Connections of Clearfield/Jefferson"/>
    <x v="9"/>
    <s v="PA0459L3E011807"/>
    <s v="PH"/>
    <m/>
    <n v="79"/>
    <n v="74.5"/>
    <n v="83.5"/>
    <n v="6"/>
    <n v="4"/>
    <n v="2"/>
    <n v="4"/>
    <n v="10"/>
    <n v="0"/>
    <s v=""/>
    <n v="1.5"/>
    <n v="2"/>
    <s v=""/>
    <s v=""/>
    <s v=""/>
    <n v="6"/>
    <n v="2"/>
    <n v="0"/>
    <n v="2"/>
    <n v="5"/>
    <n v="8"/>
    <n v="3"/>
    <n v="8"/>
    <n v="1"/>
    <n v="1"/>
    <n v="2"/>
    <n v="0"/>
    <n v="2"/>
    <n v="4"/>
    <n v="3"/>
    <n v="5"/>
    <n v="2"/>
    <n v="0"/>
    <n v="0"/>
    <m/>
  </r>
  <r>
    <s v="Community Services of Venango County, Inc."/>
    <x v="10"/>
    <s v="PA0424L3E011810"/>
    <s v="PH"/>
    <m/>
    <n v="94"/>
    <n v="96"/>
    <n v="92"/>
    <n v="6"/>
    <n v="9"/>
    <n v="2"/>
    <n v="6"/>
    <n v="10"/>
    <n v="0"/>
    <s v=""/>
    <n v="2"/>
    <n v="2"/>
    <s v=""/>
    <s v=""/>
    <s v=""/>
    <n v="10"/>
    <n v="2"/>
    <n v="2"/>
    <n v="2"/>
    <n v="6"/>
    <n v="8"/>
    <n v="0"/>
    <n v="8"/>
    <n v="0"/>
    <n v="0"/>
    <n v="2"/>
    <n v="0"/>
    <n v="2"/>
    <n v="4"/>
    <n v="3"/>
    <n v="6"/>
    <n v="0"/>
    <n v="0"/>
    <n v="0"/>
    <m/>
  </r>
  <r>
    <s v="Connect, Inc."/>
    <x v="11"/>
    <s v="PA0303L3E011811"/>
    <s v="PH"/>
    <m/>
    <n v="72.5"/>
    <n v="67.5"/>
    <n v="77.5"/>
    <n v="6"/>
    <n v="4"/>
    <n v="0"/>
    <n v="6"/>
    <n v="10"/>
    <n v="0"/>
    <s v=""/>
    <n v="2"/>
    <n v="2"/>
    <s v=""/>
    <s v=""/>
    <s v=""/>
    <n v="10"/>
    <n v="2"/>
    <n v="2"/>
    <n v="2"/>
    <n v="6"/>
    <n v="0"/>
    <n v="3"/>
    <n v="6"/>
    <n v="0"/>
    <n v="0"/>
    <n v="2"/>
    <n v="0"/>
    <n v="2"/>
    <n v="4"/>
    <n v="3"/>
    <n v="5"/>
    <n v="0"/>
    <n v="0"/>
    <n v="0.5"/>
    <m/>
  </r>
  <r>
    <s v="County of Butler, Human Services"/>
    <x v="12"/>
    <s v="PA0539L3E011807"/>
    <s v="PH"/>
    <m/>
    <n v="87.75"/>
    <n v="94.5"/>
    <n v="81"/>
    <n v="6"/>
    <n v="6"/>
    <n v="1"/>
    <n v="6"/>
    <n v="10"/>
    <n v="0"/>
    <s v=""/>
    <n v="2"/>
    <n v="2"/>
    <s v=""/>
    <s v=""/>
    <s v=""/>
    <n v="9"/>
    <n v="2"/>
    <n v="0"/>
    <n v="2"/>
    <n v="2"/>
    <n v="4"/>
    <n v="3"/>
    <n v="8"/>
    <n v="1"/>
    <n v="1"/>
    <n v="2"/>
    <n v="0"/>
    <n v="2"/>
    <n v="4"/>
    <n v="3"/>
    <n v="5"/>
    <n v="0"/>
    <n v="0"/>
    <n v="0"/>
    <m/>
  </r>
  <r>
    <s v="County of Butler, Human Services"/>
    <x v="13"/>
    <s v="PA0287L3E011811"/>
    <s v="PH"/>
    <m/>
    <n v="83.5"/>
    <n v="85"/>
    <n v="82"/>
    <n v="6"/>
    <n v="6"/>
    <n v="2"/>
    <n v="6"/>
    <n v="10"/>
    <n v="0"/>
    <s v=""/>
    <n v="2"/>
    <n v="2"/>
    <s v=""/>
    <s v=""/>
    <s v=""/>
    <n v="6"/>
    <n v="2"/>
    <n v="2"/>
    <n v="1"/>
    <n v="6"/>
    <n v="2"/>
    <n v="3"/>
    <n v="8"/>
    <n v="1"/>
    <n v="1"/>
    <n v="2"/>
    <n v="0"/>
    <n v="2"/>
    <n v="4"/>
    <n v="3"/>
    <n v="5"/>
    <n v="0"/>
    <n v="0"/>
    <n v="0"/>
    <m/>
  </r>
  <r>
    <s v="County of Butler, Human Services"/>
    <x v="14"/>
    <s v="PA0290L3E011811"/>
    <s v="PH"/>
    <m/>
    <n v="84.5"/>
    <n v="85"/>
    <n v="84"/>
    <n v="6"/>
    <n v="8"/>
    <n v="2"/>
    <n v="6"/>
    <n v="10"/>
    <n v="0"/>
    <s v=""/>
    <n v="2"/>
    <n v="2"/>
    <s v=""/>
    <s v=""/>
    <s v=""/>
    <n v="10"/>
    <n v="2"/>
    <n v="0"/>
    <n v="0"/>
    <n v="4"/>
    <n v="2"/>
    <n v="3"/>
    <n v="8"/>
    <n v="1"/>
    <n v="1"/>
    <n v="2"/>
    <n v="0"/>
    <n v="2"/>
    <n v="4"/>
    <n v="3"/>
    <n v="6"/>
    <n v="0"/>
    <n v="0"/>
    <n v="0"/>
    <m/>
  </r>
  <r>
    <s v="County of Greene"/>
    <x v="15"/>
    <s v="PA0780L3E011803"/>
    <s v="PH-RRH"/>
    <m/>
    <n v="71"/>
    <n v="67.5"/>
    <n v="74.5"/>
    <n v="5"/>
    <n v="4"/>
    <n v="1"/>
    <n v="6"/>
    <n v="10"/>
    <n v="0"/>
    <s v=""/>
    <n v="2"/>
    <n v="2"/>
    <s v=""/>
    <s v=""/>
    <s v=""/>
    <n v="10"/>
    <n v="2"/>
    <n v="2"/>
    <n v="2"/>
    <n v="6"/>
    <n v="0"/>
    <n v="3"/>
    <n v="0"/>
    <n v="1"/>
    <n v="1"/>
    <n v="2"/>
    <n v="0"/>
    <n v="2"/>
    <n v="4"/>
    <n v="3"/>
    <n v="6"/>
    <n v="0"/>
    <n v="0"/>
    <n v="0.5"/>
    <m/>
  </r>
  <r>
    <s v="County of Greene"/>
    <x v="16"/>
    <s v="PA0651L3E011806"/>
    <s v="PH"/>
    <m/>
    <n v="68"/>
    <n v="63.5"/>
    <n v="72.5"/>
    <n v="6"/>
    <n v="2"/>
    <n v="0"/>
    <n v="6"/>
    <n v="10"/>
    <n v="0"/>
    <s v=""/>
    <n v="2"/>
    <n v="2"/>
    <s v=""/>
    <s v=""/>
    <s v=""/>
    <n v="10"/>
    <n v="2"/>
    <n v="2"/>
    <n v="2"/>
    <n v="6"/>
    <n v="0"/>
    <n v="3"/>
    <n v="0"/>
    <n v="1"/>
    <n v="1"/>
    <n v="2"/>
    <n v="0"/>
    <n v="2"/>
    <n v="4"/>
    <n v="3"/>
    <n v="6"/>
    <n v="0"/>
    <n v="0"/>
    <n v="0.5"/>
    <m/>
  </r>
  <r>
    <s v="County of Greene"/>
    <x v="17"/>
    <s v="PA0538L3E011803"/>
    <s v="PH"/>
    <m/>
    <n v="74.814999999999998"/>
    <n v="78.13"/>
    <n v="71.5"/>
    <n v="6"/>
    <n v="2"/>
    <n v="1"/>
    <n v="6"/>
    <n v="10"/>
    <n v="0"/>
    <s v=""/>
    <n v="2"/>
    <n v="2"/>
    <s v=""/>
    <s v=""/>
    <s v=""/>
    <n v="10"/>
    <n v="2"/>
    <n v="2"/>
    <n v="0"/>
    <n v="2"/>
    <n v="0"/>
    <n v="3"/>
    <n v="6"/>
    <n v="0"/>
    <n v="0"/>
    <n v="2"/>
    <n v="0"/>
    <n v="2"/>
    <n v="4"/>
    <n v="3"/>
    <n v="6"/>
    <n v="0"/>
    <n v="0"/>
    <n v="0.5"/>
    <m/>
  </r>
  <r>
    <s v="County of Washington"/>
    <x v="18"/>
    <s v="PA0845L3E011802"/>
    <s v="PH"/>
    <m/>
    <n v="74.5"/>
    <s v="n/s"/>
    <n v="74.5"/>
    <n v="6"/>
    <n v="6"/>
    <n v="2"/>
    <n v="6"/>
    <n v="10"/>
    <n v="0"/>
    <s v=""/>
    <n v="2"/>
    <n v="2"/>
    <s v=""/>
    <s v=""/>
    <s v=""/>
    <n v="10"/>
    <n v="2"/>
    <n v="2"/>
    <n v="0"/>
    <n v="6"/>
    <n v="0"/>
    <n v="3"/>
    <n v="0"/>
    <n v="0"/>
    <n v="0"/>
    <n v="2"/>
    <n v="0"/>
    <n v="2"/>
    <n v="4"/>
    <n v="3"/>
    <n v="6"/>
    <n v="0"/>
    <n v="0"/>
    <n v="0.5"/>
    <m/>
  </r>
  <r>
    <s v="County of Washington"/>
    <x v="19"/>
    <s v="PA0291L3E011811"/>
    <s v="PH"/>
    <m/>
    <n v="75"/>
    <n v="74.5"/>
    <n v="75.5"/>
    <n v="6"/>
    <n v="4"/>
    <n v="1"/>
    <n v="6"/>
    <n v="10"/>
    <n v="0"/>
    <s v=""/>
    <n v="2"/>
    <n v="2"/>
    <s v=""/>
    <s v=""/>
    <s v=""/>
    <n v="10"/>
    <n v="1"/>
    <n v="2"/>
    <n v="0"/>
    <n v="4"/>
    <n v="0"/>
    <n v="3"/>
    <n v="6"/>
    <n v="1"/>
    <n v="0"/>
    <n v="2"/>
    <n v="0"/>
    <n v="2"/>
    <n v="4"/>
    <n v="3"/>
    <n v="6"/>
    <n v="0"/>
    <n v="0"/>
    <n v="0.5"/>
    <m/>
  </r>
  <r>
    <s v="County of Washington"/>
    <x v="20"/>
    <s v="PA0457L3E011804"/>
    <s v="PH"/>
    <m/>
    <n v="67.5"/>
    <n v="72"/>
    <n v="63"/>
    <n v="6"/>
    <n v="6"/>
    <n v="2"/>
    <n v="6"/>
    <n v="10"/>
    <n v="0"/>
    <s v=""/>
    <n v="2"/>
    <n v="2"/>
    <s v=""/>
    <s v=""/>
    <s v=""/>
    <n v="8"/>
    <n v="2"/>
    <n v="1"/>
    <n v="0"/>
    <n v="2"/>
    <n v="0"/>
    <n v="3"/>
    <n v="0"/>
    <n v="1"/>
    <n v="1"/>
    <s v=""/>
    <n v="0"/>
    <n v="2"/>
    <n v="2"/>
    <n v="2.5"/>
    <n v="4"/>
    <n v="0"/>
    <n v="0"/>
    <n v="0.5"/>
    <m/>
  </r>
  <r>
    <s v="County of Washington"/>
    <x v="21"/>
    <s v="PA0296L3E011811"/>
    <s v="PH"/>
    <m/>
    <n v="70.75"/>
    <n v="67.5"/>
    <n v="74"/>
    <n v="6"/>
    <n v="4"/>
    <n v="0"/>
    <n v="0"/>
    <n v="10"/>
    <n v="0"/>
    <s v=""/>
    <n v="2"/>
    <n v="2"/>
    <s v=""/>
    <s v=""/>
    <s v=""/>
    <n v="10"/>
    <n v="2"/>
    <n v="0"/>
    <n v="2"/>
    <n v="4"/>
    <n v="8"/>
    <n v="3"/>
    <n v="3"/>
    <n v="1"/>
    <n v="1"/>
    <n v="2"/>
    <n v="0"/>
    <n v="2"/>
    <n v="4"/>
    <n v="3"/>
    <n v="5"/>
    <n v="0"/>
    <n v="0"/>
    <n v="0"/>
    <m/>
  </r>
  <r>
    <s v="County of Washington"/>
    <x v="22"/>
    <s v="PA0779L3E011803"/>
    <s v="PH"/>
    <m/>
    <n v="85.75"/>
    <n v="83"/>
    <n v="88.5"/>
    <n v="6"/>
    <n v="6"/>
    <n v="0"/>
    <n v="6"/>
    <n v="10"/>
    <n v="0"/>
    <s v=""/>
    <n v="2"/>
    <n v="2"/>
    <s v=""/>
    <s v=""/>
    <s v=""/>
    <n v="10"/>
    <n v="2"/>
    <n v="2"/>
    <n v="0"/>
    <n v="6"/>
    <n v="8"/>
    <n v="3"/>
    <n v="8"/>
    <n v="0"/>
    <n v="0"/>
    <n v="2"/>
    <n v="0"/>
    <n v="2"/>
    <n v="4"/>
    <n v="3"/>
    <n v="6"/>
    <n v="0"/>
    <n v="0"/>
    <n v="0.5"/>
    <m/>
  </r>
  <r>
    <s v="Crawford County Coalition on Housing Needs, Inc."/>
    <x v="23"/>
    <s v="PA0496L3E011809"/>
    <s v="TH"/>
    <m/>
    <n v="84.585000000000008"/>
    <n v="87.67"/>
    <n v="81.5"/>
    <n v="0"/>
    <n v="4"/>
    <n v="1"/>
    <n v="4"/>
    <n v="10"/>
    <n v="0"/>
    <s v=""/>
    <n v="2"/>
    <n v="2"/>
    <s v=""/>
    <n v="2"/>
    <n v="8"/>
    <s v=""/>
    <n v="2"/>
    <n v="0"/>
    <n v="2"/>
    <n v="6"/>
    <n v="8"/>
    <n v="3"/>
    <n v="8"/>
    <n v="1"/>
    <n v="1"/>
    <n v="2"/>
    <n v="0"/>
    <n v="2"/>
    <n v="4"/>
    <n v="3"/>
    <n v="6"/>
    <n v="0"/>
    <n v="0"/>
    <n v="0.5"/>
    <m/>
  </r>
  <r>
    <s v="Crawford County Commissioners"/>
    <x v="24"/>
    <s v="PA0309L3E011811"/>
    <s v="PH"/>
    <m/>
    <n v="81.414999999999992"/>
    <n v="76.33"/>
    <n v="86.5"/>
    <n v="6"/>
    <n v="4"/>
    <n v="2"/>
    <n v="6"/>
    <n v="10"/>
    <n v="0"/>
    <s v=""/>
    <n v="2"/>
    <n v="2"/>
    <s v=""/>
    <s v=""/>
    <s v=""/>
    <n v="8"/>
    <n v="2"/>
    <n v="2"/>
    <n v="2"/>
    <n v="6"/>
    <n v="4"/>
    <n v="3"/>
    <n v="8"/>
    <n v="1"/>
    <n v="1"/>
    <n v="2"/>
    <n v="0"/>
    <n v="2"/>
    <n v="4"/>
    <n v="3"/>
    <n v="6"/>
    <n v="0"/>
    <n v="0"/>
    <n v="0.5"/>
    <m/>
  </r>
  <r>
    <s v="Crawford County Mental Health Awareness Program, Inc."/>
    <x v="25"/>
    <s v="PA0562L3E011808"/>
    <s v="PH"/>
    <m/>
    <n v="85.085000000000008"/>
    <n v="81.67"/>
    <n v="88.5"/>
    <n v="6"/>
    <n v="6"/>
    <n v="2"/>
    <n v="0"/>
    <n v="10"/>
    <n v="0"/>
    <s v=""/>
    <n v="2"/>
    <n v="2"/>
    <s v=""/>
    <s v=""/>
    <s v=""/>
    <n v="10"/>
    <n v="2"/>
    <n v="2"/>
    <n v="2"/>
    <n v="6"/>
    <n v="8"/>
    <n v="3"/>
    <n v="8"/>
    <n v="1"/>
    <n v="1"/>
    <n v="2"/>
    <n v="0"/>
    <n v="2"/>
    <n v="4"/>
    <n v="3"/>
    <n v="6"/>
    <n v="0"/>
    <n v="0"/>
    <n v="0.5"/>
    <m/>
  </r>
  <r>
    <s v="Crawford County Mental Health Awareness Program, Inc."/>
    <x v="26"/>
    <s v="PA0460L3E011808"/>
    <s v="PH"/>
    <m/>
    <n v="89.085000000000008"/>
    <n v="87.67"/>
    <n v="90.5"/>
    <n v="6"/>
    <n v="4"/>
    <n v="2"/>
    <n v="6"/>
    <n v="10"/>
    <n v="0"/>
    <s v=""/>
    <n v="2"/>
    <n v="2"/>
    <s v=""/>
    <s v=""/>
    <s v=""/>
    <n v="10"/>
    <n v="2"/>
    <n v="0"/>
    <n v="2"/>
    <n v="6"/>
    <n v="8"/>
    <n v="3"/>
    <n v="8"/>
    <n v="1"/>
    <n v="1"/>
    <n v="2"/>
    <n v="0"/>
    <n v="2"/>
    <n v="4"/>
    <n v="3"/>
    <n v="6"/>
    <n v="0"/>
    <n v="0"/>
    <n v="0.5"/>
    <m/>
  </r>
  <r>
    <s v="Crawford County Mental Health Awareness Program, Inc."/>
    <x v="27"/>
    <s v="PA0308L3E011811"/>
    <s v="SSO"/>
    <m/>
    <n v="74"/>
    <n v="68.5"/>
    <n v="79.5"/>
    <n v="0"/>
    <n v="2"/>
    <n v="2"/>
    <n v="4"/>
    <n v="10"/>
    <n v="0"/>
    <s v=""/>
    <n v="2"/>
    <n v="2"/>
    <s v=""/>
    <n v="2"/>
    <n v="6"/>
    <s v=""/>
    <n v="2"/>
    <n v="2"/>
    <n v="2"/>
    <n v="6"/>
    <n v="8"/>
    <n v="3"/>
    <n v="8"/>
    <n v="1"/>
    <n v="1"/>
    <n v="2"/>
    <n v="0"/>
    <n v="2"/>
    <n v="4"/>
    <n v="3"/>
    <n v="5"/>
    <n v="0"/>
    <n v="0"/>
    <n v="0.5"/>
    <m/>
  </r>
  <r>
    <s v="Crawford County Mental Health Awareness Program, Inc."/>
    <x v="28"/>
    <s v="PA0495L3E011809"/>
    <s v="PH"/>
    <m/>
    <n v="88.414999999999992"/>
    <n v="89.33"/>
    <n v="87.5"/>
    <n v="6"/>
    <n v="4"/>
    <n v="2"/>
    <n v="6"/>
    <n v="10"/>
    <n v="0"/>
    <s v=""/>
    <n v="2"/>
    <n v="2"/>
    <s v=""/>
    <s v=""/>
    <s v=""/>
    <n v="10"/>
    <n v="2"/>
    <n v="2"/>
    <n v="2"/>
    <n v="6"/>
    <n v="4"/>
    <n v="3"/>
    <n v="8"/>
    <n v="1"/>
    <n v="0"/>
    <n v="2"/>
    <n v="0"/>
    <n v="2"/>
    <n v="4"/>
    <n v="3"/>
    <n v="6"/>
    <n v="0"/>
    <n v="0"/>
    <n v="0.5"/>
    <m/>
  </r>
  <r>
    <s v="DuBois Housing Authority"/>
    <x v="29"/>
    <s v="PA0458L3E011804"/>
    <s v="PH"/>
    <m/>
    <n v="70.5"/>
    <n v="76"/>
    <n v="65"/>
    <n v="6"/>
    <n v="2"/>
    <n v="1"/>
    <n v="4"/>
    <n v="10"/>
    <n v="0"/>
    <s v=""/>
    <n v="1"/>
    <n v="1"/>
    <s v=""/>
    <s v=""/>
    <s v=""/>
    <n v="9"/>
    <n v="2"/>
    <n v="1"/>
    <n v="2"/>
    <n v="5"/>
    <n v="0"/>
    <n v="3"/>
    <n v="3"/>
    <n v="1"/>
    <n v="1"/>
    <n v="2"/>
    <n v="0"/>
    <n v="2"/>
    <n v="4"/>
    <n v="1"/>
    <n v="4"/>
    <n v="0"/>
    <n v="0"/>
    <n v="0"/>
    <m/>
  </r>
  <r>
    <s v="Fayette County Community Action Agency, Inc."/>
    <x v="30"/>
    <s v="PA0560L3E011808"/>
    <s v="PH"/>
    <m/>
    <n v="77.75"/>
    <n v="78.5"/>
    <n v="77"/>
    <n v="6"/>
    <n v="2"/>
    <n v="1"/>
    <n v="6"/>
    <n v="10"/>
    <n v="0"/>
    <s v=""/>
    <n v="2"/>
    <n v="2"/>
    <s v=""/>
    <s v=""/>
    <s v=""/>
    <n v="10"/>
    <n v="2"/>
    <n v="2"/>
    <n v="0"/>
    <n v="2"/>
    <n v="2"/>
    <n v="3"/>
    <n v="8"/>
    <n v="1"/>
    <n v="1"/>
    <n v="2"/>
    <n v="0"/>
    <n v="2"/>
    <n v="4"/>
    <n v="3"/>
    <n v="6"/>
    <n v="0"/>
    <n v="0"/>
    <n v="0"/>
    <m/>
  </r>
  <r>
    <s v="Fayette County Community Action Agency, Inc."/>
    <x v="31"/>
    <s v="PA0616L3E011807"/>
    <s v="PH"/>
    <m/>
    <n v="83.75"/>
    <n v="89.5"/>
    <n v="78"/>
    <n v="6"/>
    <n v="4"/>
    <n v="2"/>
    <n v="6"/>
    <n v="10"/>
    <n v="0"/>
    <s v=""/>
    <n v="2"/>
    <n v="2"/>
    <s v=""/>
    <s v=""/>
    <s v=""/>
    <n v="10"/>
    <n v="0"/>
    <n v="0"/>
    <n v="0"/>
    <n v="2"/>
    <n v="4"/>
    <n v="3"/>
    <n v="8"/>
    <n v="1"/>
    <n v="1"/>
    <n v="2"/>
    <n v="0"/>
    <n v="2"/>
    <n v="4"/>
    <n v="3"/>
    <n v="6"/>
    <n v="0"/>
    <n v="0"/>
    <n v="0"/>
    <m/>
  </r>
  <r>
    <s v="Fayette County Community Action Agency, Inc."/>
    <x v="32"/>
    <s v="PA0846L3E011802"/>
    <s v="PH-RRH"/>
    <m/>
    <n v="77"/>
    <s v="n/s"/>
    <n v="77"/>
    <n v="5"/>
    <n v="4"/>
    <n v="1"/>
    <n v="6"/>
    <n v="10"/>
    <n v="0"/>
    <s v=""/>
    <n v="2"/>
    <n v="2"/>
    <s v=""/>
    <s v=""/>
    <s v=""/>
    <n v="9"/>
    <n v="1"/>
    <n v="1"/>
    <n v="2"/>
    <n v="4"/>
    <n v="8"/>
    <n v="3"/>
    <n v="0"/>
    <n v="1"/>
    <n v="1"/>
    <n v="2"/>
    <n v="0"/>
    <n v="2"/>
    <n v="4"/>
    <n v="3"/>
    <n v="6"/>
    <n v="0"/>
    <n v="0"/>
    <n v="0"/>
    <m/>
  </r>
  <r>
    <s v="Fayette County Community Action Agency, Inc."/>
    <x v="33"/>
    <s v="PA0292L3E011811"/>
    <s v="PH"/>
    <m/>
    <n v="84.75"/>
    <n v="87.5"/>
    <n v="82"/>
    <n v="6"/>
    <n v="4"/>
    <n v="0"/>
    <n v="6"/>
    <n v="10"/>
    <n v="0"/>
    <s v=""/>
    <n v="2"/>
    <n v="2"/>
    <s v=""/>
    <s v=""/>
    <s v=""/>
    <n v="10"/>
    <n v="2"/>
    <n v="2"/>
    <n v="2"/>
    <n v="6"/>
    <n v="2"/>
    <n v="3"/>
    <n v="8"/>
    <n v="0"/>
    <n v="0"/>
    <n v="2"/>
    <n v="0"/>
    <n v="2"/>
    <n v="4"/>
    <n v="3"/>
    <n v="6"/>
    <n v="0"/>
    <n v="0"/>
    <n v="0"/>
    <m/>
  </r>
  <r>
    <s v="Fayette County Community Action Agency, Inc."/>
    <x v="34"/>
    <s v="PA0847L3E011802"/>
    <s v="PH-RRH"/>
    <m/>
    <n v="69"/>
    <s v="n/s"/>
    <n v="69"/>
    <n v="5"/>
    <n v="6"/>
    <n v="1"/>
    <n v="4"/>
    <n v="10"/>
    <n v="0"/>
    <s v=""/>
    <n v="2"/>
    <n v="2"/>
    <s v=""/>
    <s v=""/>
    <s v=""/>
    <n v="6"/>
    <n v="1"/>
    <n v="0"/>
    <n v="1"/>
    <n v="2"/>
    <n v="8"/>
    <n v="3"/>
    <n v="0"/>
    <n v="1"/>
    <n v="1"/>
    <n v="2"/>
    <n v="0"/>
    <n v="2"/>
    <n v="4"/>
    <n v="3"/>
    <n v="5"/>
    <n v="0"/>
    <n v="0"/>
    <n v="0"/>
    <m/>
  </r>
  <r>
    <s v="Housing Authority of the County of Butler"/>
    <x v="35"/>
    <s v="PA0493L3E011809"/>
    <s v="PH"/>
    <m/>
    <n v="83"/>
    <n v="88"/>
    <n v="78"/>
    <n v="6"/>
    <n v="6"/>
    <n v="1"/>
    <n v="6"/>
    <n v="10"/>
    <n v="0"/>
    <s v=""/>
    <n v="2"/>
    <n v="2"/>
    <s v=""/>
    <s v=""/>
    <s v=""/>
    <n v="4"/>
    <n v="2"/>
    <n v="2"/>
    <n v="2"/>
    <n v="6"/>
    <n v="2"/>
    <n v="3"/>
    <n v="8"/>
    <n v="0"/>
    <n v="0"/>
    <n v="2"/>
    <n v="0"/>
    <n v="1"/>
    <n v="4"/>
    <n v="2.5"/>
    <n v="6"/>
    <n v="0"/>
    <n v="0"/>
    <n v="0.5"/>
    <m/>
  </r>
  <r>
    <s v="Indiana County Community Action Program, Inc."/>
    <x v="36"/>
    <s v="PA0599L3E011706"/>
    <s v="PH"/>
    <m/>
    <n v="70.875"/>
    <n v="71.25"/>
    <n v="70.5"/>
    <n v="6"/>
    <n v="8"/>
    <n v="1"/>
    <n v="6"/>
    <n v="10"/>
    <n v="0"/>
    <s v=""/>
    <n v="2"/>
    <n v="2"/>
    <s v=""/>
    <s v=""/>
    <s v=""/>
    <n v="4"/>
    <n v="2"/>
    <n v="0"/>
    <n v="0"/>
    <n v="0"/>
    <n v="0"/>
    <n v="3"/>
    <n v="8"/>
    <n v="0"/>
    <n v="0"/>
    <n v="2"/>
    <n v="0"/>
    <n v="2"/>
    <n v="4"/>
    <n v="3"/>
    <n v="5"/>
    <n v="2"/>
    <n v="0"/>
    <n v="0.5"/>
    <m/>
  </r>
  <r>
    <s v="Lawrence County Social Services, Inc."/>
    <x v="37"/>
    <s v="PA0304L3E011808"/>
    <s v="PH"/>
    <m/>
    <n v="88.585000000000008"/>
    <n v="94.67"/>
    <n v="82.5"/>
    <n v="6"/>
    <n v="6"/>
    <n v="1"/>
    <n v="6"/>
    <n v="10"/>
    <n v="0"/>
    <s v=""/>
    <n v="2"/>
    <n v="2"/>
    <s v=""/>
    <s v=""/>
    <s v=""/>
    <n v="8"/>
    <n v="2"/>
    <n v="2"/>
    <n v="0"/>
    <n v="5"/>
    <n v="2"/>
    <n v="3"/>
    <n v="8"/>
    <n v="1"/>
    <n v="1"/>
    <n v="2"/>
    <n v="0"/>
    <n v="2"/>
    <n v="4"/>
    <n v="3"/>
    <n v="6"/>
    <n v="0"/>
    <n v="0"/>
    <n v="0.5"/>
    <m/>
  </r>
  <r>
    <s v="Lawrence County Social Services, Inc."/>
    <x v="38"/>
    <s v="PA0601L3E011807"/>
    <s v="PH"/>
    <m/>
    <n v="92.664999999999992"/>
    <n v="94.83"/>
    <n v="90.5"/>
    <n v="6"/>
    <n v="4"/>
    <n v="0"/>
    <n v="6"/>
    <n v="10"/>
    <n v="0"/>
    <s v=""/>
    <n v="2"/>
    <n v="2"/>
    <s v=""/>
    <s v=""/>
    <s v=""/>
    <n v="10"/>
    <n v="2"/>
    <n v="2"/>
    <n v="2"/>
    <n v="6"/>
    <n v="8"/>
    <n v="3"/>
    <n v="8"/>
    <n v="1"/>
    <n v="1"/>
    <n v="2"/>
    <n v="0"/>
    <n v="2"/>
    <n v="4"/>
    <n v="3"/>
    <n v="6"/>
    <n v="0"/>
    <n v="0"/>
    <n v="0.5"/>
    <m/>
  </r>
  <r>
    <s v="Lawrence County Social Services, Inc."/>
    <x v="39"/>
    <s v="PA0314L3E011811"/>
    <s v="SSO"/>
    <m/>
    <n v="74.335000000000008"/>
    <n v="75.17"/>
    <n v="73.5"/>
    <n v="0"/>
    <n v="4"/>
    <n v="1"/>
    <n v="6"/>
    <n v="10"/>
    <n v="0"/>
    <s v=""/>
    <n v="2"/>
    <n v="2"/>
    <s v=""/>
    <n v="2"/>
    <n v="6"/>
    <s v=""/>
    <n v="2"/>
    <n v="2"/>
    <n v="2"/>
    <n v="4"/>
    <n v="0"/>
    <n v="3"/>
    <n v="8"/>
    <n v="1"/>
    <n v="1"/>
    <n v="2"/>
    <n v="0"/>
    <n v="2"/>
    <n v="4"/>
    <n v="3"/>
    <n v="6"/>
    <n v="0"/>
    <n v="0"/>
    <n v="0.5"/>
    <m/>
  </r>
  <r>
    <s v="Lawrence County Social Services, Inc."/>
    <x v="40"/>
    <s v="PA0775L3E011803"/>
    <s v="PH-RRH"/>
    <m/>
    <n v="84.664999999999992"/>
    <n v="90.83"/>
    <n v="78.5"/>
    <n v="5"/>
    <n v="2"/>
    <n v="1"/>
    <n v="6"/>
    <n v="10"/>
    <n v="0"/>
    <s v=""/>
    <n v="2"/>
    <n v="2"/>
    <s v=""/>
    <s v=""/>
    <s v=""/>
    <n v="8"/>
    <n v="2"/>
    <n v="2"/>
    <n v="2"/>
    <n v="6"/>
    <n v="2"/>
    <n v="3"/>
    <n v="8"/>
    <n v="0"/>
    <n v="0"/>
    <n v="2"/>
    <n v="0"/>
    <n v="2"/>
    <n v="4"/>
    <n v="3"/>
    <n v="6"/>
    <n v="0"/>
    <n v="0"/>
    <n v="0.5"/>
    <m/>
  </r>
  <r>
    <s v="Lawrence County Social Services, Inc."/>
    <x v="41"/>
    <s v="PA0425L3E011810"/>
    <s v="PH"/>
    <m/>
    <n v="90.335000000000008"/>
    <n v="97.17"/>
    <n v="83.5"/>
    <n v="6"/>
    <n v="6"/>
    <n v="1"/>
    <n v="6"/>
    <n v="10"/>
    <n v="0"/>
    <s v=""/>
    <n v="2"/>
    <n v="2"/>
    <s v=""/>
    <s v=""/>
    <s v=""/>
    <n v="8"/>
    <n v="2"/>
    <n v="0"/>
    <n v="2"/>
    <n v="6"/>
    <n v="2"/>
    <n v="3"/>
    <n v="8"/>
    <n v="1"/>
    <n v="1"/>
    <n v="2"/>
    <n v="0"/>
    <n v="2"/>
    <n v="4"/>
    <n v="3"/>
    <n v="6"/>
    <n v="0"/>
    <n v="0"/>
    <n v="0.5"/>
    <m/>
  </r>
  <r>
    <s v="Lawrence County Social Services, Inc."/>
    <x v="42"/>
    <s v="PA0718L3E011804"/>
    <s v="PH-RRH"/>
    <m/>
    <n v="91.335000000000008"/>
    <n v="94.17"/>
    <n v="88.5"/>
    <n v="5"/>
    <n v="6"/>
    <n v="2"/>
    <n v="6"/>
    <n v="10"/>
    <n v="0"/>
    <s v=""/>
    <n v="2"/>
    <n v="2"/>
    <s v=""/>
    <s v=""/>
    <s v=""/>
    <n v="10"/>
    <n v="0"/>
    <n v="2"/>
    <n v="2"/>
    <n v="5"/>
    <n v="8"/>
    <n v="3"/>
    <n v="8"/>
    <n v="0"/>
    <n v="0"/>
    <n v="2"/>
    <n v="0"/>
    <n v="2"/>
    <n v="4"/>
    <n v="3"/>
    <n v="6"/>
    <n v="0"/>
    <n v="0"/>
    <n v="0.5"/>
    <m/>
  </r>
  <r>
    <s v="McKean County Redevelopment &amp; Housing Authority"/>
    <x v="43"/>
    <s v="PA0778L3E011803"/>
    <s v="PH-RRH"/>
    <m/>
    <n v="80.585000000000008"/>
    <n v="82.67"/>
    <n v="78.5"/>
    <n v="5"/>
    <n v="4"/>
    <n v="1"/>
    <n v="6"/>
    <n v="10"/>
    <n v="0"/>
    <s v=""/>
    <n v="2"/>
    <n v="2"/>
    <s v=""/>
    <s v=""/>
    <s v=""/>
    <n v="9"/>
    <n v="2"/>
    <n v="1"/>
    <n v="2"/>
    <n v="5"/>
    <n v="8"/>
    <n v="3"/>
    <n v="0"/>
    <n v="1"/>
    <n v="1"/>
    <n v="2"/>
    <n v="0"/>
    <n v="2"/>
    <n v="4"/>
    <n v="3"/>
    <n v="5"/>
    <n v="0"/>
    <n v="0"/>
    <n v="0.5"/>
    <m/>
  </r>
  <r>
    <s v="Northern Cambria Community Development Corporation"/>
    <x v="44"/>
    <s v="PA0491L3E011809"/>
    <s v="PH"/>
    <m/>
    <n v="82.25"/>
    <n v="80.5"/>
    <n v="84"/>
    <n v="6"/>
    <n v="6"/>
    <n v="0"/>
    <n v="6"/>
    <n v="10"/>
    <n v="0"/>
    <s v=""/>
    <n v="2"/>
    <n v="2"/>
    <s v=""/>
    <s v=""/>
    <s v=""/>
    <n v="10"/>
    <n v="2"/>
    <n v="2"/>
    <n v="2"/>
    <n v="6"/>
    <n v="2"/>
    <n v="3"/>
    <n v="8"/>
    <n v="0"/>
    <n v="0"/>
    <n v="2"/>
    <n v="0"/>
    <n v="2"/>
    <n v="4"/>
    <n v="3"/>
    <n v="6"/>
    <n v="0"/>
    <n v="0"/>
    <n v="0"/>
    <m/>
  </r>
  <r>
    <s v="Northern Cambria Community Development Corporation"/>
    <x v="45"/>
    <s v="PA0597L3E011804"/>
    <s v="PH"/>
    <m/>
    <n v="86.25"/>
    <n v="82.5"/>
    <n v="90"/>
    <n v="6"/>
    <n v="6"/>
    <n v="0"/>
    <n v="6"/>
    <n v="10"/>
    <n v="0"/>
    <s v=""/>
    <n v="2"/>
    <n v="1"/>
    <s v=""/>
    <s v=""/>
    <s v=""/>
    <n v="10"/>
    <n v="2"/>
    <n v="1"/>
    <n v="2"/>
    <n v="6"/>
    <n v="8"/>
    <n v="3"/>
    <n v="8"/>
    <n v="1"/>
    <n v="1"/>
    <n v="2"/>
    <n v="0"/>
    <n v="2"/>
    <n v="4"/>
    <n v="3"/>
    <n v="6"/>
    <n v="0"/>
    <n v="0"/>
    <n v="0"/>
    <m/>
  </r>
  <r>
    <s v="Union Mission of Latrobe, Inc."/>
    <x v="46"/>
    <s v="PA0540L3E011806"/>
    <s v="PH"/>
    <m/>
    <n v="88.25"/>
    <n v="93"/>
    <n v="83.5"/>
    <n v="6"/>
    <n v="8"/>
    <n v="2"/>
    <n v="6"/>
    <n v="10"/>
    <n v="0"/>
    <s v=""/>
    <n v="2"/>
    <n v="2"/>
    <s v=""/>
    <s v=""/>
    <s v=""/>
    <n v="4"/>
    <n v="2"/>
    <n v="0"/>
    <n v="2"/>
    <n v="2"/>
    <n v="8"/>
    <n v="3"/>
    <n v="8"/>
    <n v="1"/>
    <n v="1"/>
    <n v="2"/>
    <n v="0"/>
    <n v="2"/>
    <n v="4"/>
    <n v="2"/>
    <n v="6"/>
    <n v="0"/>
    <n v="0"/>
    <n v="0.5"/>
    <m/>
  </r>
  <r>
    <s v="Victim Outreach Intervention Center"/>
    <x v="47"/>
    <s v="PA0280L3E011811"/>
    <s v="PH"/>
    <m/>
    <n v="68.25"/>
    <n v="68.5"/>
    <n v="68"/>
    <n v="6"/>
    <n v="4"/>
    <n v="2"/>
    <n v="6"/>
    <n v="10"/>
    <n v="0"/>
    <n v="4"/>
    <n v="2"/>
    <n v="1"/>
    <s v=""/>
    <s v=""/>
    <s v=""/>
    <n v="6"/>
    <n v="0"/>
    <n v="2"/>
    <n v="0"/>
    <n v="2"/>
    <n v="0"/>
    <n v="0"/>
    <n v="6"/>
    <n v="1"/>
    <n v="1"/>
    <n v="2"/>
    <n v="0"/>
    <n v="2"/>
    <n v="2"/>
    <n v="3"/>
    <n v="6"/>
    <n v="0"/>
    <n v="0"/>
    <n v="0"/>
    <m/>
  </r>
  <r>
    <s v="Warren-Forest Counties Economic Opportunity Council"/>
    <x v="48"/>
    <s v="PA0777L3E011803"/>
    <s v="PH"/>
    <m/>
    <n v="79.414999999999992"/>
    <n v="78.83"/>
    <n v="80"/>
    <n v="6"/>
    <n v="4"/>
    <n v="2"/>
    <n v="6"/>
    <n v="10"/>
    <n v="0"/>
    <s v=""/>
    <n v="2"/>
    <n v="2"/>
    <s v=""/>
    <s v=""/>
    <s v=""/>
    <n v="10"/>
    <n v="2"/>
    <n v="1"/>
    <n v="2"/>
    <n v="4"/>
    <n v="0"/>
    <n v="3"/>
    <n v="8"/>
    <n v="1"/>
    <n v="0"/>
    <n v="2"/>
    <n v="0"/>
    <n v="2"/>
    <n v="4"/>
    <n v="3"/>
    <n v="6"/>
    <n v="0"/>
    <n v="0"/>
    <n v="0"/>
    <m/>
  </r>
  <r>
    <s v="Westmoreland Community Action"/>
    <x v="49"/>
    <s v="PA0600L3E011705"/>
    <s v="PH"/>
    <m/>
    <n v="76.814999999999998"/>
    <n v="73.63"/>
    <n v="80"/>
    <n v="6"/>
    <n v="6"/>
    <n v="2"/>
    <n v="0"/>
    <n v="10"/>
    <n v="0"/>
    <s v=""/>
    <n v="2"/>
    <n v="2"/>
    <s v=""/>
    <s v=""/>
    <s v=""/>
    <n v="6"/>
    <n v="2"/>
    <n v="1"/>
    <n v="2"/>
    <n v="6"/>
    <n v="8"/>
    <n v="3"/>
    <n v="8"/>
    <n v="0"/>
    <n v="0"/>
    <n v="2"/>
    <n v="0"/>
    <n v="2"/>
    <n v="4"/>
    <n v="3"/>
    <n v="5"/>
    <n v="0"/>
    <n v="0"/>
    <n v="0"/>
    <m/>
  </r>
  <r>
    <s v="Westmoreland Community Action"/>
    <x v="50"/>
    <s v="PA0774L3E011803"/>
    <s v="PH"/>
    <m/>
    <n v="59.875"/>
    <n v="57.75"/>
    <n v="62"/>
    <n v="6"/>
    <n v="4"/>
    <n v="1"/>
    <n v="4"/>
    <n v="10"/>
    <n v="0"/>
    <s v=""/>
    <n v="2"/>
    <n v="2"/>
    <s v=""/>
    <s v=""/>
    <s v=""/>
    <n v="8"/>
    <n v="2"/>
    <n v="1"/>
    <n v="0"/>
    <n v="4"/>
    <n v="0"/>
    <n v="3"/>
    <n v="0"/>
    <n v="0"/>
    <n v="0"/>
    <n v="2"/>
    <n v="0"/>
    <n v="2"/>
    <n v="4"/>
    <n v="3"/>
    <n v="4"/>
    <n v="0"/>
    <n v="0"/>
    <n v="0"/>
    <m/>
  </r>
  <r>
    <s v="Westmoreland Community Action"/>
    <x v="51"/>
    <s v="PA0679L3E011805"/>
    <s v="PH"/>
    <m/>
    <n v="68.75"/>
    <n v="70.5"/>
    <n v="67"/>
    <n v="6"/>
    <n v="4"/>
    <n v="2"/>
    <n v="4"/>
    <n v="10"/>
    <n v="0"/>
    <s v=""/>
    <n v="2"/>
    <n v="2"/>
    <s v=""/>
    <s v=""/>
    <s v=""/>
    <n v="0"/>
    <n v="2"/>
    <n v="0"/>
    <n v="0"/>
    <n v="0"/>
    <n v="8"/>
    <n v="3"/>
    <n v="6"/>
    <n v="1"/>
    <n v="0"/>
    <n v="2"/>
    <n v="0"/>
    <n v="2"/>
    <n v="4"/>
    <n v="3"/>
    <n v="6"/>
    <n v="0"/>
    <n v="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dataOnRows="1" applyNumberFormats="0" applyBorderFormats="0" applyFontFormats="0" applyPatternFormats="0" applyAlignmentFormats="0" applyWidthHeightFormats="1" dataCaption="Critiera | Scoring" missingCaption="--" updatedVersion="6" minRefreshableVersion="3" enableDrill="0" itemPrintTitles="1" createdVersion="6" indent="0" outline="1" outlineData="1" multipleFieldFilters="0">
  <location ref="D4:E46" firstHeaderRow="1" firstDataRow="1" firstDataCol="1" rowPageCount="1" colPageCount="1"/>
  <pivotFields count="40">
    <pivotField subtotalTop="0" showAll="0"/>
    <pivotField name="GIW Project Filter" axis="axisPage" subtotalTop="0" showAll="0">
      <items count="53">
        <item x="8"/>
        <item x="0"/>
        <item x="1"/>
        <item x="2"/>
        <item x="6"/>
        <item x="7"/>
        <item x="10"/>
        <item x="12"/>
        <item x="13"/>
        <item x="14"/>
        <item x="19"/>
        <item x="20"/>
        <item x="21"/>
        <item x="22"/>
        <item x="24"/>
        <item x="23"/>
        <item x="25"/>
        <item x="27"/>
        <item x="30"/>
        <item x="31"/>
        <item x="33"/>
        <item x="15"/>
        <item x="16"/>
        <item x="35"/>
        <item x="37"/>
        <item x="38"/>
        <item x="39"/>
        <item x="41"/>
        <item x="43"/>
        <item x="48"/>
        <item x="5"/>
        <item x="47"/>
        <item x="3"/>
        <item x="4"/>
        <item x="9"/>
        <item x="11"/>
        <item x="17"/>
        <item x="18"/>
        <item x="26"/>
        <item x="28"/>
        <item x="29"/>
        <item x="32"/>
        <item x="34"/>
        <item x="36"/>
        <item x="40"/>
        <item x="42"/>
        <item x="44"/>
        <item x="45"/>
        <item x="46"/>
        <item x="49"/>
        <item x="50"/>
        <item x="51"/>
        <item t="default"/>
      </items>
    </pivotField>
    <pivotField subtotalTop="0" showAll="0"/>
    <pivotField subtotalTop="0" showAll="0"/>
    <pivotField subtotalTop="0" showAll="0"/>
    <pivotField dataField="1" numFmtId="2" showAll="0"/>
    <pivotField dataField="1" showAll="0"/>
    <pivotField dataField="1" numFmtId="2"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1" showAll="0"/>
    <pivotField dataField="1" numFmtId="1" showAll="0"/>
    <pivotField dataField="1" numFmtId="1" showAll="0"/>
    <pivotField dataField="1" numFmtId="1" showAll="0"/>
    <pivotField dataField="1" showAll="0"/>
    <pivotField dataField="1" numFmtId="1" showAll="0"/>
    <pivotField dataField="1" showAll="0"/>
    <pivotField dataField="1" numFmtId="1" showAll="0"/>
    <pivotField dataField="1" showAll="0"/>
    <pivotField dataField="1" showAll="0"/>
    <pivotField dataField="1" showAll="0"/>
    <pivotField subtotalTop="0" showAll="0"/>
    <pivotField dataField="1" showAll="0"/>
    <pivotField dataField="1" showAl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Items count="1">
    <i/>
  </colItems>
  <pageFields count="1">
    <pageField fld="1" item="0" hier="-1"/>
  </pageFields>
  <dataFields count="42">
    <dataField name="HUD POLICY PRIORITY" fld="39" baseField="0" baseItem="0"/>
    <dataField name=" 1. Project Type" fld="8" baseField="0" baseItem="1072693248"/>
    <dataField name=" 2. Severity of Needs" fld="9" baseField="0" baseItem="1072693248"/>
    <dataField name=" 3. Percent Zero Income at Entry" fld="10" baseField="0" baseItem="1072693248"/>
    <dataField name=" 4. Partipicant Eligibility" fld="11" baseField="0" baseItem="1072693248"/>
    <dataField name=" 5. Housing First" fld="12" baseField="0" baseItem="1072693248"/>
    <dataField name=" 6. Opening Doors Goals" fld="13" baseField="0" baseItem="1072693248"/>
    <dataField name="6. Safety Improvement (DV Only) " fld="14" baseField="30" baseItem="0"/>
    <dataField name="7. Access to Mainstream Benefits " fld="15" baseField="30" baseItem="0"/>
    <dataField name="8. Connecting to Mainstream Benefits " fld="16" baseField="0" baseItem="1072693248"/>
    <dataField name="  " fld="39" subtotal="count" baseField="0" baseItem="0"/>
    <dataField name="PERFORMANCE OUTCOMES" fld="39" baseField="0" baseItem="0"/>
    <dataField name="9. Length of Stay (TH, SSO) " fld="18" baseField="0" baseItem="1072693248"/>
    <dataField name="10a. Housing Stability (TH,SSO) " fld="19" baseField="0" baseItem="1072693248"/>
    <dataField name="10b. Housing Stability (RRH,PSH) " fld="20" baseField="0" baseItem="1072693248"/>
    <dataField name="11. Returns of Homelessness " fld="21" baseField="0" baseItem="1072693248"/>
    <dataField name="12b. NonEarned Income Growth " fld="23" baseField="0" baseItem="1072693248"/>
    <dataField name="12a. Earned Income Growth " fld="22" baseField="0" baseItem="1072693248"/>
    <dataField name="12c. Total Income Growth " fld="24" baseField="0" baseItem="1072693248"/>
    <dataField name="GRANT MANAGEMENT" fld="39" baseField="0" baseItem="0"/>
    <dataField name="13. Unit Utilization Rate  " fld="25" baseField="0" baseItem="1072693248"/>
    <dataField name="14. Drawdown Rates " fld="26" baseField="0" baseItem="1072693248"/>
    <dataField name="15. Funds Expended " fld="27" baseField="0" baseItem="1072693248"/>
    <dataField name="16a. Cost per Household " fld="28" baseField="0" baseItem="1072693248"/>
    <dataField name="        " fld="39" subtotal="count" baseField="0" baseItem="1072693248"/>
    <dataField name="16c. Cost per Positive Exit " fld="29" baseField="0" baseItem="1072693248"/>
    <dataField name="    " fld="39" subtotal="count" baseField="0" baseItem="1072693248"/>
    <dataField name="17. Timely APR Submission " fld="30" baseField="0" baseItem="1072693248"/>
    <dataField name="18. HUD Monitoring " fld="31" baseField="0" baseItem="1072693248"/>
    <dataField name="COC PARTICIPATION" fld="39" baseField="0" baseItem="1072693248"/>
    <dataField name="19a. Attended CoC Meetings " fld="32" baseField="0" baseItem="1072693248"/>
    <dataField name="19b+c. RHAB/LHOT Meetings " fld="33" baseField="0" baseItem="1072693248"/>
    <dataField name="                             " fld="39" subtotal="count" baseField="0" baseItem="1072693248"/>
    <dataField name="20. CoC Training Events " fld="34" baseField="0" baseItem="1072693248"/>
    <dataField name="HMIS " fld="39" baseField="0" baseItem="0"/>
    <dataField name="21. HMIS Data Quality  " fld="35" baseField="0" baseItem="1072693248"/>
    <dataField name="22. Timeliness of HMIS Data Entry " fld="36" baseField="0" baseItem="1072693248"/>
    <dataField name="23. HMIS Participation Bonus " fld="38" baseField="0" baseItem="1072693248"/>
    <dataField name="Sum of FY19 Total Score" fld="7" baseField="0" baseItem="1072693248"/>
    <dataField name="--------------------------------" fld="39" subtotal="count" baseField="0" baseItem="1072693248"/>
    <dataField name="FY18 Total Score (Previous Year) " fld="6" baseField="0" baseItem="0"/>
    <dataField name="Average Score for FY18-19 " fld="5" baseField="0" baseItem="0" numFmtId="2"/>
  </dataFields>
  <formats count="37">
    <format dxfId="40">
      <pivotArea field="-2" type="button" dataOnly="0" labelOnly="1" outline="0" axis="axisRow" fieldPosition="0"/>
    </format>
    <format dxfId="39">
      <pivotArea dataOnly="0" labelOnly="1" grandCol="1" outline="0" axis="axisCol" fieldPosition="0"/>
    </format>
    <format dxfId="38">
      <pivotArea field="-2" type="button" dataOnly="0" labelOnly="1" outline="0" axis="axisRow" fieldPosition="0"/>
    </format>
    <format dxfId="37">
      <pivotArea dataOnly="0" labelOnly="1" grandCol="1" outline="0" axis="axisCol" fieldPosition="0"/>
    </format>
    <format dxfId="36">
      <pivotArea field="1" type="button" dataOnly="0" labelOnly="1" outline="0" axis="axisPage" fieldPosition="0"/>
    </format>
    <format dxfId="35">
      <pivotArea outline="0" collapsedLevelsAreSubtotals="1" fieldPosition="0"/>
    </format>
    <format dxfId="34">
      <pivotArea outline="0" collapsedLevelsAreSubtotals="1" fieldPosition="0"/>
    </format>
    <format dxfId="33">
      <pivotArea outline="0" collapsedLevelsAreSubtotals="1" fieldPosition="0"/>
    </format>
    <format dxfId="32">
      <pivotArea outline="0" collapsedLevelsAreSubtotals="1" fieldPosition="0"/>
    </format>
    <format dxfId="31">
      <pivotArea outline="0" collapsedLevelsAreSubtotals="1" fieldPosition="0"/>
    </format>
    <format dxfId="30">
      <pivotArea dataOnly="0" labelOnly="1" grandCol="1" outline="0" axis="axisCol" fieldPosition="0"/>
    </format>
    <format dxfId="29">
      <pivotArea outline="0" collapsedLevelsAreSubtotals="1" fieldPosition="0"/>
    </format>
    <format dxfId="28">
      <pivotArea dataOnly="0" labelOnly="1" grandCol="1" outline="0" axis="axisCol" fieldPosition="0"/>
    </format>
    <format dxfId="27">
      <pivotArea outline="0" collapsedLevelsAreSubtotals="1" fieldPosition="0"/>
    </format>
    <format dxfId="26">
      <pivotArea dataOnly="0" labelOnly="1" grandCol="1" outline="0" axis="axisCol" fieldPosition="0"/>
    </format>
    <format dxfId="25">
      <pivotArea dataOnly="0" labelOnly="1" grandCol="1" outline="0" axis="axisCol" fieldPosition="0"/>
    </format>
    <format dxfId="24">
      <pivotArea field="1" type="button" dataOnly="0" labelOnly="1" outline="0" axis="axisPage" fieldPosition="0"/>
    </format>
    <format dxfId="23">
      <pivotArea field="1" type="button" dataOnly="0" labelOnly="1" outline="0" axis="axisPage" fieldPosition="0"/>
    </format>
    <format dxfId="22">
      <pivotArea dataOnly="0" labelOnly="1" outline="0" fieldPosition="0">
        <references count="1">
          <reference field="4294967294" count="6">
            <x v="1"/>
            <x v="2"/>
            <x v="3"/>
            <x v="4"/>
            <x v="5"/>
            <x v="6"/>
          </reference>
        </references>
      </pivotArea>
    </format>
    <format dxfId="21">
      <pivotArea collapsedLevelsAreSubtotals="1" fieldPosition="0">
        <references count="1">
          <reference field="4294967294" count="1">
            <x v="0"/>
          </reference>
        </references>
      </pivotArea>
    </format>
    <format dxfId="20">
      <pivotArea dataOnly="0" labelOnly="1" outline="0" fieldPosition="0">
        <references count="1">
          <reference field="4294967294" count="1">
            <x v="0"/>
          </reference>
        </references>
      </pivotArea>
    </format>
    <format dxfId="19">
      <pivotArea dataOnly="0" labelOnly="1" outline="0" fieldPosition="0">
        <references count="1">
          <reference field="4294967294" count="1">
            <x v="0"/>
          </reference>
        </references>
      </pivotArea>
    </format>
    <format dxfId="18">
      <pivotArea dataOnly="0" labelOnly="1" outline="0" fieldPosition="0">
        <references count="1">
          <reference field="4294967294" count="1">
            <x v="11"/>
          </reference>
        </references>
      </pivotArea>
    </format>
    <format dxfId="17">
      <pivotArea dataOnly="0" labelOnly="1" outline="0" fieldPosition="0">
        <references count="1">
          <reference field="4294967294" count="1">
            <x v="11"/>
          </reference>
        </references>
      </pivotArea>
    </format>
    <format dxfId="16">
      <pivotArea collapsedLevelsAreSubtotals="1" fieldPosition="0">
        <references count="1">
          <reference field="4294967294" count="1">
            <x v="11"/>
          </reference>
        </references>
      </pivotArea>
    </format>
    <format dxfId="15">
      <pivotArea collapsedLevelsAreSubtotals="1" fieldPosition="0">
        <references count="1">
          <reference field="4294967294" count="1">
            <x v="19"/>
          </reference>
        </references>
      </pivotArea>
    </format>
    <format dxfId="14">
      <pivotArea dataOnly="0" labelOnly="1" outline="0" fieldPosition="0">
        <references count="1">
          <reference field="4294967294" count="1">
            <x v="19"/>
          </reference>
        </references>
      </pivotArea>
    </format>
    <format dxfId="13">
      <pivotArea dataOnly="0" labelOnly="1" outline="0" fieldPosition="0">
        <references count="1">
          <reference field="4294967294" count="1">
            <x v="19"/>
          </reference>
        </references>
      </pivotArea>
    </format>
    <format dxfId="12">
      <pivotArea dataOnly="0" labelOnly="1" outline="0" fieldPosition="0">
        <references count="1">
          <reference field="4294967294" count="1">
            <x v="29"/>
          </reference>
        </references>
      </pivotArea>
    </format>
    <format dxfId="11">
      <pivotArea collapsedLevelsAreSubtotals="1" fieldPosition="0">
        <references count="1">
          <reference field="4294967294" count="1">
            <x v="29"/>
          </reference>
        </references>
      </pivotArea>
    </format>
    <format dxfId="10">
      <pivotArea dataOnly="0" labelOnly="1" outline="0" fieldPosition="0">
        <references count="1">
          <reference field="4294967294" count="1">
            <x v="29"/>
          </reference>
        </references>
      </pivotArea>
    </format>
    <format dxfId="9">
      <pivotArea dataOnly="0" labelOnly="1" outline="0" fieldPosition="0">
        <references count="1">
          <reference field="4294967294" count="1">
            <x v="34"/>
          </reference>
        </references>
      </pivotArea>
    </format>
    <format dxfId="8">
      <pivotArea collapsedLevelsAreSubtotals="1" fieldPosition="0">
        <references count="1">
          <reference field="4294967294" count="1">
            <x v="34"/>
          </reference>
        </references>
      </pivotArea>
    </format>
    <format dxfId="7">
      <pivotArea dataOnly="0" labelOnly="1" outline="0" fieldPosition="0">
        <references count="1">
          <reference field="4294967294" count="1">
            <x v="34"/>
          </reference>
        </references>
      </pivotArea>
    </format>
    <format dxfId="6">
      <pivotArea collapsedLevelsAreSubtotals="1" fieldPosition="0">
        <references count="1">
          <reference field="4294967294" count="1">
            <x v="39"/>
          </reference>
        </references>
      </pivotArea>
    </format>
    <format dxfId="5">
      <pivotArea dataOnly="0" labelOnly="1" outline="0" fieldPosition="0">
        <references count="1">
          <reference field="4294967294" count="1">
            <x v="39"/>
          </reference>
        </references>
      </pivotArea>
    </format>
    <format dxfId="4">
      <pivotArea outline="0" fieldPosition="0">
        <references count="1">
          <reference field="4294967294" count="1">
            <x v="41"/>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CF115" totalsRowShown="0" headerRowDxfId="3">
  <autoFilter ref="A8:CF115" xr:uid="{00000000-0009-0000-0100-000001000000}"/>
  <tableColumns count="84">
    <tableColumn id="1" xr3:uid="{00000000-0010-0000-0000-000001000000}" name="CoC" dataDxfId="2"/>
    <tableColumn id="2" xr3:uid="{00000000-0010-0000-0000-000002000000}" name="HMIS Agency Name"/>
    <tableColumn id="3" xr3:uid="{00000000-0010-0000-0000-000003000000}" name="HMIS Project Name"/>
    <tableColumn id="4" xr3:uid="{00000000-0010-0000-0000-000004000000}" name="GIW Agency Name"/>
    <tableColumn id="5" xr3:uid="{00000000-0010-0000-0000-000005000000}" name="GIW Project Name"/>
    <tableColumn id="6" xr3:uid="{00000000-0010-0000-0000-000006000000}" name="Grant #"/>
    <tableColumn id="7" xr3:uid="{00000000-0010-0000-0000-000007000000}" name="ProgramType"/>
    <tableColumn id="8" xr3:uid="{00000000-0010-0000-0000-000008000000}" name="Total Number of Clients"/>
    <tableColumn id="9" xr3:uid="{00000000-0010-0000-0000-000009000000}" name="Total Number of Households"/>
    <tableColumn id="10" xr3:uid="{00000000-0010-0000-0000-00000A000000}" name="Total Number Of Adults"/>
    <tableColumn id="11" xr3:uid="{00000000-0010-0000-0000-00000B000000}" name="Total Number of Leavers"/>
    <tableColumn id="12" xr3:uid="{00000000-0010-0000-0000-00000C000000}" name="Avg LOS (TH Only)"/>
    <tableColumn id="13" xr3:uid="{00000000-0010-0000-0000-00000D000000}" name="Housing Stability Targeted"/>
    <tableColumn id="14" xr3:uid="{00000000-0010-0000-0000-00000E000000}" name="Housing Stability Achieved"/>
    <tableColumn id="15" xr3:uid="{00000000-0010-0000-0000-00000F000000}" name="Housing Stability Outcome %"/>
    <tableColumn id="16" xr3:uid="{00000000-0010-0000-0000-000010000000}" name="Earned Income Targeted"/>
    <tableColumn id="17" xr3:uid="{00000000-0010-0000-0000-000011000000}" name="Earned Income Achieved"/>
    <tableColumn id="18" xr3:uid="{00000000-0010-0000-0000-000012000000}" name="Earned Income Outcome %"/>
    <tableColumn id="19" xr3:uid="{00000000-0010-0000-0000-000013000000}" name="Non-Earned Income Targeted"/>
    <tableColumn id="20" xr3:uid="{00000000-0010-0000-0000-000014000000}" name="Non-Earned Income Achieved"/>
    <tableColumn id="21" xr3:uid="{00000000-0010-0000-0000-000015000000}" name="Non-Earned Income Outcome %"/>
    <tableColumn id="22" xr3:uid="{00000000-0010-0000-0000-000016000000}" name="Total Income Targeted"/>
    <tableColumn id="23" xr3:uid="{00000000-0010-0000-0000-000017000000}" name="Total Income Achieved"/>
    <tableColumn id="24" xr3:uid="{00000000-0010-0000-0000-000018000000}" name="Total Income Outcome %"/>
    <tableColumn id="67" xr3:uid="{00000000-0010-0000-0000-000043000000}" name="Total Income Increased/Maintained %"/>
    <tableColumn id="25" xr3:uid="{00000000-0010-0000-0000-000019000000}" name="Mainstream Benefits Targeted"/>
    <tableColumn id="26" xr3:uid="{00000000-0010-0000-0000-00001A000000}" name="Mainstream Benefits Achieved"/>
    <tableColumn id="27" xr3:uid="{00000000-0010-0000-0000-00001B000000}" name="Mainstream Benefit Achieved %" dataDxfId="1">
      <calculatedColumnFormula>ROUND(AA9/Z9, 2)</calculatedColumnFormula>
    </tableColumn>
    <tableColumn id="68" xr3:uid="{00000000-0010-0000-0000-000044000000}" name="Households w/Zero Income at Entry %"/>
    <tableColumn id="88" xr3:uid="{00000000-0010-0000-0000-000058000000}" name="SNAP Achieved"/>
    <tableColumn id="87" xr3:uid="{00000000-0010-0000-0000-000057000000}" name="SNAP Achieved %"/>
    <tableColumn id="86" xr3:uid="{00000000-0010-0000-0000-000056000000}" name="Insurance Achieved"/>
    <tableColumn id="85" xr3:uid="{00000000-0010-0000-0000-000055000000}" name="Insurance Achieved %"/>
    <tableColumn id="28" xr3:uid="{00000000-0010-0000-0000-00001C000000}" name="Exited to Permanant Housing"/>
    <tableColumn id="29" xr3:uid="{00000000-0010-0000-0000-00001D000000}" name="Exit to PH LOS (Months)"/>
    <tableColumn id="30" xr3:uid="{00000000-0010-0000-0000-00001E000000}" name="# of Returns (&lt; 6)"/>
    <tableColumn id="31" xr3:uid="{00000000-0010-0000-0000-00001F000000}" name="% of Returns (&lt; 6)"/>
    <tableColumn id="32" xr3:uid="{00000000-0010-0000-0000-000020000000}" name="# of Returns (6-12)"/>
    <tableColumn id="33" xr3:uid="{00000000-0010-0000-0000-000021000000}" name="% of Returns (6-12)"/>
    <tableColumn id="34" xr3:uid="{00000000-0010-0000-0000-000022000000}" name="# of Returns (13+) "/>
    <tableColumn id="35" xr3:uid="{00000000-0010-0000-0000-000023000000}" name="% of Returns (13+)"/>
    <tableColumn id="36" xr3:uid="{00000000-0010-0000-0000-000024000000}" name="# of Returns Total"/>
    <tableColumn id="37" xr3:uid="{00000000-0010-0000-0000-000025000000}" name="% of Returns Total "/>
    <tableColumn id="38" xr3:uid="{00000000-0010-0000-0000-000026000000}" name="Universal Data Quality (Missing %)"/>
    <tableColumn id="39" xr3:uid="{00000000-0010-0000-0000-000027000000}" name="Universal Data Quality (DK/R %)"/>
    <tableColumn id="40" xr3:uid="{00000000-0010-0000-0000-000028000000}" name="Univeral Data Quality (Total %)"/>
    <tableColumn id="69" xr3:uid="{00000000-0010-0000-0000-000045000000}" name="Average of Data Timeliness (Days)"/>
    <tableColumn id="72" xr3:uid="{00000000-0010-0000-0000-000048000000}" name="Bed/Unit Inventory"/>
    <tableColumn id="89" xr3:uid="{00000000-0010-0000-0000-000059000000}" name="HMIS Pariticpation BONUS"/>
    <tableColumn id="71" xr3:uid="{00000000-0010-0000-0000-000047000000}" name="Length of time homeless (PSH, RRH)"/>
    <tableColumn id="70" xr3:uid="{00000000-0010-0000-0000-000046000000}" name="Length of time homeless (CES)"/>
    <tableColumn id="41" xr3:uid="{00000000-0010-0000-0000-000029000000}" name="Vulnerable Populations"/>
    <tableColumn id="42" xr3:uid="{00000000-0010-0000-0000-00002A000000}" name="% of_x000a_Vulnerable Population"/>
    <tableColumn id="43" xr3:uid="{00000000-0010-0000-0000-00002B000000}" name="Vulnerability Score"/>
    <tableColumn id="44" xr3:uid="{00000000-0010-0000-0000-00002C000000}" name="Project Eligibility Targeted"/>
    <tableColumn id="45" xr3:uid="{00000000-0010-0000-0000-00002D000000}" name="Project Eligibility Achieved"/>
    <tableColumn id="46" xr3:uid="{00000000-0010-0000-0000-00002E000000}" name="Project Eligibility Achieved %"/>
    <tableColumn id="90" xr3:uid="{00000000-0010-0000-0000-00005A000000}" name="Household Exit/Retained in PH"/>
    <tableColumn id="47" xr3:uid="{00000000-0010-0000-0000-00002F000000}" name="Household Served - January"/>
    <tableColumn id="48" xr3:uid="{00000000-0010-0000-0000-000030000000}" name="Household Served - April"/>
    <tableColumn id="49" xr3:uid="{00000000-0010-0000-0000-000031000000}" name="Household Served - July"/>
    <tableColumn id="50" xr3:uid="{00000000-0010-0000-0000-000032000000}" name="Household Served - October"/>
    <tableColumn id="51" xr3:uid="{00000000-0010-0000-0000-000033000000}" name="Houseshold Served: Quarterly"/>
    <tableColumn id="52" xr3:uid="{00000000-0010-0000-0000-000034000000}" name="Households Served: Annual"/>
    <tableColumn id="53" xr3:uid="{00000000-0010-0000-0000-000035000000}" name="Youth Dedicated - Income Growth"/>
    <tableColumn id="54" xr3:uid="{00000000-0010-0000-0000-000036000000}" name="PSH Turnover - Project Eligibility"/>
    <tableColumn id="55" xr3:uid="{00000000-0010-0000-0000-000037000000}" name="Physical Units - Unit Utilization"/>
    <tableColumn id="56" xr3:uid="{00000000-0010-0000-0000-000038000000}" name="eLoccs Drawdown"/>
    <tableColumn id="57" xr3:uid="{00000000-0010-0000-0000-000039000000}" name="Funds Expended"/>
    <tableColumn id="58" xr3:uid="{00000000-0010-0000-0000-00003A000000}" name="Timely APR Submission"/>
    <tableColumn id="59" xr3:uid="{00000000-0010-0000-0000-00003B000000}" name="Service + Admin Budget"/>
    <tableColumn id="60" xr3:uid="{00000000-0010-0000-0000-00003C000000}" name="HUD Monitoring"/>
    <tableColumn id="61" xr3:uid="{00000000-0010-0000-0000-00003D000000}" name="Application Narrative"/>
    <tableColumn id="62" xr3:uid="{00000000-0010-0000-0000-00003E000000}" name="Opening Doors Goals"/>
    <tableColumn id="63" xr3:uid="{00000000-0010-0000-0000-00003F000000}" name="Access to Mainstream Benefits"/>
    <tableColumn id="64" xr3:uid="{00000000-0010-0000-0000-000040000000}" name="Housing First Approach"/>
    <tableColumn id="94" xr3:uid="{00000000-0010-0000-0000-00005E000000}" name="Safety Improvements (DV)"/>
    <tableColumn id="66" xr3:uid="{00000000-0010-0000-0000-000042000000}" name="1st Cycle"/>
    <tableColumn id="73" xr3:uid="{00000000-0010-0000-0000-000049000000}" name="CoC Meetings Attended (October)"/>
    <tableColumn id="74" xr3:uid="{00000000-0010-0000-0000-00004A000000}" name="CoC Meetings Attended (April)"/>
    <tableColumn id="75" xr3:uid="{00000000-0010-0000-0000-00004B000000}" name="RHAB Meetings"/>
    <tableColumn id="77" xr3:uid="{00000000-0010-0000-0000-00004D000000}" name="LHOT Meetings"/>
    <tableColumn id="76" xr3:uid="{00000000-0010-0000-0000-00004C000000}" name="CoC Trainings"/>
    <tableColumn id="79" xr3:uid="{00000000-0010-0000-0000-00004F000000}" name="Extra Data 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dimension ref="A1:E154"/>
  <sheetViews>
    <sheetView workbookViewId="0">
      <selection activeCell="C114" sqref="C114"/>
    </sheetView>
  </sheetViews>
  <sheetFormatPr defaultRowHeight="15" x14ac:dyDescent="0.25"/>
  <cols>
    <col min="1" max="1" width="15.7109375" style="346" customWidth="1"/>
    <col min="2" max="2" width="38.85546875" customWidth="1"/>
    <col min="3" max="4" width="36.5703125" bestFit="1" customWidth="1"/>
    <col min="5" max="5" width="24.85546875" customWidth="1"/>
  </cols>
  <sheetData>
    <row r="1" spans="1:5" s="438" customFormat="1" ht="18.75" x14ac:dyDescent="0.25">
      <c r="A1" s="412" t="s">
        <v>374</v>
      </c>
      <c r="B1" s="412"/>
      <c r="C1" s="412"/>
      <c r="D1" s="412"/>
      <c r="E1" s="412"/>
    </row>
    <row r="2" spans="1:5" s="438" customFormat="1" ht="15.75" x14ac:dyDescent="0.25">
      <c r="A2" s="413" t="s">
        <v>865</v>
      </c>
      <c r="B2" s="413"/>
      <c r="C2" s="413"/>
      <c r="D2" s="413"/>
      <c r="E2" s="413"/>
    </row>
    <row r="3" spans="1:5" s="438" customFormat="1" ht="16.5" thickBot="1" x14ac:dyDescent="0.3">
      <c r="A3" s="414" t="s">
        <v>866</v>
      </c>
      <c r="B3" s="414"/>
      <c r="C3" s="414"/>
      <c r="D3" s="414"/>
      <c r="E3" s="414"/>
    </row>
    <row r="4" spans="1:5" ht="15.75" thickBot="1" x14ac:dyDescent="0.3">
      <c r="A4" s="439" t="s">
        <v>332</v>
      </c>
      <c r="B4" s="440" t="s">
        <v>290</v>
      </c>
      <c r="C4" s="440" t="s">
        <v>333</v>
      </c>
      <c r="D4" s="441" t="s">
        <v>337</v>
      </c>
      <c r="E4" s="442" t="s">
        <v>375</v>
      </c>
    </row>
    <row r="5" spans="1:5" ht="19.5" thickBot="1" x14ac:dyDescent="0.3">
      <c r="A5" s="415" t="s">
        <v>376</v>
      </c>
      <c r="B5" s="416"/>
      <c r="C5" s="417"/>
      <c r="D5" s="684" t="s">
        <v>811</v>
      </c>
      <c r="E5" s="685"/>
    </row>
    <row r="6" spans="1:5" x14ac:dyDescent="0.25">
      <c r="A6" s="690">
        <v>1</v>
      </c>
      <c r="B6" s="691" t="s">
        <v>4</v>
      </c>
      <c r="C6" s="613" t="s">
        <v>377</v>
      </c>
      <c r="D6" s="742" t="s">
        <v>378</v>
      </c>
      <c r="E6" s="745">
        <v>6</v>
      </c>
    </row>
    <row r="7" spans="1:5" x14ac:dyDescent="0.25">
      <c r="A7" s="690"/>
      <c r="B7" s="692"/>
      <c r="C7" s="611" t="s">
        <v>379</v>
      </c>
      <c r="D7" s="743"/>
      <c r="E7" s="746"/>
    </row>
    <row r="8" spans="1:5" x14ac:dyDescent="0.25">
      <c r="A8" s="690"/>
      <c r="B8" s="692"/>
      <c r="C8" s="614" t="s">
        <v>380</v>
      </c>
      <c r="D8" s="743"/>
      <c r="E8" s="746"/>
    </row>
    <row r="9" spans="1:5" ht="15.75" thickBot="1" x14ac:dyDescent="0.3">
      <c r="A9" s="690"/>
      <c r="B9" s="741"/>
      <c r="C9" s="615" t="s">
        <v>381</v>
      </c>
      <c r="D9" s="744"/>
      <c r="E9" s="747"/>
    </row>
    <row r="10" spans="1:5" x14ac:dyDescent="0.25">
      <c r="A10" s="690">
        <v>2</v>
      </c>
      <c r="B10" s="691" t="s">
        <v>382</v>
      </c>
      <c r="C10" s="637" t="s">
        <v>383</v>
      </c>
      <c r="D10" s="725" t="s">
        <v>384</v>
      </c>
      <c r="E10" s="695">
        <v>8</v>
      </c>
    </row>
    <row r="11" spans="1:5" ht="30" x14ac:dyDescent="0.25">
      <c r="A11" s="690"/>
      <c r="B11" s="692"/>
      <c r="C11" s="471" t="s">
        <v>385</v>
      </c>
      <c r="D11" s="727"/>
      <c r="E11" s="696"/>
    </row>
    <row r="12" spans="1:5" ht="30" x14ac:dyDescent="0.25">
      <c r="A12" s="690"/>
      <c r="B12" s="692"/>
      <c r="C12" s="471" t="s">
        <v>386</v>
      </c>
      <c r="D12" s="727"/>
      <c r="E12" s="696"/>
    </row>
    <row r="13" spans="1:5" ht="30" x14ac:dyDescent="0.25">
      <c r="A13" s="690"/>
      <c r="B13" s="692"/>
      <c r="C13" s="471" t="s">
        <v>387</v>
      </c>
      <c r="D13" s="727"/>
      <c r="E13" s="696"/>
    </row>
    <row r="14" spans="1:5" x14ac:dyDescent="0.25">
      <c r="A14" s="690"/>
      <c r="B14" s="692"/>
      <c r="C14" s="471" t="s">
        <v>388</v>
      </c>
      <c r="D14" s="727"/>
      <c r="E14" s="696"/>
    </row>
    <row r="15" spans="1:5" ht="30.75" thickBot="1" x14ac:dyDescent="0.3">
      <c r="A15" s="690"/>
      <c r="B15" s="741"/>
      <c r="C15" s="638" t="s">
        <v>389</v>
      </c>
      <c r="D15" s="726"/>
      <c r="E15" s="729"/>
    </row>
    <row r="16" spans="1:5" x14ac:dyDescent="0.25">
      <c r="A16" s="690">
        <v>3</v>
      </c>
      <c r="B16" s="738" t="s">
        <v>390</v>
      </c>
      <c r="C16" s="637" t="s">
        <v>391</v>
      </c>
      <c r="D16" s="725" t="s">
        <v>392</v>
      </c>
      <c r="E16" s="695">
        <v>2</v>
      </c>
    </row>
    <row r="17" spans="1:5" x14ac:dyDescent="0.25">
      <c r="A17" s="690"/>
      <c r="B17" s="740"/>
      <c r="C17" s="471" t="s">
        <v>393</v>
      </c>
      <c r="D17" s="727"/>
      <c r="E17" s="696"/>
    </row>
    <row r="18" spans="1:5" ht="15.75" thickBot="1" x14ac:dyDescent="0.3">
      <c r="A18" s="690"/>
      <c r="B18" s="739"/>
      <c r="C18" s="639" t="s">
        <v>394</v>
      </c>
      <c r="D18" s="726"/>
      <c r="E18" s="729"/>
    </row>
    <row r="19" spans="1:5" ht="30" x14ac:dyDescent="0.25">
      <c r="A19" s="690">
        <v>4</v>
      </c>
      <c r="B19" s="733" t="s">
        <v>395</v>
      </c>
      <c r="C19" s="637" t="s">
        <v>396</v>
      </c>
      <c r="D19" s="725" t="s">
        <v>340</v>
      </c>
      <c r="E19" s="695">
        <v>6</v>
      </c>
    </row>
    <row r="20" spans="1:5" ht="30" x14ac:dyDescent="0.25">
      <c r="A20" s="690"/>
      <c r="B20" s="734"/>
      <c r="C20" s="471" t="s">
        <v>397</v>
      </c>
      <c r="D20" s="727"/>
      <c r="E20" s="696"/>
    </row>
    <row r="21" spans="1:5" ht="15.75" thickBot="1" x14ac:dyDescent="0.3">
      <c r="A21" s="690"/>
      <c r="B21" s="735"/>
      <c r="C21" s="639" t="s">
        <v>398</v>
      </c>
      <c r="D21" s="726"/>
      <c r="E21" s="729"/>
    </row>
    <row r="22" spans="1:5" ht="45.75" thickBot="1" x14ac:dyDescent="0.3">
      <c r="A22" s="656">
        <v>5</v>
      </c>
      <c r="B22" s="640" t="s">
        <v>358</v>
      </c>
      <c r="C22" s="420" t="s">
        <v>720</v>
      </c>
      <c r="D22" s="420" t="s">
        <v>392</v>
      </c>
      <c r="E22" s="421">
        <v>10</v>
      </c>
    </row>
    <row r="23" spans="1:5" ht="45.75" hidden="1" thickBot="1" x14ac:dyDescent="0.3">
      <c r="A23" s="656">
        <v>6</v>
      </c>
      <c r="B23" s="640" t="s">
        <v>399</v>
      </c>
      <c r="C23" s="420" t="s">
        <v>400</v>
      </c>
      <c r="D23" s="420" t="s">
        <v>392</v>
      </c>
      <c r="E23" s="421"/>
    </row>
    <row r="24" spans="1:5" ht="75" x14ac:dyDescent="0.25">
      <c r="A24" s="690">
        <v>6</v>
      </c>
      <c r="B24" s="738" t="s">
        <v>401</v>
      </c>
      <c r="C24" s="613" t="s">
        <v>719</v>
      </c>
      <c r="D24" s="725" t="s">
        <v>392</v>
      </c>
      <c r="E24" s="695">
        <v>4</v>
      </c>
    </row>
    <row r="25" spans="1:5" ht="45.75" thickBot="1" x14ac:dyDescent="0.3">
      <c r="A25" s="690"/>
      <c r="B25" s="739"/>
      <c r="C25" s="612" t="s">
        <v>869</v>
      </c>
      <c r="D25" s="726"/>
      <c r="E25" s="729"/>
    </row>
    <row r="26" spans="1:5" ht="30" x14ac:dyDescent="0.25">
      <c r="A26" s="690">
        <v>7</v>
      </c>
      <c r="B26" s="707" t="s">
        <v>402</v>
      </c>
      <c r="C26" s="608" t="s">
        <v>403</v>
      </c>
      <c r="D26" s="707" t="s">
        <v>392</v>
      </c>
      <c r="E26" s="709">
        <v>2</v>
      </c>
    </row>
    <row r="27" spans="1:5" x14ac:dyDescent="0.25">
      <c r="A27" s="690"/>
      <c r="B27" s="716"/>
      <c r="C27" s="610" t="s">
        <v>404</v>
      </c>
      <c r="D27" s="716"/>
      <c r="E27" s="721"/>
    </row>
    <row r="28" spans="1:5" ht="30" x14ac:dyDescent="0.25">
      <c r="A28" s="690"/>
      <c r="B28" s="716"/>
      <c r="C28" s="610" t="s">
        <v>405</v>
      </c>
      <c r="D28" s="716"/>
      <c r="E28" s="721"/>
    </row>
    <row r="29" spans="1:5" ht="45" x14ac:dyDescent="0.25">
      <c r="A29" s="690"/>
      <c r="B29" s="716"/>
      <c r="C29" s="610" t="s">
        <v>406</v>
      </c>
      <c r="D29" s="716"/>
      <c r="E29" s="721"/>
    </row>
    <row r="30" spans="1:5" ht="30.75" thickBot="1" x14ac:dyDescent="0.3">
      <c r="A30" s="690"/>
      <c r="B30" s="708"/>
      <c r="C30" s="609" t="s">
        <v>407</v>
      </c>
      <c r="D30" s="708"/>
      <c r="E30" s="710"/>
    </row>
    <row r="31" spans="1:5" ht="45" x14ac:dyDescent="0.25">
      <c r="A31" s="690">
        <v>8</v>
      </c>
      <c r="B31" s="725" t="s">
        <v>408</v>
      </c>
      <c r="C31" s="637" t="s">
        <v>409</v>
      </c>
      <c r="D31" s="725" t="s">
        <v>340</v>
      </c>
      <c r="E31" s="695">
        <v>2</v>
      </c>
    </row>
    <row r="32" spans="1:5" ht="45.75" thickBot="1" x14ac:dyDescent="0.3">
      <c r="A32" s="690"/>
      <c r="B32" s="726"/>
      <c r="C32" s="639" t="s">
        <v>410</v>
      </c>
      <c r="D32" s="726"/>
      <c r="E32" s="729"/>
    </row>
    <row r="33" spans="1:5" ht="60" hidden="1" x14ac:dyDescent="0.25">
      <c r="A33" s="736">
        <v>10</v>
      </c>
      <c r="B33" s="725" t="s">
        <v>411</v>
      </c>
      <c r="C33" s="613" t="s">
        <v>412</v>
      </c>
      <c r="D33" s="725" t="s">
        <v>413</v>
      </c>
      <c r="E33" s="737" t="s">
        <v>360</v>
      </c>
    </row>
    <row r="34" spans="1:5" ht="30" hidden="1" x14ac:dyDescent="0.25">
      <c r="A34" s="736"/>
      <c r="B34" s="727"/>
      <c r="C34" s="611" t="s">
        <v>414</v>
      </c>
      <c r="D34" s="727"/>
      <c r="E34" s="696"/>
    </row>
    <row r="35" spans="1:5" ht="30" hidden="1" x14ac:dyDescent="0.25">
      <c r="A35" s="736"/>
      <c r="B35" s="727"/>
      <c r="C35" s="611" t="s">
        <v>415</v>
      </c>
      <c r="D35" s="727"/>
      <c r="E35" s="696"/>
    </row>
    <row r="36" spans="1:5" ht="45.75" hidden="1" thickBot="1" x14ac:dyDescent="0.3">
      <c r="A36" s="736"/>
      <c r="B36" s="726"/>
      <c r="C36" s="612" t="s">
        <v>416</v>
      </c>
      <c r="D36" s="726"/>
      <c r="E36" s="729"/>
    </row>
    <row r="37" spans="1:5" ht="19.5" thickBot="1" x14ac:dyDescent="0.3">
      <c r="A37" s="415" t="s">
        <v>417</v>
      </c>
      <c r="B37" s="641"/>
      <c r="C37" s="642"/>
      <c r="D37" s="686" t="s">
        <v>812</v>
      </c>
      <c r="E37" s="687"/>
    </row>
    <row r="38" spans="1:5" x14ac:dyDescent="0.25">
      <c r="A38" s="690">
        <v>9</v>
      </c>
      <c r="B38" s="725" t="s">
        <v>418</v>
      </c>
      <c r="C38" s="613" t="s">
        <v>419</v>
      </c>
      <c r="D38" s="725" t="s">
        <v>340</v>
      </c>
      <c r="E38" s="695">
        <v>2</v>
      </c>
    </row>
    <row r="39" spans="1:5" x14ac:dyDescent="0.25">
      <c r="A39" s="690"/>
      <c r="B39" s="727"/>
      <c r="C39" s="611" t="s">
        <v>420</v>
      </c>
      <c r="D39" s="727"/>
      <c r="E39" s="696"/>
    </row>
    <row r="40" spans="1:5" ht="15.75" thickBot="1" x14ac:dyDescent="0.3">
      <c r="A40" s="690"/>
      <c r="B40" s="726"/>
      <c r="C40" s="612" t="s">
        <v>421</v>
      </c>
      <c r="D40" s="726"/>
      <c r="E40" s="729"/>
    </row>
    <row r="41" spans="1:5" x14ac:dyDescent="0.25">
      <c r="A41" s="690" t="s">
        <v>854</v>
      </c>
      <c r="B41" s="733" t="s">
        <v>422</v>
      </c>
      <c r="C41" s="637" t="s">
        <v>423</v>
      </c>
      <c r="D41" s="725" t="s">
        <v>424</v>
      </c>
      <c r="E41" s="695">
        <v>8</v>
      </c>
    </row>
    <row r="42" spans="1:5" x14ac:dyDescent="0.25">
      <c r="A42" s="690"/>
      <c r="B42" s="734"/>
      <c r="C42" s="471" t="s">
        <v>425</v>
      </c>
      <c r="D42" s="727"/>
      <c r="E42" s="696"/>
    </row>
    <row r="43" spans="1:5" x14ac:dyDescent="0.25">
      <c r="A43" s="690"/>
      <c r="B43" s="734"/>
      <c r="C43" s="471" t="s">
        <v>426</v>
      </c>
      <c r="D43" s="727"/>
      <c r="E43" s="696"/>
    </row>
    <row r="44" spans="1:5" x14ac:dyDescent="0.25">
      <c r="A44" s="690"/>
      <c r="B44" s="734"/>
      <c r="C44" s="471" t="s">
        <v>427</v>
      </c>
      <c r="D44" s="727"/>
      <c r="E44" s="696"/>
    </row>
    <row r="45" spans="1:5" x14ac:dyDescent="0.25">
      <c r="A45" s="690"/>
      <c r="B45" s="734"/>
      <c r="C45" s="471" t="s">
        <v>428</v>
      </c>
      <c r="D45" s="727"/>
      <c r="E45" s="696"/>
    </row>
    <row r="46" spans="1:5" ht="15.75" thickBot="1" x14ac:dyDescent="0.3">
      <c r="A46" s="690"/>
      <c r="B46" s="735"/>
      <c r="C46" s="615" t="s">
        <v>429</v>
      </c>
      <c r="D46" s="727"/>
      <c r="E46" s="696"/>
    </row>
    <row r="47" spans="1:5" ht="30" x14ac:dyDescent="0.25">
      <c r="A47" s="690" t="s">
        <v>855</v>
      </c>
      <c r="B47" s="728" t="s">
        <v>430</v>
      </c>
      <c r="C47" s="496" t="s">
        <v>701</v>
      </c>
      <c r="D47" s="727"/>
      <c r="E47" s="696">
        <v>10</v>
      </c>
    </row>
    <row r="48" spans="1:5" ht="30" x14ac:dyDescent="0.25">
      <c r="A48" s="690"/>
      <c r="B48" s="727"/>
      <c r="C48" s="471" t="s">
        <v>710</v>
      </c>
      <c r="D48" s="727"/>
      <c r="E48" s="696"/>
    </row>
    <row r="49" spans="1:5" ht="30" x14ac:dyDescent="0.25">
      <c r="A49" s="690"/>
      <c r="B49" s="727"/>
      <c r="C49" s="471" t="s">
        <v>711</v>
      </c>
      <c r="D49" s="727"/>
      <c r="E49" s="696"/>
    </row>
    <row r="50" spans="1:5" ht="30" x14ac:dyDescent="0.25">
      <c r="A50" s="690"/>
      <c r="B50" s="727"/>
      <c r="C50" s="471" t="s">
        <v>712</v>
      </c>
      <c r="D50" s="727"/>
      <c r="E50" s="696"/>
    </row>
    <row r="51" spans="1:5" ht="30" x14ac:dyDescent="0.25">
      <c r="A51" s="690"/>
      <c r="B51" s="727"/>
      <c r="C51" s="471" t="s">
        <v>713</v>
      </c>
      <c r="D51" s="727"/>
      <c r="E51" s="696"/>
    </row>
    <row r="52" spans="1:5" ht="15.75" thickBot="1" x14ac:dyDescent="0.3">
      <c r="A52" s="690"/>
      <c r="B52" s="726"/>
      <c r="C52" s="639" t="s">
        <v>429</v>
      </c>
      <c r="D52" s="726"/>
      <c r="E52" s="729"/>
    </row>
    <row r="53" spans="1:5" ht="30" x14ac:dyDescent="0.25">
      <c r="A53" s="690">
        <v>11</v>
      </c>
      <c r="B53" s="707" t="s">
        <v>431</v>
      </c>
      <c r="C53" s="608" t="s">
        <v>432</v>
      </c>
      <c r="D53" s="730" t="s">
        <v>433</v>
      </c>
      <c r="E53" s="702">
        <v>2</v>
      </c>
    </row>
    <row r="54" spans="1:5" x14ac:dyDescent="0.25">
      <c r="A54" s="690"/>
      <c r="B54" s="716"/>
      <c r="C54" s="610" t="s">
        <v>434</v>
      </c>
      <c r="D54" s="731"/>
      <c r="E54" s="703"/>
    </row>
    <row r="55" spans="1:5" ht="15.75" thickBot="1" x14ac:dyDescent="0.3">
      <c r="A55" s="690"/>
      <c r="B55" s="708"/>
      <c r="C55" s="609" t="s">
        <v>435</v>
      </c>
      <c r="D55" s="732"/>
      <c r="E55" s="704"/>
    </row>
    <row r="56" spans="1:5" ht="30" x14ac:dyDescent="0.25">
      <c r="A56" s="690" t="s">
        <v>338</v>
      </c>
      <c r="B56" s="725" t="s">
        <v>436</v>
      </c>
      <c r="C56" s="613" t="s">
        <v>437</v>
      </c>
      <c r="D56" s="725" t="s">
        <v>340</v>
      </c>
      <c r="E56" s="695">
        <v>2</v>
      </c>
    </row>
    <row r="57" spans="1:5" ht="30.75" thickBot="1" x14ac:dyDescent="0.3">
      <c r="A57" s="690"/>
      <c r="B57" s="726"/>
      <c r="C57" s="612" t="s">
        <v>438</v>
      </c>
      <c r="D57" s="727"/>
      <c r="E57" s="696"/>
    </row>
    <row r="58" spans="1:5" ht="30" x14ac:dyDescent="0.25">
      <c r="A58" s="690" t="s">
        <v>339</v>
      </c>
      <c r="B58" s="725" t="s">
        <v>439</v>
      </c>
      <c r="C58" s="613" t="s">
        <v>440</v>
      </c>
      <c r="D58" s="727" t="s">
        <v>340</v>
      </c>
      <c r="E58" s="696">
        <v>2</v>
      </c>
    </row>
    <row r="59" spans="1:5" ht="30.75" thickBot="1" x14ac:dyDescent="0.3">
      <c r="A59" s="690"/>
      <c r="B59" s="726"/>
      <c r="C59" s="612" t="s">
        <v>441</v>
      </c>
      <c r="D59" s="727"/>
      <c r="E59" s="696"/>
    </row>
    <row r="60" spans="1:5" ht="30" x14ac:dyDescent="0.25">
      <c r="A60" s="690" t="s">
        <v>856</v>
      </c>
      <c r="B60" s="728" t="s">
        <v>442</v>
      </c>
      <c r="C60" s="498" t="s">
        <v>443</v>
      </c>
      <c r="D60" s="727" t="s">
        <v>340</v>
      </c>
      <c r="E60" s="696">
        <v>6</v>
      </c>
    </row>
    <row r="61" spans="1:5" x14ac:dyDescent="0.25">
      <c r="A61" s="690"/>
      <c r="B61" s="727"/>
      <c r="C61" s="611" t="s">
        <v>444</v>
      </c>
      <c r="D61" s="727"/>
      <c r="E61" s="696"/>
    </row>
    <row r="62" spans="1:5" x14ac:dyDescent="0.25">
      <c r="A62" s="690"/>
      <c r="B62" s="727"/>
      <c r="C62" s="611" t="s">
        <v>445</v>
      </c>
      <c r="D62" s="727"/>
      <c r="E62" s="696"/>
    </row>
    <row r="63" spans="1:5" x14ac:dyDescent="0.25">
      <c r="A63" s="690"/>
      <c r="B63" s="727"/>
      <c r="C63" s="611" t="s">
        <v>446</v>
      </c>
      <c r="D63" s="727"/>
      <c r="E63" s="696"/>
    </row>
    <row r="64" spans="1:5" ht="15.75" thickBot="1" x14ac:dyDescent="0.3">
      <c r="A64" s="690"/>
      <c r="B64" s="726"/>
      <c r="C64" s="615" t="s">
        <v>447</v>
      </c>
      <c r="D64" s="726"/>
      <c r="E64" s="729"/>
    </row>
    <row r="65" spans="1:5" ht="19.5" thickBot="1" x14ac:dyDescent="0.3">
      <c r="A65" s="658" t="s">
        <v>448</v>
      </c>
      <c r="B65" s="643"/>
      <c r="C65" s="642"/>
      <c r="D65" s="686" t="s">
        <v>813</v>
      </c>
      <c r="E65" s="687"/>
    </row>
    <row r="66" spans="1:5" x14ac:dyDescent="0.25">
      <c r="A66" s="690">
        <v>13</v>
      </c>
      <c r="B66" s="718" t="s">
        <v>449</v>
      </c>
      <c r="C66" s="507" t="s">
        <v>450</v>
      </c>
      <c r="D66" s="718" t="s">
        <v>451</v>
      </c>
      <c r="E66" s="709">
        <v>8</v>
      </c>
    </row>
    <row r="67" spans="1:5" x14ac:dyDescent="0.25">
      <c r="A67" s="690"/>
      <c r="B67" s="719"/>
      <c r="C67" s="448" t="s">
        <v>452</v>
      </c>
      <c r="D67" s="719"/>
      <c r="E67" s="721"/>
    </row>
    <row r="68" spans="1:5" x14ac:dyDescent="0.25">
      <c r="A68" s="690"/>
      <c r="B68" s="719"/>
      <c r="C68" s="448" t="s">
        <v>453</v>
      </c>
      <c r="D68" s="719"/>
      <c r="E68" s="721"/>
    </row>
    <row r="69" spans="1:5" ht="15.75" thickBot="1" x14ac:dyDescent="0.3">
      <c r="A69" s="690"/>
      <c r="B69" s="720"/>
      <c r="C69" s="644" t="s">
        <v>454</v>
      </c>
      <c r="D69" s="720"/>
      <c r="E69" s="710"/>
    </row>
    <row r="70" spans="1:5" ht="30.75" thickBot="1" x14ac:dyDescent="0.3">
      <c r="A70" s="656">
        <v>14</v>
      </c>
      <c r="B70" s="425" t="s">
        <v>455</v>
      </c>
      <c r="C70" s="425" t="s">
        <v>456</v>
      </c>
      <c r="D70" s="425" t="s">
        <v>392</v>
      </c>
      <c r="E70" s="426">
        <v>3</v>
      </c>
    </row>
    <row r="71" spans="1:5" ht="30" x14ac:dyDescent="0.25">
      <c r="A71" s="690">
        <v>15</v>
      </c>
      <c r="B71" s="707" t="s">
        <v>457</v>
      </c>
      <c r="C71" s="608" t="s">
        <v>458</v>
      </c>
      <c r="D71" s="707" t="s">
        <v>392</v>
      </c>
      <c r="E71" s="722">
        <v>8</v>
      </c>
    </row>
    <row r="72" spans="1:5" x14ac:dyDescent="0.25">
      <c r="A72" s="690"/>
      <c r="B72" s="716"/>
      <c r="C72" s="610" t="s">
        <v>459</v>
      </c>
      <c r="D72" s="716"/>
      <c r="E72" s="723"/>
    </row>
    <row r="73" spans="1:5" x14ac:dyDescent="0.25">
      <c r="A73" s="690"/>
      <c r="B73" s="716"/>
      <c r="C73" s="610" t="s">
        <v>460</v>
      </c>
      <c r="D73" s="716"/>
      <c r="E73" s="723"/>
    </row>
    <row r="74" spans="1:5" x14ac:dyDescent="0.25">
      <c r="A74" s="690"/>
      <c r="B74" s="716"/>
      <c r="C74" s="610" t="s">
        <v>461</v>
      </c>
      <c r="D74" s="716"/>
      <c r="E74" s="723"/>
    </row>
    <row r="75" spans="1:5" ht="15.75" thickBot="1" x14ac:dyDescent="0.3">
      <c r="A75" s="690"/>
      <c r="B75" s="708"/>
      <c r="C75" s="609" t="s">
        <v>462</v>
      </c>
      <c r="D75" s="708"/>
      <c r="E75" s="724"/>
    </row>
    <row r="76" spans="1:5" ht="75" x14ac:dyDescent="0.25">
      <c r="A76" s="690" t="s">
        <v>857</v>
      </c>
      <c r="B76" s="714" t="s">
        <v>463</v>
      </c>
      <c r="C76" s="613" t="s">
        <v>464</v>
      </c>
      <c r="D76" s="707" t="s">
        <v>340</v>
      </c>
      <c r="E76" s="702">
        <v>2</v>
      </c>
    </row>
    <row r="77" spans="1:5" x14ac:dyDescent="0.25">
      <c r="A77" s="690"/>
      <c r="B77" s="715"/>
      <c r="C77" s="611" t="s">
        <v>465</v>
      </c>
      <c r="D77" s="716"/>
      <c r="E77" s="703"/>
    </row>
    <row r="78" spans="1:5" x14ac:dyDescent="0.25">
      <c r="A78" s="690"/>
      <c r="B78" s="715"/>
      <c r="C78" s="611" t="s">
        <v>466</v>
      </c>
      <c r="D78" s="716"/>
      <c r="E78" s="703"/>
    </row>
    <row r="79" spans="1:5" ht="75" x14ac:dyDescent="0.25">
      <c r="A79" s="690" t="s">
        <v>858</v>
      </c>
      <c r="B79" s="715" t="s">
        <v>467</v>
      </c>
      <c r="C79" s="611" t="s">
        <v>468</v>
      </c>
      <c r="D79" s="716" t="s">
        <v>340</v>
      </c>
      <c r="E79" s="703"/>
    </row>
    <row r="80" spans="1:5" x14ac:dyDescent="0.25">
      <c r="A80" s="690"/>
      <c r="B80" s="715"/>
      <c r="C80" s="611" t="s">
        <v>465</v>
      </c>
      <c r="D80" s="716"/>
      <c r="E80" s="703"/>
    </row>
    <row r="81" spans="1:5" ht="15.75" thickBot="1" x14ac:dyDescent="0.3">
      <c r="A81" s="690"/>
      <c r="B81" s="717"/>
      <c r="C81" s="612" t="s">
        <v>466</v>
      </c>
      <c r="D81" s="708"/>
      <c r="E81" s="704"/>
    </row>
    <row r="82" spans="1:5" ht="75" x14ac:dyDescent="0.25">
      <c r="A82" s="690" t="s">
        <v>859</v>
      </c>
      <c r="B82" s="714" t="s">
        <v>469</v>
      </c>
      <c r="C82" s="613" t="s">
        <v>470</v>
      </c>
      <c r="D82" s="707" t="s">
        <v>340</v>
      </c>
      <c r="E82" s="702">
        <v>2</v>
      </c>
    </row>
    <row r="83" spans="1:5" x14ac:dyDescent="0.25">
      <c r="A83" s="690"/>
      <c r="B83" s="715"/>
      <c r="C83" s="611" t="s">
        <v>465</v>
      </c>
      <c r="D83" s="716"/>
      <c r="E83" s="703"/>
    </row>
    <row r="84" spans="1:5" x14ac:dyDescent="0.25">
      <c r="A84" s="690"/>
      <c r="B84" s="715"/>
      <c r="C84" s="611" t="s">
        <v>466</v>
      </c>
      <c r="D84" s="716"/>
      <c r="E84" s="703"/>
    </row>
    <row r="85" spans="1:5" ht="90" x14ac:dyDescent="0.25">
      <c r="A85" s="690" t="s">
        <v>860</v>
      </c>
      <c r="B85" s="715" t="s">
        <v>471</v>
      </c>
      <c r="C85" s="611" t="s">
        <v>472</v>
      </c>
      <c r="D85" s="716" t="s">
        <v>340</v>
      </c>
      <c r="E85" s="703"/>
    </row>
    <row r="86" spans="1:5" x14ac:dyDescent="0.25">
      <c r="A86" s="690"/>
      <c r="B86" s="715"/>
      <c r="C86" s="610" t="s">
        <v>465</v>
      </c>
      <c r="D86" s="716"/>
      <c r="E86" s="703"/>
    </row>
    <row r="87" spans="1:5" ht="15.75" thickBot="1" x14ac:dyDescent="0.3">
      <c r="A87" s="690"/>
      <c r="B87" s="717"/>
      <c r="C87" s="609" t="s">
        <v>466</v>
      </c>
      <c r="D87" s="708"/>
      <c r="E87" s="704"/>
    </row>
    <row r="88" spans="1:5" ht="45.75" thickBot="1" x14ac:dyDescent="0.3">
      <c r="A88" s="656">
        <v>17</v>
      </c>
      <c r="B88" s="645" t="s">
        <v>334</v>
      </c>
      <c r="C88" s="425" t="s">
        <v>473</v>
      </c>
      <c r="D88" s="427" t="s">
        <v>474</v>
      </c>
      <c r="E88" s="428">
        <v>2</v>
      </c>
    </row>
    <row r="89" spans="1:5" ht="45" x14ac:dyDescent="0.25">
      <c r="A89" s="690">
        <v>18</v>
      </c>
      <c r="B89" s="705" t="s">
        <v>301</v>
      </c>
      <c r="C89" s="637" t="s">
        <v>351</v>
      </c>
      <c r="D89" s="707" t="s">
        <v>475</v>
      </c>
      <c r="E89" s="709">
        <v>0</v>
      </c>
    </row>
    <row r="90" spans="1:5" ht="30.75" thickBot="1" x14ac:dyDescent="0.3">
      <c r="A90" s="690"/>
      <c r="B90" s="706"/>
      <c r="C90" s="639" t="s">
        <v>476</v>
      </c>
      <c r="D90" s="708"/>
      <c r="E90" s="710"/>
    </row>
    <row r="91" spans="1:5" ht="19.5" thickBot="1" x14ac:dyDescent="0.3">
      <c r="A91" s="657" t="s">
        <v>477</v>
      </c>
      <c r="B91" s="646"/>
      <c r="C91" s="647"/>
      <c r="D91" s="688" t="s">
        <v>815</v>
      </c>
      <c r="E91" s="689"/>
    </row>
    <row r="92" spans="1:5" ht="15.75" thickBot="1" x14ac:dyDescent="0.3">
      <c r="A92" s="711" t="s">
        <v>478</v>
      </c>
      <c r="B92" s="712"/>
      <c r="C92" s="712"/>
      <c r="D92" s="712"/>
      <c r="E92" s="713"/>
    </row>
    <row r="93" spans="1:5" ht="30" x14ac:dyDescent="0.25">
      <c r="A93" s="690" t="s">
        <v>861</v>
      </c>
      <c r="B93" s="691" t="s">
        <v>479</v>
      </c>
      <c r="C93" s="637" t="s">
        <v>867</v>
      </c>
      <c r="D93" s="693" t="s">
        <v>480</v>
      </c>
      <c r="E93" s="695">
        <v>2</v>
      </c>
    </row>
    <row r="94" spans="1:5" ht="30" x14ac:dyDescent="0.25">
      <c r="A94" s="690"/>
      <c r="B94" s="692"/>
      <c r="C94" s="471" t="s">
        <v>868</v>
      </c>
      <c r="D94" s="694"/>
      <c r="E94" s="696"/>
    </row>
    <row r="95" spans="1:5" ht="135.75" thickBot="1" x14ac:dyDescent="0.3">
      <c r="A95" s="656" t="s">
        <v>862</v>
      </c>
      <c r="B95" s="648" t="s">
        <v>725</v>
      </c>
      <c r="C95" s="611" t="s">
        <v>726</v>
      </c>
      <c r="D95" s="611" t="s">
        <v>482</v>
      </c>
      <c r="E95" s="616">
        <v>4</v>
      </c>
    </row>
    <row r="96" spans="1:5" ht="399.95" customHeight="1" thickBot="1" x14ac:dyDescent="0.3">
      <c r="A96" s="656">
        <v>20</v>
      </c>
      <c r="B96" s="649" t="s">
        <v>484</v>
      </c>
      <c r="C96" s="660" t="s">
        <v>870</v>
      </c>
      <c r="D96" s="430" t="s">
        <v>485</v>
      </c>
      <c r="E96" s="421">
        <v>3</v>
      </c>
    </row>
    <row r="97" spans="1:5" ht="19.5" thickBot="1" x14ac:dyDescent="0.3">
      <c r="A97" s="659" t="s">
        <v>486</v>
      </c>
      <c r="B97" s="641"/>
      <c r="C97" s="642"/>
      <c r="D97" s="686" t="s">
        <v>814</v>
      </c>
      <c r="E97" s="687"/>
    </row>
    <row r="98" spans="1:5" x14ac:dyDescent="0.25">
      <c r="A98" s="690">
        <v>21</v>
      </c>
      <c r="B98" s="697" t="s">
        <v>487</v>
      </c>
      <c r="C98" s="650" t="s">
        <v>488</v>
      </c>
      <c r="D98" s="700" t="s">
        <v>433</v>
      </c>
      <c r="E98" s="702">
        <v>6</v>
      </c>
    </row>
    <row r="99" spans="1:5" x14ac:dyDescent="0.25">
      <c r="A99" s="690"/>
      <c r="B99" s="698"/>
      <c r="C99" s="651" t="s">
        <v>722</v>
      </c>
      <c r="D99" s="701"/>
      <c r="E99" s="703"/>
    </row>
    <row r="100" spans="1:5" x14ac:dyDescent="0.25">
      <c r="A100" s="690"/>
      <c r="B100" s="698"/>
      <c r="C100" s="651" t="s">
        <v>489</v>
      </c>
      <c r="D100" s="701"/>
      <c r="E100" s="703"/>
    </row>
    <row r="101" spans="1:5" x14ac:dyDescent="0.25">
      <c r="A101" s="690"/>
      <c r="B101" s="698"/>
      <c r="C101" s="651" t="s">
        <v>490</v>
      </c>
      <c r="D101" s="701"/>
      <c r="E101" s="703"/>
    </row>
    <row r="102" spans="1:5" ht="15.75" thickBot="1" x14ac:dyDescent="0.3">
      <c r="A102" s="690"/>
      <c r="B102" s="698"/>
      <c r="C102" s="652" t="s">
        <v>491</v>
      </c>
      <c r="D102" s="701"/>
      <c r="E102" s="703"/>
    </row>
    <row r="103" spans="1:5" x14ac:dyDescent="0.25">
      <c r="A103" s="690"/>
      <c r="B103" s="698"/>
      <c r="C103" s="651" t="s">
        <v>492</v>
      </c>
      <c r="D103" s="701"/>
      <c r="E103" s="703"/>
    </row>
    <row r="104" spans="1:5" x14ac:dyDescent="0.25">
      <c r="A104" s="690"/>
      <c r="B104" s="698"/>
      <c r="C104" s="651" t="s">
        <v>717</v>
      </c>
      <c r="D104" s="701"/>
      <c r="E104" s="703"/>
    </row>
    <row r="105" spans="1:5" x14ac:dyDescent="0.25">
      <c r="A105" s="690"/>
      <c r="B105" s="698"/>
      <c r="C105" s="651" t="s">
        <v>489</v>
      </c>
      <c r="D105" s="701"/>
      <c r="E105" s="703"/>
    </row>
    <row r="106" spans="1:5" x14ac:dyDescent="0.25">
      <c r="A106" s="690"/>
      <c r="B106" s="698"/>
      <c r="C106" s="651" t="s">
        <v>490</v>
      </c>
      <c r="D106" s="701"/>
      <c r="E106" s="703"/>
    </row>
    <row r="107" spans="1:5" x14ac:dyDescent="0.25">
      <c r="A107" s="690"/>
      <c r="B107" s="698"/>
      <c r="C107" s="617" t="s">
        <v>491</v>
      </c>
      <c r="D107" s="701"/>
      <c r="E107" s="703"/>
    </row>
    <row r="108" spans="1:5" ht="45.75" thickBot="1" x14ac:dyDescent="0.3">
      <c r="A108" s="690"/>
      <c r="B108" s="699"/>
      <c r="C108" s="653" t="s">
        <v>493</v>
      </c>
      <c r="D108" s="609" t="s">
        <v>494</v>
      </c>
      <c r="E108" s="704"/>
    </row>
    <row r="109" spans="1:5" ht="75.75" thickBot="1" x14ac:dyDescent="0.3">
      <c r="A109" s="656">
        <v>22</v>
      </c>
      <c r="B109" s="654" t="s">
        <v>335</v>
      </c>
      <c r="C109" s="420" t="s">
        <v>721</v>
      </c>
      <c r="D109" s="420" t="s">
        <v>495</v>
      </c>
      <c r="E109" s="428">
        <v>2</v>
      </c>
    </row>
    <row r="110" spans="1:5" ht="45.75" hidden="1" thickBot="1" x14ac:dyDescent="0.3">
      <c r="A110" s="656">
        <v>25</v>
      </c>
      <c r="B110" s="654" t="s">
        <v>336</v>
      </c>
      <c r="C110" s="420" t="s">
        <v>496</v>
      </c>
      <c r="D110" s="420" t="s">
        <v>340</v>
      </c>
      <c r="E110" s="428">
        <v>0</v>
      </c>
    </row>
    <row r="111" spans="1:5" ht="75.75" thickBot="1" x14ac:dyDescent="0.3">
      <c r="A111" s="656" t="s">
        <v>864</v>
      </c>
      <c r="B111" s="431" t="s">
        <v>497</v>
      </c>
      <c r="C111" s="420" t="s">
        <v>498</v>
      </c>
      <c r="D111" s="431" t="s">
        <v>499</v>
      </c>
      <c r="E111" s="655"/>
    </row>
    <row r="112" spans="1:5" ht="18.75" x14ac:dyDescent="0.3">
      <c r="A112" s="432"/>
      <c r="B112" s="433"/>
      <c r="C112" s="434"/>
      <c r="D112" s="434" t="s">
        <v>500</v>
      </c>
      <c r="E112" s="435">
        <v>100</v>
      </c>
    </row>
    <row r="113" spans="1:5" ht="18.75" x14ac:dyDescent="0.3">
      <c r="A113" s="433" t="s">
        <v>502</v>
      </c>
      <c r="B113" s="433"/>
      <c r="C113" s="434"/>
      <c r="D113" s="434" t="s">
        <v>501</v>
      </c>
      <c r="E113" s="436">
        <v>1.5</v>
      </c>
    </row>
    <row r="114" spans="1:5" ht="17.25" x14ac:dyDescent="0.25">
      <c r="A114" s="433" t="s">
        <v>503</v>
      </c>
      <c r="C114" s="433"/>
      <c r="D114" s="433"/>
      <c r="E114" s="12"/>
    </row>
    <row r="115" spans="1:5" x14ac:dyDescent="0.25">
      <c r="A115" s="437" t="s">
        <v>504</v>
      </c>
      <c r="C115" s="433"/>
      <c r="D115" s="433"/>
      <c r="E115" s="12"/>
    </row>
    <row r="116" spans="1:5" x14ac:dyDescent="0.25">
      <c r="A116" s="437" t="s">
        <v>505</v>
      </c>
      <c r="C116" s="433"/>
      <c r="D116" s="433"/>
      <c r="E116" s="12"/>
    </row>
    <row r="117" spans="1:5" x14ac:dyDescent="0.25">
      <c r="A117" s="437" t="s">
        <v>506</v>
      </c>
      <c r="C117" s="433"/>
      <c r="D117" s="433"/>
      <c r="E117" s="12"/>
    </row>
    <row r="118" spans="1:5" x14ac:dyDescent="0.25">
      <c r="A118" s="437" t="s">
        <v>507</v>
      </c>
      <c r="C118" s="433"/>
      <c r="D118" s="433"/>
      <c r="E118" s="12"/>
    </row>
    <row r="119" spans="1:5" x14ac:dyDescent="0.25">
      <c r="A119" s="432"/>
      <c r="C119" s="433"/>
      <c r="D119" s="433"/>
      <c r="E119" s="12"/>
    </row>
    <row r="120" spans="1:5" x14ac:dyDescent="0.25">
      <c r="A120"/>
    </row>
    <row r="121" spans="1:5" x14ac:dyDescent="0.25">
      <c r="A121"/>
    </row>
    <row r="122" spans="1:5" x14ac:dyDescent="0.25">
      <c r="A122"/>
    </row>
    <row r="123" spans="1:5" x14ac:dyDescent="0.25">
      <c r="A123"/>
    </row>
    <row r="124" spans="1:5" x14ac:dyDescent="0.25">
      <c r="A124"/>
    </row>
    <row r="125" spans="1:5" x14ac:dyDescent="0.25">
      <c r="A125"/>
    </row>
    <row r="126" spans="1:5" x14ac:dyDescent="0.25">
      <c r="A126"/>
    </row>
    <row r="127" spans="1:5" x14ac:dyDescent="0.25">
      <c r="A127"/>
    </row>
    <row r="128" spans="1:5"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ht="15.75" customHeight="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sheetData>
  <sheetProtection algorithmName="SHA-512" hashValue="sey/FQgXLXwXbpIUcvpddwM3/dMDRTuF1aV4+lSFdMTj/75AT/XMG2cYhcxTdw/4U/8p6qvyOWU9S4MriX6/Qg==" saltValue="c6j2J659BTaciqald3T4Og==" spinCount="100000" sheet="1" objects="1" scenarios="1"/>
  <mergeCells count="99">
    <mergeCell ref="A6:A9"/>
    <mergeCell ref="B6:B9"/>
    <mergeCell ref="D6:D9"/>
    <mergeCell ref="E6:E9"/>
    <mergeCell ref="A10:A15"/>
    <mergeCell ref="B10:B15"/>
    <mergeCell ref="D10:D15"/>
    <mergeCell ref="E10:E15"/>
    <mergeCell ref="A16:A18"/>
    <mergeCell ref="B16:B18"/>
    <mergeCell ref="D16:D18"/>
    <mergeCell ref="E16:E18"/>
    <mergeCell ref="A19:A21"/>
    <mergeCell ref="B19:B21"/>
    <mergeCell ref="D19:D21"/>
    <mergeCell ref="E19:E21"/>
    <mergeCell ref="A24:A25"/>
    <mergeCell ref="B24:B25"/>
    <mergeCell ref="D24:D25"/>
    <mergeCell ref="E24:E25"/>
    <mergeCell ref="A26:A30"/>
    <mergeCell ref="B26:B30"/>
    <mergeCell ref="D26:D30"/>
    <mergeCell ref="E26:E30"/>
    <mergeCell ref="A31:A32"/>
    <mergeCell ref="B31:B32"/>
    <mergeCell ref="D31:D32"/>
    <mergeCell ref="E31:E32"/>
    <mergeCell ref="A33:A36"/>
    <mergeCell ref="B33:B36"/>
    <mergeCell ref="D33:D36"/>
    <mergeCell ref="E33:E36"/>
    <mergeCell ref="A38:A40"/>
    <mergeCell ref="B38:B40"/>
    <mergeCell ref="D38:D40"/>
    <mergeCell ref="E38:E40"/>
    <mergeCell ref="A41:A46"/>
    <mergeCell ref="B41:B46"/>
    <mergeCell ref="D41:D52"/>
    <mergeCell ref="E41:E46"/>
    <mergeCell ref="A47:A52"/>
    <mergeCell ref="B47:B52"/>
    <mergeCell ref="E47:E52"/>
    <mergeCell ref="A53:A55"/>
    <mergeCell ref="B53:B55"/>
    <mergeCell ref="D53:D55"/>
    <mergeCell ref="E53:E55"/>
    <mergeCell ref="A56:A57"/>
    <mergeCell ref="B56:B57"/>
    <mergeCell ref="D56:D57"/>
    <mergeCell ref="E56:E57"/>
    <mergeCell ref="A58:A59"/>
    <mergeCell ref="B58:B59"/>
    <mergeCell ref="D58:D59"/>
    <mergeCell ref="E58:E59"/>
    <mergeCell ref="A60:A64"/>
    <mergeCell ref="B60:B64"/>
    <mergeCell ref="D60:D64"/>
    <mergeCell ref="E60:E64"/>
    <mergeCell ref="A66:A69"/>
    <mergeCell ref="B66:B69"/>
    <mergeCell ref="D66:D69"/>
    <mergeCell ref="E66:E69"/>
    <mergeCell ref="A71:A75"/>
    <mergeCell ref="B71:B75"/>
    <mergeCell ref="D71:D75"/>
    <mergeCell ref="E71:E75"/>
    <mergeCell ref="A76:A78"/>
    <mergeCell ref="B76:B78"/>
    <mergeCell ref="D76:D78"/>
    <mergeCell ref="E76:E81"/>
    <mergeCell ref="A79:A81"/>
    <mergeCell ref="B79:B81"/>
    <mergeCell ref="D79:D81"/>
    <mergeCell ref="A82:A84"/>
    <mergeCell ref="B82:B84"/>
    <mergeCell ref="D82:D84"/>
    <mergeCell ref="E82:E87"/>
    <mergeCell ref="A85:A87"/>
    <mergeCell ref="B85:B87"/>
    <mergeCell ref="D85:D87"/>
    <mergeCell ref="A89:A90"/>
    <mergeCell ref="B89:B90"/>
    <mergeCell ref="D89:D90"/>
    <mergeCell ref="E89:E90"/>
    <mergeCell ref="A92:E92"/>
    <mergeCell ref="A93:A94"/>
    <mergeCell ref="B93:B94"/>
    <mergeCell ref="D93:D94"/>
    <mergeCell ref="E93:E94"/>
    <mergeCell ref="A98:A108"/>
    <mergeCell ref="B98:B108"/>
    <mergeCell ref="D98:D107"/>
    <mergeCell ref="E98:E108"/>
    <mergeCell ref="D5:E5"/>
    <mergeCell ref="D37:E37"/>
    <mergeCell ref="D91:E91"/>
    <mergeCell ref="D97:E97"/>
    <mergeCell ref="D65:E6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6"/>
  <dimension ref="A1:E102"/>
  <sheetViews>
    <sheetView showGridLines="0" zoomScaleNormal="100" workbookViewId="0">
      <selection activeCell="E1" sqref="E1"/>
    </sheetView>
  </sheetViews>
  <sheetFormatPr defaultColWidth="11.7109375" defaultRowHeight="15" x14ac:dyDescent="0.25"/>
  <cols>
    <col min="1" max="1" width="50.7109375" style="334" customWidth="1"/>
    <col min="2" max="2" width="60.7109375" style="334" customWidth="1"/>
    <col min="3" max="3" width="25.7109375" customWidth="1"/>
    <col min="4" max="4" width="15.140625" customWidth="1"/>
    <col min="5" max="5" width="14.5703125" customWidth="1"/>
  </cols>
  <sheetData>
    <row r="1" spans="1:5" ht="18" x14ac:dyDescent="0.25">
      <c r="A1" s="333"/>
      <c r="B1" s="473" t="s">
        <v>536</v>
      </c>
      <c r="C1" s="338"/>
      <c r="E1" s="373" t="s">
        <v>342</v>
      </c>
    </row>
    <row r="2" spans="1:5" ht="15.75" customHeight="1" x14ac:dyDescent="0.25">
      <c r="A2" s="333"/>
      <c r="B2" s="471" t="s">
        <v>391</v>
      </c>
      <c r="C2" s="339"/>
      <c r="D2" s="345"/>
    </row>
    <row r="3" spans="1:5" ht="15.75" customHeight="1" x14ac:dyDescent="0.25">
      <c r="A3" s="333"/>
      <c r="B3" s="471" t="s">
        <v>393</v>
      </c>
      <c r="C3" s="339"/>
      <c r="D3" s="345"/>
    </row>
    <row r="4" spans="1:5" ht="15.75" customHeight="1" x14ac:dyDescent="0.25">
      <c r="A4" s="333"/>
      <c r="B4"/>
      <c r="C4" s="339"/>
      <c r="D4" s="345"/>
    </row>
    <row r="5" spans="1:5" ht="15.75" customHeight="1" x14ac:dyDescent="0.25">
      <c r="A5" s="333"/>
      <c r="B5"/>
      <c r="C5" s="339"/>
    </row>
    <row r="6" spans="1:5" ht="15.75" customHeight="1" x14ac:dyDescent="0.25">
      <c r="A6" s="333"/>
      <c r="B6"/>
      <c r="C6" s="339"/>
    </row>
    <row r="7" spans="1:5" x14ac:dyDescent="0.25">
      <c r="B7"/>
    </row>
    <row r="8" spans="1:5" s="12" customFormat="1" x14ac:dyDescent="0.25">
      <c r="A8" s="350" t="s">
        <v>2</v>
      </c>
      <c r="B8" s="350" t="s">
        <v>3</v>
      </c>
      <c r="C8" s="351" t="s">
        <v>4</v>
      </c>
      <c r="D8" s="351" t="s">
        <v>0</v>
      </c>
      <c r="E8" s="320" t="s">
        <v>1</v>
      </c>
    </row>
    <row r="9" spans="1:5" s="9" customFormat="1" ht="12.75" x14ac:dyDescent="0.2">
      <c r="A9" s="286" t="str">
        <f>IF(INDEX('CoC Ranking Data'!$A$1:$CF$106,ROW($D9),4)&lt;&gt;"",INDEX('CoC Ranking Data'!$A$1:$CF$106,ROW($D9),4),"")</f>
        <v>Armstrong County Community Action Agency</v>
      </c>
      <c r="B9" s="286" t="str">
        <f>IF(INDEX('CoC Ranking Data'!$A$1:$CF$106,ROW($D9),5)&lt;&gt;"",INDEX('CoC Ranking Data'!$A$1:$CF$106,ROW($D9),5),"")</f>
        <v>Armstrong County Permanent Supportive Housing Program</v>
      </c>
      <c r="C9" s="287" t="str">
        <f>IF(INDEX('CoC Ranking Data'!$A$1:$CF$106,ROW($D9),7)&lt;&gt;"",INDEX('CoC Ranking Data'!$A$1:$CF$106,ROW($D9),7),"")</f>
        <v>PH</v>
      </c>
      <c r="D9" s="300">
        <f>IF(INDEX('CoC Ranking Data'!$A$1:$CF$106,ROW($D9),29)&lt;&gt;"",INDEX('CoC Ranking Data'!$A$1:$CF$106,ROW($D9),29),"")</f>
        <v>0.32</v>
      </c>
      <c r="E9" s="8">
        <f>IF(AND(A9&lt;&gt;"",D9&lt;&gt;""),IF(D9&gt;=0.5,2,IF(AND(D9 &lt; 0.5, D9 &gt;= 0.2),1,0)),"")</f>
        <v>1</v>
      </c>
    </row>
    <row r="10" spans="1:5" s="9" customFormat="1" ht="12.75" x14ac:dyDescent="0.2">
      <c r="A10" s="286" t="str">
        <f>IF(INDEX('CoC Ranking Data'!$A$1:$CF$106,ROW($D10),4)&lt;&gt;"",INDEX('CoC Ranking Data'!$A$1:$CF$106,ROW($D10),4),"")</f>
        <v>Armstrong County Community Action Agency</v>
      </c>
      <c r="B10" s="286" t="str">
        <f>IF(INDEX('CoC Ranking Data'!$A$1:$CF$106,ROW($D10),5)&lt;&gt;"",INDEX('CoC Ranking Data'!$A$1:$CF$106,ROW($D10),5),"")</f>
        <v>Armstrong-Fayette Rapid Rehousing Program</v>
      </c>
      <c r="C10" s="287" t="str">
        <f>IF(INDEX('CoC Ranking Data'!$A$1:$CF$106,ROW($D10),7)&lt;&gt;"",INDEX('CoC Ranking Data'!$A$1:$CF$106,ROW($D10),7),"")</f>
        <v>PH-RRH</v>
      </c>
      <c r="D10" s="300">
        <f>IF(INDEX('CoC Ranking Data'!$A$1:$CF$106,ROW($D10),29)&lt;&gt;"",INDEX('CoC Ranking Data'!$A$1:$CF$106,ROW($D10),29),"")</f>
        <v>0.53</v>
      </c>
      <c r="E10" s="8">
        <f t="shared" ref="E10:E73" si="0">IF(AND(A10&lt;&gt;"",D10&lt;&gt;""),IF(D10&gt;=0.5,2,IF(AND(D10 &lt; 0.5, D10 &gt;= 0.2),1,0)),"")</f>
        <v>2</v>
      </c>
    </row>
    <row r="11" spans="1:5" s="9" customFormat="1" ht="12.75" x14ac:dyDescent="0.2">
      <c r="A11" s="286" t="str">
        <f>IF(INDEX('CoC Ranking Data'!$A$1:$CF$106,ROW($D11),4)&lt;&gt;"",INDEX('CoC Ranking Data'!$A$1:$CF$106,ROW($D11),4),"")</f>
        <v>Armstrong County Community Action Agency</v>
      </c>
      <c r="B11" s="286" t="str">
        <f>IF(INDEX('CoC Ranking Data'!$A$1:$CF$106,ROW($D11),5)&lt;&gt;"",INDEX('CoC Ranking Data'!$A$1:$CF$106,ROW($D11),5),"")</f>
        <v>Rapid Rehousing Program of Armstrong County</v>
      </c>
      <c r="C11" s="287" t="str">
        <f>IF(INDEX('CoC Ranking Data'!$A$1:$CF$106,ROW($D11),7)&lt;&gt;"",INDEX('CoC Ranking Data'!$A$1:$CF$106,ROW($D11),7),"")</f>
        <v>PH-RRH</v>
      </c>
      <c r="D11" s="300">
        <f>IF(INDEX('CoC Ranking Data'!$A$1:$CF$106,ROW($D11),29)&lt;&gt;"",INDEX('CoC Ranking Data'!$A$1:$CF$106,ROW($D11),29),"")</f>
        <v>0.56999999999999995</v>
      </c>
      <c r="E11" s="8">
        <f t="shared" si="0"/>
        <v>2</v>
      </c>
    </row>
    <row r="12" spans="1:5" s="9" customFormat="1" ht="12.75" x14ac:dyDescent="0.2">
      <c r="A12" s="286" t="str">
        <f>IF(INDEX('CoC Ranking Data'!$A$1:$CF$106,ROW($D12),4)&lt;&gt;"",INDEX('CoC Ranking Data'!$A$1:$CF$106,ROW($D12),4),"")</f>
        <v>Cameron/Elk Counties Behavioral &amp; Developmental Programs</v>
      </c>
      <c r="B12" s="286" t="str">
        <f>IF(INDEX('CoC Ranking Data'!$A$1:$CF$106,ROW($D12),5)&lt;&gt;"",INDEX('CoC Ranking Data'!$A$1:$CF$106,ROW($D12),5),"")</f>
        <v xml:space="preserve">AHEAD </v>
      </c>
      <c r="C12" s="287" t="str">
        <f>IF(INDEX('CoC Ranking Data'!$A$1:$CF$106,ROW($D12),7)&lt;&gt;"",INDEX('CoC Ranking Data'!$A$1:$CF$106,ROW($D12),7),"")</f>
        <v>PH</v>
      </c>
      <c r="D12" s="300">
        <f>IF(INDEX('CoC Ranking Data'!$A$1:$CF$106,ROW($D12),29)&lt;&gt;"",INDEX('CoC Ranking Data'!$A$1:$CF$106,ROW($D12),29),"")</f>
        <v>0.79</v>
      </c>
      <c r="E12" s="8">
        <f t="shared" si="0"/>
        <v>2</v>
      </c>
    </row>
    <row r="13" spans="1:5" s="9" customFormat="1" ht="12.75" x14ac:dyDescent="0.2">
      <c r="A13" s="286" t="str">
        <f>IF(INDEX('CoC Ranking Data'!$A$1:$CF$106,ROW($D13),4)&lt;&gt;"",INDEX('CoC Ranking Data'!$A$1:$CF$106,ROW($D13),4),"")</f>
        <v>Cameron/Elk Counties Behavioral &amp; Developmental Programs</v>
      </c>
      <c r="B13" s="286" t="str">
        <f>IF(INDEX('CoC Ranking Data'!$A$1:$CF$106,ROW($D13),5)&lt;&gt;"",INDEX('CoC Ranking Data'!$A$1:$CF$106,ROW($D13),5),"")</f>
        <v xml:space="preserve">Home Again </v>
      </c>
      <c r="C13" s="287" t="str">
        <f>IF(INDEX('CoC Ranking Data'!$A$1:$CF$106,ROW($D13),7)&lt;&gt;"",INDEX('CoC Ranking Data'!$A$1:$CF$106,ROW($D13),7),"")</f>
        <v>PH</v>
      </c>
      <c r="D13" s="300">
        <f>IF(INDEX('CoC Ranking Data'!$A$1:$CF$106,ROW($D13),29)&lt;&gt;"",INDEX('CoC Ranking Data'!$A$1:$CF$106,ROW($D13),29),"")</f>
        <v>0.59</v>
      </c>
      <c r="E13" s="8">
        <f t="shared" si="0"/>
        <v>2</v>
      </c>
    </row>
    <row r="14" spans="1:5" s="9" customFormat="1" ht="12.75" x14ac:dyDescent="0.2">
      <c r="A14" s="286" t="str">
        <f>IF(INDEX('CoC Ranking Data'!$A$1:$CF$106,ROW($D14),4)&lt;&gt;"",INDEX('CoC Ranking Data'!$A$1:$CF$106,ROW($D14),4),"")</f>
        <v>CAPSEA, Inc.</v>
      </c>
      <c r="B14" s="286" t="str">
        <f>IF(INDEX('CoC Ranking Data'!$A$1:$CF$106,ROW($D14),5)&lt;&gt;"",INDEX('CoC Ranking Data'!$A$1:$CF$106,ROW($D14),5),"")</f>
        <v>Housing Plus</v>
      </c>
      <c r="C14" s="287" t="str">
        <f>IF(INDEX('CoC Ranking Data'!$A$1:$CF$106,ROW($D14),7)&lt;&gt;"",INDEX('CoC Ranking Data'!$A$1:$CF$106,ROW($D14),7),"")</f>
        <v>PH</v>
      </c>
      <c r="D14" s="300">
        <f>IF(INDEX('CoC Ranking Data'!$A$1:$CF$106,ROW($D14),29)&lt;&gt;"",INDEX('CoC Ranking Data'!$A$1:$CF$106,ROW($D14),29),"")</f>
        <v>0.48</v>
      </c>
      <c r="E14" s="8">
        <f t="shared" si="0"/>
        <v>1</v>
      </c>
    </row>
    <row r="15" spans="1:5" s="9" customFormat="1" ht="12.75" x14ac:dyDescent="0.2">
      <c r="A15" s="286" t="str">
        <f>IF(INDEX('CoC Ranking Data'!$A$1:$CF$106,ROW($D15),4)&lt;&gt;"",INDEX('CoC Ranking Data'!$A$1:$CF$106,ROW($D15),4),"")</f>
        <v>City Mission-Living Stones, Inc.</v>
      </c>
      <c r="B15" s="286" t="str">
        <f>IF(INDEX('CoC Ranking Data'!$A$1:$CF$106,ROW($D15),5)&lt;&gt;"",INDEX('CoC Ranking Data'!$A$1:$CF$106,ROW($D15),5),"")</f>
        <v>Gallatin School Living Centre</v>
      </c>
      <c r="C15" s="287" t="str">
        <f>IF(INDEX('CoC Ranking Data'!$A$1:$CF$106,ROW($D15),7)&lt;&gt;"",INDEX('CoC Ranking Data'!$A$1:$CF$106,ROW($D15),7),"")</f>
        <v>TH</v>
      </c>
      <c r="D15" s="300">
        <f>IF(INDEX('CoC Ranking Data'!$A$1:$CF$106,ROW($D15),29)&lt;&gt;"",INDEX('CoC Ranking Data'!$A$1:$CF$106,ROW($D15),29),"")</f>
        <v>0.23</v>
      </c>
      <c r="E15" s="8">
        <f t="shared" si="0"/>
        <v>1</v>
      </c>
    </row>
    <row r="16" spans="1:5" s="9" customFormat="1" ht="12.75" x14ac:dyDescent="0.2">
      <c r="A16" s="286" t="str">
        <f>IF(INDEX('CoC Ranking Data'!$A$1:$CF$106,ROW($D16),4)&lt;&gt;"",INDEX('CoC Ranking Data'!$A$1:$CF$106,ROW($D16),4),"")</f>
        <v>Community Action, Inc.</v>
      </c>
      <c r="B16" s="286" t="str">
        <f>IF(INDEX('CoC Ranking Data'!$A$1:$CF$106,ROW($D16),5)&lt;&gt;"",INDEX('CoC Ranking Data'!$A$1:$CF$106,ROW($D16),5),"")</f>
        <v>Housing for Homeless and Disabled Persons</v>
      </c>
      <c r="C16" s="287" t="str">
        <f>IF(INDEX('CoC Ranking Data'!$A$1:$CF$106,ROW($D16),7)&lt;&gt;"",INDEX('CoC Ranking Data'!$A$1:$CF$106,ROW($D16),7),"")</f>
        <v>PH</v>
      </c>
      <c r="D16" s="300">
        <f>IF(INDEX('CoC Ranking Data'!$A$1:$CF$106,ROW($D16),29)&lt;&gt;"",INDEX('CoC Ranking Data'!$A$1:$CF$106,ROW($D16),29),"")</f>
        <v>0.76</v>
      </c>
      <c r="E16" s="8">
        <f t="shared" si="0"/>
        <v>2</v>
      </c>
    </row>
    <row r="17" spans="1:5" s="9" customFormat="1" ht="12.75" x14ac:dyDescent="0.2">
      <c r="A17" s="286" t="str">
        <f>IF(INDEX('CoC Ranking Data'!$A$1:$CF$106,ROW($D17),4)&lt;&gt;"",INDEX('CoC Ranking Data'!$A$1:$CF$106,ROW($D17),4),"")</f>
        <v>Community Action, Inc.</v>
      </c>
      <c r="B17" s="286" t="str">
        <f>IF(INDEX('CoC Ranking Data'!$A$1:$CF$106,ROW($D17),5)&lt;&gt;"",INDEX('CoC Ranking Data'!$A$1:$CF$106,ROW($D17),5),"")</f>
        <v>Transitional Housing Project</v>
      </c>
      <c r="C17" s="287" t="str">
        <f>IF(INDEX('CoC Ranking Data'!$A$1:$CF$106,ROW($D17),7)&lt;&gt;"",INDEX('CoC Ranking Data'!$A$1:$CF$106,ROW($D17),7),"")</f>
        <v>TH</v>
      </c>
      <c r="D17" s="300">
        <f>IF(INDEX('CoC Ranking Data'!$A$1:$CF$106,ROW($D17),29)&lt;&gt;"",INDEX('CoC Ranking Data'!$A$1:$CF$106,ROW($D17),29),"")</f>
        <v>0.68</v>
      </c>
      <c r="E17" s="8">
        <f t="shared" si="0"/>
        <v>2</v>
      </c>
    </row>
    <row r="18" spans="1:5" s="9" customFormat="1" ht="12.75" x14ac:dyDescent="0.2">
      <c r="A18" s="286" t="str">
        <f>IF(INDEX('CoC Ranking Data'!$A$1:$CF$106,ROW($D18),4)&lt;&gt;"",INDEX('CoC Ranking Data'!$A$1:$CF$106,ROW($D18),4),"")</f>
        <v>Community Connections of Clearfield/Jefferson</v>
      </c>
      <c r="B18" s="286" t="str">
        <f>IF(INDEX('CoC Ranking Data'!$A$1:$CF$106,ROW($D18),5)&lt;&gt;"",INDEX('CoC Ranking Data'!$A$1:$CF$106,ROW($D18),5),"")</f>
        <v>Housing First FY 2018 Renewal Application Counties</v>
      </c>
      <c r="C18" s="287" t="str">
        <f>IF(INDEX('CoC Ranking Data'!$A$1:$CF$106,ROW($D18),7)&lt;&gt;"",INDEX('CoC Ranking Data'!$A$1:$CF$106,ROW($D18),7),"")</f>
        <v>PH</v>
      </c>
      <c r="D18" s="300">
        <f>IF(INDEX('CoC Ranking Data'!$A$1:$CF$106,ROW($D18),29)&lt;&gt;"",INDEX('CoC Ranking Data'!$A$1:$CF$106,ROW($D18),29),"")</f>
        <v>0.56999999999999995</v>
      </c>
      <c r="E18" s="8">
        <f t="shared" si="0"/>
        <v>2</v>
      </c>
    </row>
    <row r="19" spans="1:5" s="9" customFormat="1" ht="12.75" x14ac:dyDescent="0.2">
      <c r="A19" s="286" t="str">
        <f>IF(INDEX('CoC Ranking Data'!$A$1:$CF$106,ROW($D19),4)&lt;&gt;"",INDEX('CoC Ranking Data'!$A$1:$CF$106,ROW($D19),4),"")</f>
        <v>Community Services of Venango County, Inc.</v>
      </c>
      <c r="B19" s="286" t="str">
        <f>IF(INDEX('CoC Ranking Data'!$A$1:$CF$106,ROW($D19),5)&lt;&gt;"",INDEX('CoC Ranking Data'!$A$1:$CF$106,ROW($D19),5),"")</f>
        <v>Sycamore Commons</v>
      </c>
      <c r="C19" s="287" t="str">
        <f>IF(INDEX('CoC Ranking Data'!$A$1:$CF$106,ROW($D19),7)&lt;&gt;"",INDEX('CoC Ranking Data'!$A$1:$CF$106,ROW($D19),7),"")</f>
        <v>PH</v>
      </c>
      <c r="D19" s="300">
        <f>IF(INDEX('CoC Ranking Data'!$A$1:$CF$106,ROW($D19),29)&lt;&gt;"",INDEX('CoC Ranking Data'!$A$1:$CF$106,ROW($D19),29),"")</f>
        <v>0.75</v>
      </c>
      <c r="E19" s="8">
        <f t="shared" si="0"/>
        <v>2</v>
      </c>
    </row>
    <row r="20" spans="1:5" s="9" customFormat="1" ht="12.75" x14ac:dyDescent="0.2">
      <c r="A20" s="286" t="str">
        <f>IF(INDEX('CoC Ranking Data'!$A$1:$CF$106,ROW($D20),4)&lt;&gt;"",INDEX('CoC Ranking Data'!$A$1:$CF$106,ROW($D20),4),"")</f>
        <v>Connect, Inc.</v>
      </c>
      <c r="B20" s="286" t="str">
        <f>IF(INDEX('CoC Ranking Data'!$A$1:$CF$106,ROW($D20),5)&lt;&gt;"",INDEX('CoC Ranking Data'!$A$1:$CF$106,ROW($D20),5),"")</f>
        <v>Westmoreland Permanent Supportive Housing Expansion</v>
      </c>
      <c r="C20" s="287" t="str">
        <f>IF(INDEX('CoC Ranking Data'!$A$1:$CF$106,ROW($D20),7)&lt;&gt;"",INDEX('CoC Ranking Data'!$A$1:$CF$106,ROW($D20),7),"")</f>
        <v>PH</v>
      </c>
      <c r="D20" s="300">
        <f>IF(INDEX('CoC Ranking Data'!$A$1:$CF$106,ROW($D20),29)&lt;&gt;"",INDEX('CoC Ranking Data'!$A$1:$CF$106,ROW($D20),29),"")</f>
        <v>0</v>
      </c>
      <c r="E20" s="8">
        <f t="shared" si="0"/>
        <v>0</v>
      </c>
    </row>
    <row r="21" spans="1:5" s="9" customFormat="1" ht="12.75" x14ac:dyDescent="0.2">
      <c r="A21" s="286" t="str">
        <f>IF(INDEX('CoC Ranking Data'!$A$1:$CF$106,ROW($D21),4)&lt;&gt;"",INDEX('CoC Ranking Data'!$A$1:$CF$106,ROW($D21),4),"")</f>
        <v>County of Butler, Human Services</v>
      </c>
      <c r="B21" s="286" t="str">
        <f>IF(INDEX('CoC Ranking Data'!$A$1:$CF$106,ROW($D21),5)&lt;&gt;"",INDEX('CoC Ranking Data'!$A$1:$CF$106,ROW($D21),5),"")</f>
        <v>Home Again Butler County</v>
      </c>
      <c r="C21" s="287" t="str">
        <f>IF(INDEX('CoC Ranking Data'!$A$1:$CF$106,ROW($D21),7)&lt;&gt;"",INDEX('CoC Ranking Data'!$A$1:$CF$106,ROW($D21),7),"")</f>
        <v>PH</v>
      </c>
      <c r="D21" s="300">
        <f>IF(INDEX('CoC Ranking Data'!$A$1:$CF$106,ROW($D21),29)&lt;&gt;"",INDEX('CoC Ranking Data'!$A$1:$CF$106,ROW($D21),29),"")</f>
        <v>0.24</v>
      </c>
      <c r="E21" s="8">
        <f t="shared" si="0"/>
        <v>1</v>
      </c>
    </row>
    <row r="22" spans="1:5" s="9" customFormat="1" ht="12.75" x14ac:dyDescent="0.2">
      <c r="A22" s="286" t="str">
        <f>IF(INDEX('CoC Ranking Data'!$A$1:$CF$106,ROW($D22),4)&lt;&gt;"",INDEX('CoC Ranking Data'!$A$1:$CF$106,ROW($D22),4),"")</f>
        <v>County of Butler, Human Services</v>
      </c>
      <c r="B22" s="286" t="str">
        <f>IF(INDEX('CoC Ranking Data'!$A$1:$CF$106,ROW($D22),5)&lt;&gt;"",INDEX('CoC Ranking Data'!$A$1:$CF$106,ROW($D22),5),"")</f>
        <v>HOPE Project</v>
      </c>
      <c r="C22" s="287" t="str">
        <f>IF(INDEX('CoC Ranking Data'!$A$1:$CF$106,ROW($D22),7)&lt;&gt;"",INDEX('CoC Ranking Data'!$A$1:$CF$106,ROW($D22),7),"")</f>
        <v>PH</v>
      </c>
      <c r="D22" s="300">
        <f>IF(INDEX('CoC Ranking Data'!$A$1:$CF$106,ROW($D22),29)&lt;&gt;"",INDEX('CoC Ranking Data'!$A$1:$CF$106,ROW($D22),29),"")</f>
        <v>0.71</v>
      </c>
      <c r="E22" s="8">
        <f t="shared" si="0"/>
        <v>2</v>
      </c>
    </row>
    <row r="23" spans="1:5" s="9" customFormat="1" ht="12.75" x14ac:dyDescent="0.2">
      <c r="A23" s="286" t="str">
        <f>IF(INDEX('CoC Ranking Data'!$A$1:$CF$106,ROW($D23),4)&lt;&gt;"",INDEX('CoC Ranking Data'!$A$1:$CF$106,ROW($D23),4),"")</f>
        <v>County of Butler, Human Services</v>
      </c>
      <c r="B23" s="286" t="str">
        <f>IF(INDEX('CoC Ranking Data'!$A$1:$CF$106,ROW($D23),5)&lt;&gt;"",INDEX('CoC Ranking Data'!$A$1:$CF$106,ROW($D23),5),"")</f>
        <v>Path Transition Age Project</v>
      </c>
      <c r="C23" s="287" t="str">
        <f>IF(INDEX('CoC Ranking Data'!$A$1:$CF$106,ROW($D23),7)&lt;&gt;"",INDEX('CoC Ranking Data'!$A$1:$CF$106,ROW($D23),7),"")</f>
        <v>PH</v>
      </c>
      <c r="D23" s="300">
        <f>IF(INDEX('CoC Ranking Data'!$A$1:$CF$106,ROW($D23),29)&lt;&gt;"",INDEX('CoC Ranking Data'!$A$1:$CF$106,ROW($D23),29),"")</f>
        <v>0.73</v>
      </c>
      <c r="E23" s="8">
        <f t="shared" si="0"/>
        <v>2</v>
      </c>
    </row>
    <row r="24" spans="1:5" s="9" customFormat="1" ht="12.75" x14ac:dyDescent="0.2">
      <c r="A24" s="286" t="str">
        <f>IF(INDEX('CoC Ranking Data'!$A$1:$CF$106,ROW($D24),4)&lt;&gt;"",INDEX('CoC Ranking Data'!$A$1:$CF$106,ROW($D24),4),"")</f>
        <v>County of Greene</v>
      </c>
      <c r="B24" s="286" t="str">
        <f>IF(INDEX('CoC Ranking Data'!$A$1:$CF$106,ROW($D24),5)&lt;&gt;"",INDEX('CoC Ranking Data'!$A$1:$CF$106,ROW($D24),5),"")</f>
        <v>Greene County Rapid Rehousing Project</v>
      </c>
      <c r="C24" s="287" t="str">
        <f>IF(INDEX('CoC Ranking Data'!$A$1:$CF$106,ROW($D24),7)&lt;&gt;"",INDEX('CoC Ranking Data'!$A$1:$CF$106,ROW($D24),7),"")</f>
        <v>PH-RRH</v>
      </c>
      <c r="D24" s="300">
        <f>IF(INDEX('CoC Ranking Data'!$A$1:$CF$106,ROW($D24),29)&lt;&gt;"",INDEX('CoC Ranking Data'!$A$1:$CF$106,ROW($D24),29),"")</f>
        <v>0.22500000000000001</v>
      </c>
      <c r="E24" s="8">
        <f t="shared" si="0"/>
        <v>1</v>
      </c>
    </row>
    <row r="25" spans="1:5" s="9" customFormat="1" ht="12.75" x14ac:dyDescent="0.2">
      <c r="A25" s="286" t="str">
        <f>IF(INDEX('CoC Ranking Data'!$A$1:$CF$106,ROW($D25),4)&lt;&gt;"",INDEX('CoC Ranking Data'!$A$1:$CF$106,ROW($D25),4),"")</f>
        <v>County of Greene</v>
      </c>
      <c r="B25" s="286" t="str">
        <f>IF(INDEX('CoC Ranking Data'!$A$1:$CF$106,ROW($D25),5)&lt;&gt;"",INDEX('CoC Ranking Data'!$A$1:$CF$106,ROW($D25),5),"")</f>
        <v>Greene County Shelter + Care Project</v>
      </c>
      <c r="C25" s="287" t="str">
        <f>IF(INDEX('CoC Ranking Data'!$A$1:$CF$106,ROW($D25),7)&lt;&gt;"",INDEX('CoC Ranking Data'!$A$1:$CF$106,ROW($D25),7),"")</f>
        <v>PH</v>
      </c>
      <c r="D25" s="300">
        <f>IF(INDEX('CoC Ranking Data'!$A$1:$CF$106,ROW($D25),29)&lt;&gt;"",INDEX('CoC Ranking Data'!$A$1:$CF$106,ROW($D25),29),"")</f>
        <v>0</v>
      </c>
      <c r="E25" s="8">
        <f t="shared" si="0"/>
        <v>0</v>
      </c>
    </row>
    <row r="26" spans="1:5" s="9" customFormat="1" ht="12.75" x14ac:dyDescent="0.2">
      <c r="A26" s="286" t="str">
        <f>IF(INDEX('CoC Ranking Data'!$A$1:$CF$106,ROW($D26),4)&lt;&gt;"",INDEX('CoC Ranking Data'!$A$1:$CF$106,ROW($D26),4),"")</f>
        <v>County of Greene</v>
      </c>
      <c r="B26" s="286" t="str">
        <f>IF(INDEX('CoC Ranking Data'!$A$1:$CF$106,ROW($D26),5)&lt;&gt;"",INDEX('CoC Ranking Data'!$A$1:$CF$106,ROW($D26),5),"")</f>
        <v>Greene County Supportive Housing Project</v>
      </c>
      <c r="C26" s="287" t="str">
        <f>IF(INDEX('CoC Ranking Data'!$A$1:$CF$106,ROW($D26),7)&lt;&gt;"",INDEX('CoC Ranking Data'!$A$1:$CF$106,ROW($D26),7),"")</f>
        <v>PH</v>
      </c>
      <c r="D26" s="300">
        <f>IF(INDEX('CoC Ranking Data'!$A$1:$CF$106,ROW($D26),29)&lt;&gt;"",INDEX('CoC Ranking Data'!$A$1:$CF$106,ROW($D26),29),"")</f>
        <v>0.42000000000000004</v>
      </c>
      <c r="E26" s="8">
        <f t="shared" si="0"/>
        <v>1</v>
      </c>
    </row>
    <row r="27" spans="1:5" s="9" customFormat="1" ht="12.75" x14ac:dyDescent="0.2">
      <c r="A27" s="286" t="str">
        <f>IF(INDEX('CoC Ranking Data'!$A$1:$CF$106,ROW($D27),4)&lt;&gt;"",INDEX('CoC Ranking Data'!$A$1:$CF$106,ROW($D27),4),"")</f>
        <v>County of Washington</v>
      </c>
      <c r="B27" s="286" t="str">
        <f>IF(INDEX('CoC Ranking Data'!$A$1:$CF$106,ROW($D27),5)&lt;&gt;"",INDEX('CoC Ranking Data'!$A$1:$CF$106,ROW($D27),5),"")</f>
        <v>Crossing Pointe</v>
      </c>
      <c r="C27" s="287" t="str">
        <f>IF(INDEX('CoC Ranking Data'!$A$1:$CF$106,ROW($D27),7)&lt;&gt;"",INDEX('CoC Ranking Data'!$A$1:$CF$106,ROW($D27),7),"")</f>
        <v>PH</v>
      </c>
      <c r="D27" s="300">
        <f>IF(INDEX('CoC Ranking Data'!$A$1:$CF$106,ROW($D27),29)&lt;&gt;"",INDEX('CoC Ranking Data'!$A$1:$CF$106,ROW($D27),29),"")</f>
        <v>0.56000000000000005</v>
      </c>
      <c r="E27" s="8">
        <f t="shared" si="0"/>
        <v>2</v>
      </c>
    </row>
    <row r="28" spans="1:5" s="9" customFormat="1" ht="12.75" x14ac:dyDescent="0.2">
      <c r="A28" s="286" t="str">
        <f>IF(INDEX('CoC Ranking Data'!$A$1:$CF$106,ROW($D28),4)&lt;&gt;"",INDEX('CoC Ranking Data'!$A$1:$CF$106,ROW($D28),4),"")</f>
        <v>County of Washington</v>
      </c>
      <c r="B28" s="286" t="str">
        <f>IF(INDEX('CoC Ranking Data'!$A$1:$CF$106,ROW($D28),5)&lt;&gt;"",INDEX('CoC Ranking Data'!$A$1:$CF$106,ROW($D28),5),"")</f>
        <v>Permanent Supportive Housing</v>
      </c>
      <c r="C28" s="287" t="str">
        <f>IF(INDEX('CoC Ranking Data'!$A$1:$CF$106,ROW($D28),7)&lt;&gt;"",INDEX('CoC Ranking Data'!$A$1:$CF$106,ROW($D28),7),"")</f>
        <v>PH</v>
      </c>
      <c r="D28" s="300">
        <f>IF(INDEX('CoC Ranking Data'!$A$1:$CF$106,ROW($D28),29)&lt;&gt;"",INDEX('CoC Ranking Data'!$A$1:$CF$106,ROW($D28),29),"")</f>
        <v>0.22</v>
      </c>
      <c r="E28" s="8">
        <f t="shared" si="0"/>
        <v>1</v>
      </c>
    </row>
    <row r="29" spans="1:5" s="9" customFormat="1" ht="12.75" x14ac:dyDescent="0.2">
      <c r="A29" s="286" t="str">
        <f>IF(INDEX('CoC Ranking Data'!$A$1:$CF$106,ROW($D29),4)&lt;&gt;"",INDEX('CoC Ranking Data'!$A$1:$CF$106,ROW($D29),4),"")</f>
        <v>County of Washington</v>
      </c>
      <c r="B29" s="286" t="str">
        <f>IF(INDEX('CoC Ranking Data'!$A$1:$CF$106,ROW($D29),5)&lt;&gt;"",INDEX('CoC Ranking Data'!$A$1:$CF$106,ROW($D29),5),"")</f>
        <v>Shelter plus Care - Washington City Mission</v>
      </c>
      <c r="C29" s="287" t="str">
        <f>IF(INDEX('CoC Ranking Data'!$A$1:$CF$106,ROW($D29),7)&lt;&gt;"",INDEX('CoC Ranking Data'!$A$1:$CF$106,ROW($D29),7),"")</f>
        <v>PH</v>
      </c>
      <c r="D29" s="300">
        <f>IF(INDEX('CoC Ranking Data'!$A$1:$CF$106,ROW($D29),29)&lt;&gt;"",INDEX('CoC Ranking Data'!$A$1:$CF$106,ROW($D29),29),"")</f>
        <v>0.65</v>
      </c>
      <c r="E29" s="8">
        <f t="shared" si="0"/>
        <v>2</v>
      </c>
    </row>
    <row r="30" spans="1:5" s="9" customFormat="1" ht="12.75" x14ac:dyDescent="0.2">
      <c r="A30" s="286" t="str">
        <f>IF(INDEX('CoC Ranking Data'!$A$1:$CF$106,ROW($D30),4)&lt;&gt;"",INDEX('CoC Ranking Data'!$A$1:$CF$106,ROW($D30),4),"")</f>
        <v>County of Washington</v>
      </c>
      <c r="B30" s="286" t="str">
        <f>IF(INDEX('CoC Ranking Data'!$A$1:$CF$106,ROW($D30),5)&lt;&gt;"",INDEX('CoC Ranking Data'!$A$1:$CF$106,ROW($D30),5),"")</f>
        <v>Shelter plus Care I</v>
      </c>
      <c r="C30" s="287" t="str">
        <f>IF(INDEX('CoC Ranking Data'!$A$1:$CF$106,ROW($D30),7)&lt;&gt;"",INDEX('CoC Ranking Data'!$A$1:$CF$106,ROW($D30),7),"")</f>
        <v>PH</v>
      </c>
      <c r="D30" s="300">
        <f>IF(INDEX('CoC Ranking Data'!$A$1:$CF$106,ROW($D30),29)&lt;&gt;"",INDEX('CoC Ranking Data'!$A$1:$CF$106,ROW($D30),29),"")</f>
        <v>0.17</v>
      </c>
      <c r="E30" s="8">
        <f t="shared" si="0"/>
        <v>0</v>
      </c>
    </row>
    <row r="31" spans="1:5" s="9" customFormat="1" ht="12.75" x14ac:dyDescent="0.2">
      <c r="A31" s="286" t="str">
        <f>IF(INDEX('CoC Ranking Data'!$A$1:$CF$106,ROW($D31),4)&lt;&gt;"",INDEX('CoC Ranking Data'!$A$1:$CF$106,ROW($D31),4),"")</f>
        <v>County of Washington</v>
      </c>
      <c r="B31" s="286" t="str">
        <f>IF(INDEX('CoC Ranking Data'!$A$1:$CF$106,ROW($D31),5)&lt;&gt;"",INDEX('CoC Ranking Data'!$A$1:$CF$106,ROW($D31),5),"")</f>
        <v>Supportive Living</v>
      </c>
      <c r="C31" s="287" t="str">
        <f>IF(INDEX('CoC Ranking Data'!$A$1:$CF$106,ROW($D31),7)&lt;&gt;"",INDEX('CoC Ranking Data'!$A$1:$CF$106,ROW($D31),7),"")</f>
        <v>PH</v>
      </c>
      <c r="D31" s="300">
        <f>IF(INDEX('CoC Ranking Data'!$A$1:$CF$106,ROW($D31),29)&lt;&gt;"",INDEX('CoC Ranking Data'!$A$1:$CF$106,ROW($D31),29),"")</f>
        <v>0</v>
      </c>
      <c r="E31" s="8">
        <f t="shared" si="0"/>
        <v>0</v>
      </c>
    </row>
    <row r="32" spans="1:5" s="9" customFormat="1" ht="12.75" x14ac:dyDescent="0.2">
      <c r="A32" s="286" t="str">
        <f>IF(INDEX('CoC Ranking Data'!$A$1:$CF$106,ROW($D32),4)&lt;&gt;"",INDEX('CoC Ranking Data'!$A$1:$CF$106,ROW($D32),4),"")</f>
        <v>Crawford County Coalition on Housing Needs, Inc.</v>
      </c>
      <c r="B32" s="286" t="str">
        <f>IF(INDEX('CoC Ranking Data'!$A$1:$CF$106,ROW($D32),5)&lt;&gt;"",INDEX('CoC Ranking Data'!$A$1:$CF$106,ROW($D32),5),"")</f>
        <v>Liberty House Transitional Housing Program</v>
      </c>
      <c r="C32" s="287" t="str">
        <f>IF(INDEX('CoC Ranking Data'!$A$1:$CF$106,ROW($D32),7)&lt;&gt;"",INDEX('CoC Ranking Data'!$A$1:$CF$106,ROW($D32),7),"")</f>
        <v>TH</v>
      </c>
      <c r="D32" s="300">
        <f>IF(INDEX('CoC Ranking Data'!$A$1:$CF$106,ROW($D32),29)&lt;&gt;"",INDEX('CoC Ranking Data'!$A$1:$CF$106,ROW($D32),29),"")</f>
        <v>0.42</v>
      </c>
      <c r="E32" s="8">
        <f t="shared" si="0"/>
        <v>1</v>
      </c>
    </row>
    <row r="33" spans="1:5" s="9" customFormat="1" ht="12.75" x14ac:dyDescent="0.2">
      <c r="A33" s="286" t="str">
        <f>IF(INDEX('CoC Ranking Data'!$A$1:$CF$106,ROW($D33),4)&lt;&gt;"",INDEX('CoC Ranking Data'!$A$1:$CF$106,ROW($D33),4),"")</f>
        <v>Crawford County Commissioners</v>
      </c>
      <c r="B33" s="286" t="str">
        <f>IF(INDEX('CoC Ranking Data'!$A$1:$CF$106,ROW($D33),5)&lt;&gt;"",INDEX('CoC Ranking Data'!$A$1:$CF$106,ROW($D33),5),"")</f>
        <v>Crawford County Shelter plus Care</v>
      </c>
      <c r="C33" s="287" t="str">
        <f>IF(INDEX('CoC Ranking Data'!$A$1:$CF$106,ROW($D33),7)&lt;&gt;"",INDEX('CoC Ranking Data'!$A$1:$CF$106,ROW($D33),7),"")</f>
        <v>PH</v>
      </c>
      <c r="D33" s="300">
        <f>IF(INDEX('CoC Ranking Data'!$A$1:$CF$106,ROW($D33),29)&lt;&gt;"",INDEX('CoC Ranking Data'!$A$1:$CF$106,ROW($D33),29),"")</f>
        <v>0.87</v>
      </c>
      <c r="E33" s="8">
        <f t="shared" si="0"/>
        <v>2</v>
      </c>
    </row>
    <row r="34" spans="1:5" s="9" customFormat="1" ht="12.75" x14ac:dyDescent="0.2">
      <c r="A34" s="286" t="str">
        <f>IF(INDEX('CoC Ranking Data'!$A$1:$CF$106,ROW($D34),4)&lt;&gt;"",INDEX('CoC Ranking Data'!$A$1:$CF$106,ROW($D34),4),"")</f>
        <v>Crawford County Mental Health Awareness Program, Inc.</v>
      </c>
      <c r="B34" s="286" t="str">
        <f>IF(INDEX('CoC Ranking Data'!$A$1:$CF$106,ROW($D34),5)&lt;&gt;"",INDEX('CoC Ranking Data'!$A$1:$CF$106,ROW($D34),5),"")</f>
        <v>CHAPS Fairweather Lodge</v>
      </c>
      <c r="C34" s="287" t="str">
        <f>IF(INDEX('CoC Ranking Data'!$A$1:$CF$106,ROW($D34),7)&lt;&gt;"",INDEX('CoC Ranking Data'!$A$1:$CF$106,ROW($D34),7),"")</f>
        <v>PH</v>
      </c>
      <c r="D34" s="300">
        <f>IF(INDEX('CoC Ranking Data'!$A$1:$CF$106,ROW($D34),29)&lt;&gt;"",INDEX('CoC Ranking Data'!$A$1:$CF$106,ROW($D34),29),"")</f>
        <v>0.57999999999999996</v>
      </c>
      <c r="E34" s="8">
        <f t="shared" si="0"/>
        <v>2</v>
      </c>
    </row>
    <row r="35" spans="1:5" s="9" customFormat="1" ht="12.75" x14ac:dyDescent="0.2">
      <c r="A35" s="286" t="str">
        <f>IF(INDEX('CoC Ranking Data'!$A$1:$CF$106,ROW($D35),4)&lt;&gt;"",INDEX('CoC Ranking Data'!$A$1:$CF$106,ROW($D35),4),"")</f>
        <v>Crawford County Mental Health Awareness Program, Inc.</v>
      </c>
      <c r="B35" s="286" t="str">
        <f>IF(INDEX('CoC Ranking Data'!$A$1:$CF$106,ROW($D35),5)&lt;&gt;"",INDEX('CoC Ranking Data'!$A$1:$CF$106,ROW($D35),5),"")</f>
        <v xml:space="preserve">CHAPS Family Housing </v>
      </c>
      <c r="C35" s="287" t="str">
        <f>IF(INDEX('CoC Ranking Data'!$A$1:$CF$106,ROW($D35),7)&lt;&gt;"",INDEX('CoC Ranking Data'!$A$1:$CF$106,ROW($D35),7),"")</f>
        <v>PH</v>
      </c>
      <c r="D35" s="300">
        <f>IF(INDEX('CoC Ranking Data'!$A$1:$CF$106,ROW($D35),29)&lt;&gt;"",INDEX('CoC Ranking Data'!$A$1:$CF$106,ROW($D35),29),"")</f>
        <v>0.5</v>
      </c>
      <c r="E35" s="8">
        <f t="shared" si="0"/>
        <v>2</v>
      </c>
    </row>
    <row r="36" spans="1:5" s="9" customFormat="1" ht="12.75" x14ac:dyDescent="0.2">
      <c r="A36" s="286" t="str">
        <f>IF(INDEX('CoC Ranking Data'!$A$1:$CF$106,ROW($D36),4)&lt;&gt;"",INDEX('CoC Ranking Data'!$A$1:$CF$106,ROW($D36),4),"")</f>
        <v>Crawford County Mental Health Awareness Program, Inc.</v>
      </c>
      <c r="B36" s="286" t="str">
        <f>IF(INDEX('CoC Ranking Data'!$A$1:$CF$106,ROW($D36),5)&lt;&gt;"",INDEX('CoC Ranking Data'!$A$1:$CF$106,ROW($D36),5),"")</f>
        <v>Crawford County Housing Advocacy Project</v>
      </c>
      <c r="C36" s="287" t="str">
        <f>IF(INDEX('CoC Ranking Data'!$A$1:$CF$106,ROW($D36),7)&lt;&gt;"",INDEX('CoC Ranking Data'!$A$1:$CF$106,ROW($D36),7),"")</f>
        <v>SSO</v>
      </c>
      <c r="D36" s="300">
        <f>IF(INDEX('CoC Ranking Data'!$A$1:$CF$106,ROW($D36),29)&lt;&gt;"",INDEX('CoC Ranking Data'!$A$1:$CF$106,ROW($D36),29),"")</f>
        <v>0.64</v>
      </c>
      <c r="E36" s="8">
        <f t="shared" si="0"/>
        <v>2</v>
      </c>
    </row>
    <row r="37" spans="1:5" s="9" customFormat="1" ht="12.75" x14ac:dyDescent="0.2">
      <c r="A37" s="286" t="str">
        <f>IF(INDEX('CoC Ranking Data'!$A$1:$CF$106,ROW($D37),4)&lt;&gt;"",INDEX('CoC Ranking Data'!$A$1:$CF$106,ROW($D37),4),"")</f>
        <v>Crawford County Mental Health Awareness Program, Inc.</v>
      </c>
      <c r="B37" s="286" t="str">
        <f>IF(INDEX('CoC Ranking Data'!$A$1:$CF$106,ROW($D37),5)&lt;&gt;"",INDEX('CoC Ranking Data'!$A$1:$CF$106,ROW($D37),5),"")</f>
        <v xml:space="preserve">Housing Now </v>
      </c>
      <c r="C37" s="287" t="str">
        <f>IF(INDEX('CoC Ranking Data'!$A$1:$CF$106,ROW($D37),7)&lt;&gt;"",INDEX('CoC Ranking Data'!$A$1:$CF$106,ROW($D37),7),"")</f>
        <v>PH</v>
      </c>
      <c r="D37" s="300">
        <f>IF(INDEX('CoC Ranking Data'!$A$1:$CF$106,ROW($D37),29)&lt;&gt;"",INDEX('CoC Ranking Data'!$A$1:$CF$106,ROW($D37),29),"")</f>
        <v>0.87</v>
      </c>
      <c r="E37" s="8">
        <f t="shared" si="0"/>
        <v>2</v>
      </c>
    </row>
    <row r="38" spans="1:5" s="9" customFormat="1" ht="12.75" x14ac:dyDescent="0.2">
      <c r="A38" s="286" t="str">
        <f>IF(INDEX('CoC Ranking Data'!$A$1:$CF$106,ROW($D38),4)&lt;&gt;"",INDEX('CoC Ranking Data'!$A$1:$CF$106,ROW($D38),4),"")</f>
        <v>DuBois Housing Authority</v>
      </c>
      <c r="B38" s="286" t="str">
        <f>IF(INDEX('CoC Ranking Data'!$A$1:$CF$106,ROW($D38),5)&lt;&gt;"",INDEX('CoC Ranking Data'!$A$1:$CF$106,ROW($D38),5),"")</f>
        <v>2018 Renewal App - DuBois Housing Authority - Shelter Plus Care 1/2/3/4/5</v>
      </c>
      <c r="C38" s="287" t="str">
        <f>IF(INDEX('CoC Ranking Data'!$A$1:$CF$106,ROW($D38),7)&lt;&gt;"",INDEX('CoC Ranking Data'!$A$1:$CF$106,ROW($D38),7),"")</f>
        <v>PH</v>
      </c>
      <c r="D38" s="300">
        <f>IF(INDEX('CoC Ranking Data'!$A$1:$CF$106,ROW($D38),29)&lt;&gt;"",INDEX('CoC Ranking Data'!$A$1:$CF$106,ROW($D38),29),"")</f>
        <v>0.28999999999999998</v>
      </c>
      <c r="E38" s="8">
        <f t="shared" si="0"/>
        <v>1</v>
      </c>
    </row>
    <row r="39" spans="1:5" s="9" customFormat="1" ht="12.75" x14ac:dyDescent="0.2">
      <c r="A39" s="286" t="str">
        <f>IF(INDEX('CoC Ranking Data'!$A$1:$CF$106,ROW($D39),4)&lt;&gt;"",INDEX('CoC Ranking Data'!$A$1:$CF$106,ROW($D39),4),"")</f>
        <v>Fayette County Community Action Agency, Inc.</v>
      </c>
      <c r="B39" s="286" t="str">
        <f>IF(INDEX('CoC Ranking Data'!$A$1:$CF$106,ROW($D39),5)&lt;&gt;"",INDEX('CoC Ranking Data'!$A$1:$CF$106,ROW($D39),5),"")</f>
        <v>Fairweather Lodge Supportive Housing</v>
      </c>
      <c r="C39" s="287" t="str">
        <f>IF(INDEX('CoC Ranking Data'!$A$1:$CF$106,ROW($D39),7)&lt;&gt;"",INDEX('CoC Ranking Data'!$A$1:$CF$106,ROW($D39),7),"")</f>
        <v>PH</v>
      </c>
      <c r="D39" s="300">
        <f>IF(INDEX('CoC Ranking Data'!$A$1:$CF$106,ROW($D39),29)&lt;&gt;"",INDEX('CoC Ranking Data'!$A$1:$CF$106,ROW($D39),29),"")</f>
        <v>0.27</v>
      </c>
      <c r="E39" s="8">
        <f t="shared" si="0"/>
        <v>1</v>
      </c>
    </row>
    <row r="40" spans="1:5" s="9" customFormat="1" ht="12.75" x14ac:dyDescent="0.2">
      <c r="A40" s="286" t="str">
        <f>IF(INDEX('CoC Ranking Data'!$A$1:$CF$106,ROW($D40),4)&lt;&gt;"",INDEX('CoC Ranking Data'!$A$1:$CF$106,ROW($D40),4),"")</f>
        <v>Fayette County Community Action Agency, Inc.</v>
      </c>
      <c r="B40" s="286" t="str">
        <f>IF(INDEX('CoC Ranking Data'!$A$1:$CF$106,ROW($D40),5)&lt;&gt;"",INDEX('CoC Ranking Data'!$A$1:$CF$106,ROW($D40),5),"")</f>
        <v>Fayette Apartments</v>
      </c>
      <c r="C40" s="287" t="str">
        <f>IF(INDEX('CoC Ranking Data'!$A$1:$CF$106,ROW($D40),7)&lt;&gt;"",INDEX('CoC Ranking Data'!$A$1:$CF$106,ROW($D40),7),"")</f>
        <v>PH</v>
      </c>
      <c r="D40" s="300">
        <f>IF(INDEX('CoC Ranking Data'!$A$1:$CF$106,ROW($D40),29)&lt;&gt;"",INDEX('CoC Ranking Data'!$A$1:$CF$106,ROW($D40),29),"")</f>
        <v>0.55000000000000004</v>
      </c>
      <c r="E40" s="8">
        <f t="shared" si="0"/>
        <v>2</v>
      </c>
    </row>
    <row r="41" spans="1:5" s="9" customFormat="1" ht="12.75" x14ac:dyDescent="0.2">
      <c r="A41" s="286" t="str">
        <f>IF(INDEX('CoC Ranking Data'!$A$1:$CF$106,ROW($D41),4)&lt;&gt;"",INDEX('CoC Ranking Data'!$A$1:$CF$106,ROW($D41),4),"")</f>
        <v>Fayette County Community Action Agency, Inc.</v>
      </c>
      <c r="B41" s="286" t="str">
        <f>IF(INDEX('CoC Ranking Data'!$A$1:$CF$106,ROW($D41),5)&lt;&gt;"",INDEX('CoC Ranking Data'!$A$1:$CF$106,ROW($D41),5),"")</f>
        <v>Fayette County Rapid Rehousing</v>
      </c>
      <c r="C41" s="287" t="str">
        <f>IF(INDEX('CoC Ranking Data'!$A$1:$CF$106,ROW($D41),7)&lt;&gt;"",INDEX('CoC Ranking Data'!$A$1:$CF$106,ROW($D41),7),"")</f>
        <v>PH-RRH</v>
      </c>
      <c r="D41" s="300">
        <f>IF(INDEX('CoC Ranking Data'!$A$1:$CF$106,ROW($D41),29)&lt;&gt;"",INDEX('CoC Ranking Data'!$A$1:$CF$106,ROW($D41),29),"")</f>
        <v>0.36</v>
      </c>
      <c r="E41" s="8">
        <f t="shared" si="0"/>
        <v>1</v>
      </c>
    </row>
    <row r="42" spans="1:5" s="9" customFormat="1" ht="12.75" x14ac:dyDescent="0.2">
      <c r="A42" s="286" t="str">
        <f>IF(INDEX('CoC Ranking Data'!$A$1:$CF$106,ROW($D42),4)&lt;&gt;"",INDEX('CoC Ranking Data'!$A$1:$CF$106,ROW($D42),4),"")</f>
        <v>Fayette County Community Action Agency, Inc.</v>
      </c>
      <c r="B42" s="286" t="str">
        <f>IF(INDEX('CoC Ranking Data'!$A$1:$CF$106,ROW($D42),5)&lt;&gt;"",INDEX('CoC Ranking Data'!$A$1:$CF$106,ROW($D42),5),"")</f>
        <v>Lenox Street Apartments</v>
      </c>
      <c r="C42" s="287" t="str">
        <f>IF(INDEX('CoC Ranking Data'!$A$1:$CF$106,ROW($D42),7)&lt;&gt;"",INDEX('CoC Ranking Data'!$A$1:$CF$106,ROW($D42),7),"")</f>
        <v>PH</v>
      </c>
      <c r="D42" s="300">
        <f>IF(INDEX('CoC Ranking Data'!$A$1:$CF$106,ROW($D42),29)&lt;&gt;"",INDEX('CoC Ranking Data'!$A$1:$CF$106,ROW($D42),29),"")</f>
        <v>0.17</v>
      </c>
      <c r="E42" s="8">
        <f t="shared" si="0"/>
        <v>0</v>
      </c>
    </row>
    <row r="43" spans="1:5" s="9" customFormat="1" ht="12.75" x14ac:dyDescent="0.2">
      <c r="A43" s="286" t="str">
        <f>IF(INDEX('CoC Ranking Data'!$A$1:$CF$106,ROW($D43),4)&lt;&gt;"",INDEX('CoC Ranking Data'!$A$1:$CF$106,ROW($D43),4),"")</f>
        <v>Fayette County Community Action Agency, Inc.</v>
      </c>
      <c r="B43" s="286" t="str">
        <f>IF(INDEX('CoC Ranking Data'!$A$1:$CF$106,ROW($D43),5)&lt;&gt;"",INDEX('CoC Ranking Data'!$A$1:$CF$106,ROW($D43),5),"")</f>
        <v>Southwest Regional Rapid Re-Housing Program</v>
      </c>
      <c r="C43" s="287" t="str">
        <f>IF(INDEX('CoC Ranking Data'!$A$1:$CF$106,ROW($D43),7)&lt;&gt;"",INDEX('CoC Ranking Data'!$A$1:$CF$106,ROW($D43),7),"")</f>
        <v>PH-RRH</v>
      </c>
      <c r="D43" s="300">
        <f>IF(INDEX('CoC Ranking Data'!$A$1:$CF$106,ROW($D43),29)&lt;&gt;"",INDEX('CoC Ranking Data'!$A$1:$CF$106,ROW($D43),29),"")</f>
        <v>0.38500000000000001</v>
      </c>
      <c r="E43" s="8">
        <f t="shared" si="0"/>
        <v>1</v>
      </c>
    </row>
    <row r="44" spans="1:5" s="9" customFormat="1" ht="12.75" x14ac:dyDescent="0.2">
      <c r="A44" s="286" t="str">
        <f>IF(INDEX('CoC Ranking Data'!$A$1:$CF$106,ROW($D44),4)&lt;&gt;"",INDEX('CoC Ranking Data'!$A$1:$CF$106,ROW($D44),4),"")</f>
        <v>Housing Authority of the County of Butler</v>
      </c>
      <c r="B44" s="286" t="str">
        <f>IF(INDEX('CoC Ranking Data'!$A$1:$CF$106,ROW($D44),5)&lt;&gt;"",INDEX('CoC Ranking Data'!$A$1:$CF$106,ROW($D44),5),"")</f>
        <v>Franklin Court Chronically Homeless</v>
      </c>
      <c r="C44" s="287" t="str">
        <f>IF(INDEX('CoC Ranking Data'!$A$1:$CF$106,ROW($D44),7)&lt;&gt;"",INDEX('CoC Ranking Data'!$A$1:$CF$106,ROW($D44),7),"")</f>
        <v>PH</v>
      </c>
      <c r="D44" s="300">
        <f>IF(INDEX('CoC Ranking Data'!$A$1:$CF$106,ROW($D44),29)&lt;&gt;"",INDEX('CoC Ranking Data'!$A$1:$CF$106,ROW($D44),29),"")</f>
        <v>0.4</v>
      </c>
      <c r="E44" s="8">
        <f t="shared" si="0"/>
        <v>1</v>
      </c>
    </row>
    <row r="45" spans="1:5" s="9" customFormat="1" ht="12.75" x14ac:dyDescent="0.2">
      <c r="A45" s="286" t="str">
        <f>IF(INDEX('CoC Ranking Data'!$A$1:$CF$106,ROW($D45),4)&lt;&gt;"",INDEX('CoC Ranking Data'!$A$1:$CF$106,ROW($D45),4),"")</f>
        <v>Indiana County Community Action Program, Inc.</v>
      </c>
      <c r="B45" s="286" t="str">
        <f>IF(INDEX('CoC Ranking Data'!$A$1:$CF$106,ROW($D45),5)&lt;&gt;"",INDEX('CoC Ranking Data'!$A$1:$CF$106,ROW($D45),5),"")</f>
        <v>PHD Consolidated</v>
      </c>
      <c r="C45" s="287" t="str">
        <f>IF(INDEX('CoC Ranking Data'!$A$1:$CF$106,ROW($D45),7)&lt;&gt;"",INDEX('CoC Ranking Data'!$A$1:$CF$106,ROW($D45),7),"")</f>
        <v>PH</v>
      </c>
      <c r="D45" s="300">
        <f>IF(INDEX('CoC Ranking Data'!$A$1:$CF$106,ROW($D45),29)&lt;&gt;"",INDEX('CoC Ranking Data'!$A$1:$CF$106,ROW($D45),29),"")</f>
        <v>0.36</v>
      </c>
      <c r="E45" s="8">
        <f t="shared" si="0"/>
        <v>1</v>
      </c>
    </row>
    <row r="46" spans="1:5" s="9" customFormat="1" ht="12.75" x14ac:dyDescent="0.2">
      <c r="A46" s="286" t="str">
        <f>IF(INDEX('CoC Ranking Data'!$A$1:$CF$106,ROW($D46),4)&lt;&gt;"",INDEX('CoC Ranking Data'!$A$1:$CF$106,ROW($D46),4),"")</f>
        <v>Lawrence County Social Services, Inc.</v>
      </c>
      <c r="B46" s="286" t="str">
        <f>IF(INDEX('CoC Ranking Data'!$A$1:$CF$106,ROW($D46),5)&lt;&gt;"",INDEX('CoC Ranking Data'!$A$1:$CF$106,ROW($D46),5),"")</f>
        <v>NWRHA</v>
      </c>
      <c r="C46" s="287" t="str">
        <f>IF(INDEX('CoC Ranking Data'!$A$1:$CF$106,ROW($D46),7)&lt;&gt;"",INDEX('CoC Ranking Data'!$A$1:$CF$106,ROW($D46),7),"")</f>
        <v>PH</v>
      </c>
      <c r="D46" s="300">
        <f>IF(INDEX('CoC Ranking Data'!$A$1:$CF$106,ROW($D46),29)&lt;&gt;"",INDEX('CoC Ranking Data'!$A$1:$CF$106,ROW($D46),29),"")</f>
        <v>0.33</v>
      </c>
      <c r="E46" s="8">
        <f t="shared" si="0"/>
        <v>1</v>
      </c>
    </row>
    <row r="47" spans="1:5" s="9" customFormat="1" ht="12.75" x14ac:dyDescent="0.2">
      <c r="A47" s="286" t="str">
        <f>IF(INDEX('CoC Ranking Data'!$A$1:$CF$106,ROW($D47),4)&lt;&gt;"",INDEX('CoC Ranking Data'!$A$1:$CF$106,ROW($D47),4),"")</f>
        <v>Lawrence County Social Services, Inc.</v>
      </c>
      <c r="B47" s="286" t="str">
        <f>IF(INDEX('CoC Ranking Data'!$A$1:$CF$106,ROW($D47),5)&lt;&gt;"",INDEX('CoC Ranking Data'!$A$1:$CF$106,ROW($D47),5),"")</f>
        <v>NWRHA 2</v>
      </c>
      <c r="C47" s="287" t="str">
        <f>IF(INDEX('CoC Ranking Data'!$A$1:$CF$106,ROW($D47),7)&lt;&gt;"",INDEX('CoC Ranking Data'!$A$1:$CF$106,ROW($D47),7),"")</f>
        <v>PH</v>
      </c>
      <c r="D47" s="300">
        <f>IF(INDEX('CoC Ranking Data'!$A$1:$CF$106,ROW($D47),29)&lt;&gt;"",INDEX('CoC Ranking Data'!$A$1:$CF$106,ROW($D47),29),"")</f>
        <v>0.18</v>
      </c>
      <c r="E47" s="8">
        <f t="shared" si="0"/>
        <v>0</v>
      </c>
    </row>
    <row r="48" spans="1:5" s="9" customFormat="1" ht="12.75" x14ac:dyDescent="0.2">
      <c r="A48" s="286" t="str">
        <f>IF(INDEX('CoC Ranking Data'!$A$1:$CF$106,ROW($D48),4)&lt;&gt;"",INDEX('CoC Ranking Data'!$A$1:$CF$106,ROW($D48),4),"")</f>
        <v>Lawrence County Social Services, Inc.</v>
      </c>
      <c r="B48" s="286" t="str">
        <f>IF(INDEX('CoC Ranking Data'!$A$1:$CF$106,ROW($D48),5)&lt;&gt;"",INDEX('CoC Ranking Data'!$A$1:$CF$106,ROW($D48),5),"")</f>
        <v>SAFE</v>
      </c>
      <c r="C48" s="287" t="str">
        <f>IF(INDEX('CoC Ranking Data'!$A$1:$CF$106,ROW($D48),7)&lt;&gt;"",INDEX('CoC Ranking Data'!$A$1:$CF$106,ROW($D48),7),"")</f>
        <v>SSO</v>
      </c>
      <c r="D48" s="300">
        <f>IF(INDEX('CoC Ranking Data'!$A$1:$CF$106,ROW($D48),29)&lt;&gt;"",INDEX('CoC Ranking Data'!$A$1:$CF$106,ROW($D48),29),"")</f>
        <v>0.44</v>
      </c>
      <c r="E48" s="8">
        <f t="shared" si="0"/>
        <v>1</v>
      </c>
    </row>
    <row r="49" spans="1:5" s="9" customFormat="1" ht="12.75" x14ac:dyDescent="0.2">
      <c r="A49" s="286" t="str">
        <f>IF(INDEX('CoC Ranking Data'!$A$1:$CF$106,ROW($D49),4)&lt;&gt;"",INDEX('CoC Ranking Data'!$A$1:$CF$106,ROW($D49),4),"")</f>
        <v>Lawrence County Social Services, Inc.</v>
      </c>
      <c r="B49" s="286" t="str">
        <f>IF(INDEX('CoC Ranking Data'!$A$1:$CF$106,ROW($D49),5)&lt;&gt;"",INDEX('CoC Ranking Data'!$A$1:$CF$106,ROW($D49),5),"")</f>
        <v>TEAM RRH</v>
      </c>
      <c r="C49" s="287" t="str">
        <f>IF(INDEX('CoC Ranking Data'!$A$1:$CF$106,ROW($D49),7)&lt;&gt;"",INDEX('CoC Ranking Data'!$A$1:$CF$106,ROW($D49),7),"")</f>
        <v>PH-RRH</v>
      </c>
      <c r="D49" s="300">
        <f>IF(INDEX('CoC Ranking Data'!$A$1:$CF$106,ROW($D49),29)&lt;&gt;"",INDEX('CoC Ranking Data'!$A$1:$CF$106,ROW($D49),29),"")</f>
        <v>0.45</v>
      </c>
      <c r="E49" s="8">
        <f t="shared" si="0"/>
        <v>1</v>
      </c>
    </row>
    <row r="50" spans="1:5" s="9" customFormat="1" ht="12.75" x14ac:dyDescent="0.2">
      <c r="A50" s="286" t="str">
        <f>IF(INDEX('CoC Ranking Data'!$A$1:$CF$106,ROW($D50),4)&lt;&gt;"",INDEX('CoC Ranking Data'!$A$1:$CF$106,ROW($D50),4),"")</f>
        <v>Lawrence County Social Services, Inc.</v>
      </c>
      <c r="B50" s="286" t="str">
        <f>IF(INDEX('CoC Ranking Data'!$A$1:$CF$106,ROW($D50),5)&lt;&gt;"",INDEX('CoC Ranking Data'!$A$1:$CF$106,ROW($D50),5),"")</f>
        <v>Turning Point</v>
      </c>
      <c r="C50" s="287" t="str">
        <f>IF(INDEX('CoC Ranking Data'!$A$1:$CF$106,ROW($D50),7)&lt;&gt;"",INDEX('CoC Ranking Data'!$A$1:$CF$106,ROW($D50),7),"")</f>
        <v>PH</v>
      </c>
      <c r="D50" s="300">
        <f>IF(INDEX('CoC Ranking Data'!$A$1:$CF$106,ROW($D50),29)&lt;&gt;"",INDEX('CoC Ranking Data'!$A$1:$CF$106,ROW($D50),29),"")</f>
        <v>0.24</v>
      </c>
      <c r="E50" s="8">
        <f t="shared" si="0"/>
        <v>1</v>
      </c>
    </row>
    <row r="51" spans="1:5" s="9" customFormat="1" ht="12.75" x14ac:dyDescent="0.2">
      <c r="A51" s="286" t="str">
        <f>IF(INDEX('CoC Ranking Data'!$A$1:$CF$106,ROW($D51),4)&lt;&gt;"",INDEX('CoC Ranking Data'!$A$1:$CF$106,ROW($D51),4),"")</f>
        <v>Lawrence County Social Services, Inc.</v>
      </c>
      <c r="B51" s="286" t="str">
        <f>IF(INDEX('CoC Ranking Data'!$A$1:$CF$106,ROW($D51),5)&lt;&gt;"",INDEX('CoC Ranking Data'!$A$1:$CF$106,ROW($D51),5),"")</f>
        <v>Veterans RRH</v>
      </c>
      <c r="C51" s="287" t="str">
        <f>IF(INDEX('CoC Ranking Data'!$A$1:$CF$106,ROW($D51),7)&lt;&gt;"",INDEX('CoC Ranking Data'!$A$1:$CF$106,ROW($D51),7),"")</f>
        <v>PH-RRH</v>
      </c>
      <c r="D51" s="300">
        <f>IF(INDEX('CoC Ranking Data'!$A$1:$CF$106,ROW($D51),29)&lt;&gt;"",INDEX('CoC Ranking Data'!$A$1:$CF$106,ROW($D51),29),"")</f>
        <v>0.56000000000000005</v>
      </c>
      <c r="E51" s="8">
        <f t="shared" si="0"/>
        <v>2</v>
      </c>
    </row>
    <row r="52" spans="1:5" s="9" customFormat="1" ht="12.75" x14ac:dyDescent="0.2">
      <c r="A52" s="286" t="str">
        <f>IF(INDEX('CoC Ranking Data'!$A$1:$CF$106,ROW($D52),4)&lt;&gt;"",INDEX('CoC Ranking Data'!$A$1:$CF$106,ROW($D52),4),"")</f>
        <v>McKean County Redevelopment &amp; Housing Authority</v>
      </c>
      <c r="B52" s="286" t="str">
        <f>IF(INDEX('CoC Ranking Data'!$A$1:$CF$106,ROW($D52),5)&lt;&gt;"",INDEX('CoC Ranking Data'!$A$1:$CF$106,ROW($D52),5),"")</f>
        <v>Northwest RRH</v>
      </c>
      <c r="C52" s="287" t="str">
        <f>IF(INDEX('CoC Ranking Data'!$A$1:$CF$106,ROW($D52),7)&lt;&gt;"",INDEX('CoC Ranking Data'!$A$1:$CF$106,ROW($D52),7),"")</f>
        <v>PH-RRH</v>
      </c>
      <c r="D52" s="300">
        <f>IF(INDEX('CoC Ranking Data'!$A$1:$CF$106,ROW($D52),29)&lt;&gt;"",INDEX('CoC Ranking Data'!$A$1:$CF$106,ROW($D52),29),"")</f>
        <v>0.35</v>
      </c>
      <c r="E52" s="8">
        <f t="shared" si="0"/>
        <v>1</v>
      </c>
    </row>
    <row r="53" spans="1:5" s="9" customFormat="1" ht="12.75" x14ac:dyDescent="0.2">
      <c r="A53" s="286" t="str">
        <f>IF(INDEX('CoC Ranking Data'!$A$1:$CF$106,ROW($D53),4)&lt;&gt;"",INDEX('CoC Ranking Data'!$A$1:$CF$106,ROW($D53),4),"")</f>
        <v>Northern Cambria Community Development Corporation</v>
      </c>
      <c r="B53" s="286" t="str">
        <f>IF(INDEX('CoC Ranking Data'!$A$1:$CF$106,ROW($D53),5)&lt;&gt;"",INDEX('CoC Ranking Data'!$A$1:$CF$106,ROW($D53),5),"")</f>
        <v>Chestnut Street Gardens Renewal Project Application FY 2018</v>
      </c>
      <c r="C53" s="287" t="str">
        <f>IF(INDEX('CoC Ranking Data'!$A$1:$CF$106,ROW($D53),7)&lt;&gt;"",INDEX('CoC Ranking Data'!$A$1:$CF$106,ROW($D53),7),"")</f>
        <v>PH</v>
      </c>
      <c r="D53" s="300">
        <f>IF(INDEX('CoC Ranking Data'!$A$1:$CF$106,ROW($D53),29)&lt;&gt;"",INDEX('CoC Ranking Data'!$A$1:$CF$106,ROW($D53),29),"")</f>
        <v>0</v>
      </c>
      <c r="E53" s="8">
        <f t="shared" si="0"/>
        <v>0</v>
      </c>
    </row>
    <row r="54" spans="1:5" s="9" customFormat="1" ht="12.75" x14ac:dyDescent="0.2">
      <c r="A54" s="286" t="str">
        <f>IF(INDEX('CoC Ranking Data'!$A$1:$CF$106,ROW($D54),4)&lt;&gt;"",INDEX('CoC Ranking Data'!$A$1:$CF$106,ROW($D54),4),"")</f>
        <v>Northern Cambria Community Development Corporation</v>
      </c>
      <c r="B54" s="286" t="str">
        <f>IF(INDEX('CoC Ranking Data'!$A$1:$CF$106,ROW($D54),5)&lt;&gt;"",INDEX('CoC Ranking Data'!$A$1:$CF$106,ROW($D54),5),"")</f>
        <v>Clinton Street Gardens Renewal Project Application FY 2018</v>
      </c>
      <c r="C54" s="287" t="str">
        <f>IF(INDEX('CoC Ranking Data'!$A$1:$CF$106,ROW($D54),7)&lt;&gt;"",INDEX('CoC Ranking Data'!$A$1:$CF$106,ROW($D54),7),"")</f>
        <v>PH</v>
      </c>
      <c r="D54" s="300">
        <f>IF(INDEX('CoC Ranking Data'!$A$1:$CF$106,ROW($D54),29)&lt;&gt;"",INDEX('CoC Ranking Data'!$A$1:$CF$106,ROW($D54),29),"")</f>
        <v>0.14000000000000001</v>
      </c>
      <c r="E54" s="8">
        <f t="shared" si="0"/>
        <v>0</v>
      </c>
    </row>
    <row r="55" spans="1:5" s="9" customFormat="1" ht="12.75" x14ac:dyDescent="0.2">
      <c r="A55" s="286" t="str">
        <f>IF(INDEX('CoC Ranking Data'!$A$1:$CF$106,ROW($D55),4)&lt;&gt;"",INDEX('CoC Ranking Data'!$A$1:$CF$106,ROW($D55),4),"")</f>
        <v>Union Mission of Latrobe, Inc.</v>
      </c>
      <c r="B55" s="286" t="str">
        <f>IF(INDEX('CoC Ranking Data'!$A$1:$CF$106,ROW($D55),5)&lt;&gt;"",INDEX('CoC Ranking Data'!$A$1:$CF$106,ROW($D55),5),"")</f>
        <v>Consolidated Union Mission Permanent Supportive Housing</v>
      </c>
      <c r="C55" s="287" t="str">
        <f>IF(INDEX('CoC Ranking Data'!$A$1:$CF$106,ROW($D55),7)&lt;&gt;"",INDEX('CoC Ranking Data'!$A$1:$CF$106,ROW($D55),7),"")</f>
        <v>PH</v>
      </c>
      <c r="D55" s="300">
        <f>IF(INDEX('CoC Ranking Data'!$A$1:$CF$106,ROW($D55),29)&lt;&gt;"",INDEX('CoC Ranking Data'!$A$1:$CF$106,ROW($D55),29),"")</f>
        <v>0.73</v>
      </c>
      <c r="E55" s="8">
        <f t="shared" si="0"/>
        <v>2</v>
      </c>
    </row>
    <row r="56" spans="1:5" x14ac:dyDescent="0.25">
      <c r="A56" s="286" t="str">
        <f>IF(INDEX('CoC Ranking Data'!$A$1:$CF$106,ROW($D56),4)&lt;&gt;"",INDEX('CoC Ranking Data'!$A$1:$CF$106,ROW($D56),4),"")</f>
        <v>Victim Outreach Intervention Center</v>
      </c>
      <c r="B56" s="286" t="str">
        <f>IF(INDEX('CoC Ranking Data'!$A$1:$CF$106,ROW($D56),5)&lt;&gt;"",INDEX('CoC Ranking Data'!$A$1:$CF$106,ROW($D56),5),"")</f>
        <v>Enduring VOICe</v>
      </c>
      <c r="C56" s="287" t="str">
        <f>IF(INDEX('CoC Ranking Data'!$A$1:$CF$106,ROW($D56),7)&lt;&gt;"",INDEX('CoC Ranking Data'!$A$1:$CF$106,ROW($D56),7),"")</f>
        <v>PH</v>
      </c>
      <c r="D56" s="300">
        <f>IF(INDEX('CoC Ranking Data'!$A$1:$CF$106,ROW($D56),29)&lt;&gt;"",INDEX('CoC Ranking Data'!$A$1:$CF$106,ROW($D56),29),"")</f>
        <v>0.63</v>
      </c>
      <c r="E56" s="8">
        <f t="shared" si="0"/>
        <v>2</v>
      </c>
    </row>
    <row r="57" spans="1:5" x14ac:dyDescent="0.25">
      <c r="A57" s="286" t="str">
        <f>IF(INDEX('CoC Ranking Data'!$A$1:$CF$106,ROW($D57),4)&lt;&gt;"",INDEX('CoC Ranking Data'!$A$1:$CF$106,ROW($D57),4),"")</f>
        <v>Warren-Forest Counties Economic Opportunity Council</v>
      </c>
      <c r="B57" s="286" t="str">
        <f>IF(INDEX('CoC Ranking Data'!$A$1:$CF$106,ROW($D57),5)&lt;&gt;"",INDEX('CoC Ranking Data'!$A$1:$CF$106,ROW($D57),5),"")</f>
        <v>Youngsville Permanent Supportive Housing</v>
      </c>
      <c r="C57" s="287" t="str">
        <f>IF(INDEX('CoC Ranking Data'!$A$1:$CF$106,ROW($D57),7)&lt;&gt;"",INDEX('CoC Ranking Data'!$A$1:$CF$106,ROW($D57),7),"")</f>
        <v>PH</v>
      </c>
      <c r="D57" s="300">
        <f>IF(INDEX('CoC Ranking Data'!$A$1:$CF$106,ROW($D57),29)&lt;&gt;"",INDEX('CoC Ranking Data'!$A$1:$CF$106,ROW($D57),29),"")</f>
        <v>0.75</v>
      </c>
      <c r="E57" s="8">
        <f t="shared" si="0"/>
        <v>2</v>
      </c>
    </row>
    <row r="58" spans="1:5" x14ac:dyDescent="0.25">
      <c r="A58" s="286" t="str">
        <f>IF(INDEX('CoC Ranking Data'!$A$1:$CF$106,ROW($D58),4)&lt;&gt;"",INDEX('CoC Ranking Data'!$A$1:$CF$106,ROW($D58),4),"")</f>
        <v>Westmoreland Community Action</v>
      </c>
      <c r="B58" s="286" t="str">
        <f>IF(INDEX('CoC Ranking Data'!$A$1:$CF$106,ROW($D58),5)&lt;&gt;"",INDEX('CoC Ranking Data'!$A$1:$CF$106,ROW($D58),5),"")</f>
        <v>Consolidated WCA PSH Project FY2018</v>
      </c>
      <c r="C58" s="287" t="str">
        <f>IF(INDEX('CoC Ranking Data'!$A$1:$CF$106,ROW($D58),7)&lt;&gt;"",INDEX('CoC Ranking Data'!$A$1:$CF$106,ROW($D58),7),"")</f>
        <v>PH</v>
      </c>
      <c r="D58" s="300">
        <f>IF(INDEX('CoC Ranking Data'!$A$1:$CF$106,ROW($D58),29)&lt;&gt;"",INDEX('CoC Ranking Data'!$A$1:$CF$106,ROW($D58),29),"")</f>
        <v>0.52</v>
      </c>
      <c r="E58" s="8">
        <f t="shared" si="0"/>
        <v>2</v>
      </c>
    </row>
    <row r="59" spans="1:5" x14ac:dyDescent="0.25">
      <c r="A59" s="286" t="str">
        <f>IF(INDEX('CoC Ranking Data'!$A$1:$CF$106,ROW($D59),4)&lt;&gt;"",INDEX('CoC Ranking Data'!$A$1:$CF$106,ROW($D59),4),"")</f>
        <v>Westmoreland Community Action</v>
      </c>
      <c r="B59" s="286" t="str">
        <f>IF(INDEX('CoC Ranking Data'!$A$1:$CF$106,ROW($D59),5)&lt;&gt;"",INDEX('CoC Ranking Data'!$A$1:$CF$106,ROW($D59),5),"")</f>
        <v>WCA PSH for Families 2018</v>
      </c>
      <c r="C59" s="287" t="str">
        <f>IF(INDEX('CoC Ranking Data'!$A$1:$CF$106,ROW($D59),7)&lt;&gt;"",INDEX('CoC Ranking Data'!$A$1:$CF$106,ROW($D59),7),"")</f>
        <v>PH</v>
      </c>
      <c r="D59" s="300">
        <f>IF(INDEX('CoC Ranking Data'!$A$1:$CF$106,ROW($D59),29)&lt;&gt;"",INDEX('CoC Ranking Data'!$A$1:$CF$106,ROW($D59),29),"")</f>
        <v>0.25</v>
      </c>
      <c r="E59" s="8">
        <f t="shared" si="0"/>
        <v>1</v>
      </c>
    </row>
    <row r="60" spans="1:5" x14ac:dyDescent="0.25">
      <c r="A60" s="286" t="str">
        <f>IF(INDEX('CoC Ranking Data'!$A$1:$CF$106,ROW($D60),4)&lt;&gt;"",INDEX('CoC Ranking Data'!$A$1:$CF$106,ROW($D60),4),"")</f>
        <v>Westmoreland Community Action</v>
      </c>
      <c r="B60" s="286" t="str">
        <f>IF(INDEX('CoC Ranking Data'!$A$1:$CF$106,ROW($D60),5)&lt;&gt;"",INDEX('CoC Ranking Data'!$A$1:$CF$106,ROW($D60),5),"")</f>
        <v>WCA PSH-Pittsburgh Street House 2018</v>
      </c>
      <c r="C60" s="287" t="str">
        <f>IF(INDEX('CoC Ranking Data'!$A$1:$CF$106,ROW($D60),7)&lt;&gt;"",INDEX('CoC Ranking Data'!$A$1:$CF$106,ROW($D60),7),"")</f>
        <v>PH</v>
      </c>
      <c r="D60" s="300">
        <f>IF(INDEX('CoC Ranking Data'!$A$1:$CF$106,ROW($D60),29)&lt;&gt;"",INDEX('CoC Ranking Data'!$A$1:$CF$106,ROW($D60),29),"")</f>
        <v>0.7</v>
      </c>
      <c r="E60" s="8">
        <f t="shared" si="0"/>
        <v>2</v>
      </c>
    </row>
    <row r="61" spans="1:5" x14ac:dyDescent="0.25">
      <c r="A61" s="286" t="str">
        <f>IF(INDEX('CoC Ranking Data'!$A$1:$CF$106,ROW($D61),4)&lt;&gt;"",INDEX('CoC Ranking Data'!$A$1:$CF$106,ROW($D61),4),"")</f>
        <v/>
      </c>
      <c r="B61" s="286" t="str">
        <f>IF(INDEX('CoC Ranking Data'!$A$1:$CF$106,ROW($D61),5)&lt;&gt;"",INDEX('CoC Ranking Data'!$A$1:$CF$106,ROW($D61),5),"")</f>
        <v/>
      </c>
      <c r="C61" s="287" t="str">
        <f>IF(INDEX('CoC Ranking Data'!$A$1:$CF$106,ROW($D61),7)&lt;&gt;"",INDEX('CoC Ranking Data'!$A$1:$CF$106,ROW($D61),7),"")</f>
        <v/>
      </c>
      <c r="D61" s="300" t="str">
        <f>IF(INDEX('CoC Ranking Data'!$A$1:$CF$106,ROW($D61),29)&lt;&gt;"",INDEX('CoC Ranking Data'!$A$1:$CF$106,ROW($D61),29),"")</f>
        <v/>
      </c>
      <c r="E61" s="8" t="str">
        <f t="shared" si="0"/>
        <v/>
      </c>
    </row>
    <row r="62" spans="1:5" x14ac:dyDescent="0.25">
      <c r="A62" s="286" t="str">
        <f>IF(INDEX('CoC Ranking Data'!$A$1:$CF$106,ROW($D62),4)&lt;&gt;"",INDEX('CoC Ranking Data'!$A$1:$CF$106,ROW($D62),4),"")</f>
        <v/>
      </c>
      <c r="B62" s="286" t="str">
        <f>IF(INDEX('CoC Ranking Data'!$A$1:$CF$106,ROW($D62),5)&lt;&gt;"",INDEX('CoC Ranking Data'!$A$1:$CF$106,ROW($D62),5),"")</f>
        <v/>
      </c>
      <c r="C62" s="287" t="str">
        <f>IF(INDEX('CoC Ranking Data'!$A$1:$CF$106,ROW($D62),7)&lt;&gt;"",INDEX('CoC Ranking Data'!$A$1:$CF$106,ROW($D62),7),"")</f>
        <v/>
      </c>
      <c r="D62" s="300" t="str">
        <f>IF(INDEX('CoC Ranking Data'!$A$1:$CF$106,ROW($D62),29)&lt;&gt;"",INDEX('CoC Ranking Data'!$A$1:$CF$106,ROW($D62),29),"")</f>
        <v/>
      </c>
      <c r="E62" s="8" t="str">
        <f t="shared" si="0"/>
        <v/>
      </c>
    </row>
    <row r="63" spans="1:5" x14ac:dyDescent="0.25">
      <c r="A63" s="286" t="str">
        <f>IF(INDEX('CoC Ranking Data'!$A$1:$CF$106,ROW($D63),4)&lt;&gt;"",INDEX('CoC Ranking Data'!$A$1:$CF$106,ROW($D63),4),"")</f>
        <v/>
      </c>
      <c r="B63" s="286" t="str">
        <f>IF(INDEX('CoC Ranking Data'!$A$1:$CF$106,ROW($D63),5)&lt;&gt;"",INDEX('CoC Ranking Data'!$A$1:$CF$106,ROW($D63),5),"")</f>
        <v/>
      </c>
      <c r="C63" s="287" t="str">
        <f>IF(INDEX('CoC Ranking Data'!$A$1:$CF$106,ROW($D63),7)&lt;&gt;"",INDEX('CoC Ranking Data'!$A$1:$CF$106,ROW($D63),7),"")</f>
        <v/>
      </c>
      <c r="D63" s="300" t="str">
        <f>IF(INDEX('CoC Ranking Data'!$A$1:$CF$106,ROW($D63),29)&lt;&gt;"",INDEX('CoC Ranking Data'!$A$1:$CF$106,ROW($D63),29),"")</f>
        <v/>
      </c>
      <c r="E63" s="8" t="str">
        <f t="shared" si="0"/>
        <v/>
      </c>
    </row>
    <row r="64" spans="1:5" x14ac:dyDescent="0.25">
      <c r="A64" s="286" t="str">
        <f>IF(INDEX('CoC Ranking Data'!$A$1:$CF$106,ROW($D64),4)&lt;&gt;"",INDEX('CoC Ranking Data'!$A$1:$CF$106,ROW($D64),4),"")</f>
        <v/>
      </c>
      <c r="B64" s="286" t="str">
        <f>IF(INDEX('CoC Ranking Data'!$A$1:$CF$106,ROW($D64),5)&lt;&gt;"",INDEX('CoC Ranking Data'!$A$1:$CF$106,ROW($D64),5),"")</f>
        <v/>
      </c>
      <c r="C64" s="287" t="str">
        <f>IF(INDEX('CoC Ranking Data'!$A$1:$CF$106,ROW($D64),7)&lt;&gt;"",INDEX('CoC Ranking Data'!$A$1:$CF$106,ROW($D64),7),"")</f>
        <v/>
      </c>
      <c r="D64" s="300" t="str">
        <f>IF(INDEX('CoC Ranking Data'!$A$1:$CF$106,ROW($D64),29)&lt;&gt;"",INDEX('CoC Ranking Data'!$A$1:$CF$106,ROW($D64),29),"")</f>
        <v/>
      </c>
      <c r="E64" s="8" t="str">
        <f t="shared" si="0"/>
        <v/>
      </c>
    </row>
    <row r="65" spans="1:5" x14ac:dyDescent="0.25">
      <c r="A65" s="286" t="str">
        <f>IF(INDEX('CoC Ranking Data'!$A$1:$CF$106,ROW($D65),4)&lt;&gt;"",INDEX('CoC Ranking Data'!$A$1:$CF$106,ROW($D65),4),"")</f>
        <v/>
      </c>
      <c r="B65" s="286" t="str">
        <f>IF(INDEX('CoC Ranking Data'!$A$1:$CF$106,ROW($D65),5)&lt;&gt;"",INDEX('CoC Ranking Data'!$A$1:$CF$106,ROW($D65),5),"")</f>
        <v/>
      </c>
      <c r="C65" s="287" t="str">
        <f>IF(INDEX('CoC Ranking Data'!$A$1:$CF$106,ROW($D65),7)&lt;&gt;"",INDEX('CoC Ranking Data'!$A$1:$CF$106,ROW($D65),7),"")</f>
        <v/>
      </c>
      <c r="D65" s="300" t="str">
        <f>IF(INDEX('CoC Ranking Data'!$A$1:$CF$106,ROW($D65),29)&lt;&gt;"",INDEX('CoC Ranking Data'!$A$1:$CF$106,ROW($D65),29),"")</f>
        <v/>
      </c>
      <c r="E65" s="8" t="str">
        <f t="shared" si="0"/>
        <v/>
      </c>
    </row>
    <row r="66" spans="1:5" x14ac:dyDescent="0.25">
      <c r="A66" s="286" t="str">
        <f>IF(INDEX('CoC Ranking Data'!$A$1:$CF$106,ROW($D66),4)&lt;&gt;"",INDEX('CoC Ranking Data'!$A$1:$CF$106,ROW($D66),4),"")</f>
        <v/>
      </c>
      <c r="B66" s="286" t="str">
        <f>IF(INDEX('CoC Ranking Data'!$A$1:$CF$106,ROW($D66),5)&lt;&gt;"",INDEX('CoC Ranking Data'!$A$1:$CF$106,ROW($D66),5),"")</f>
        <v/>
      </c>
      <c r="C66" s="287" t="str">
        <f>IF(INDEX('CoC Ranking Data'!$A$1:$CF$106,ROW($D66),7)&lt;&gt;"",INDEX('CoC Ranking Data'!$A$1:$CF$106,ROW($D66),7),"")</f>
        <v/>
      </c>
      <c r="D66" s="300" t="str">
        <f>IF(INDEX('CoC Ranking Data'!$A$1:$CF$106,ROW($D66),29)&lt;&gt;"",INDEX('CoC Ranking Data'!$A$1:$CF$106,ROW($D66),29),"")</f>
        <v/>
      </c>
      <c r="E66" s="8" t="str">
        <f t="shared" si="0"/>
        <v/>
      </c>
    </row>
    <row r="67" spans="1:5" x14ac:dyDescent="0.25">
      <c r="A67" s="286" t="str">
        <f>IF(INDEX('CoC Ranking Data'!$A$1:$CF$106,ROW($D67),4)&lt;&gt;"",INDEX('CoC Ranking Data'!$A$1:$CF$106,ROW($D67),4),"")</f>
        <v/>
      </c>
      <c r="B67" s="286" t="str">
        <f>IF(INDEX('CoC Ranking Data'!$A$1:$CF$106,ROW($D67),5)&lt;&gt;"",INDEX('CoC Ranking Data'!$A$1:$CF$106,ROW($D67),5),"")</f>
        <v/>
      </c>
      <c r="C67" s="287" t="str">
        <f>IF(INDEX('CoC Ranking Data'!$A$1:$CF$106,ROW($D67),7)&lt;&gt;"",INDEX('CoC Ranking Data'!$A$1:$CF$106,ROW($D67),7),"")</f>
        <v/>
      </c>
      <c r="D67" s="300" t="str">
        <f>IF(INDEX('CoC Ranking Data'!$A$1:$CF$106,ROW($D67),29)&lt;&gt;"",INDEX('CoC Ranking Data'!$A$1:$CF$106,ROW($D67),29),"")</f>
        <v/>
      </c>
      <c r="E67" s="8" t="str">
        <f t="shared" si="0"/>
        <v/>
      </c>
    </row>
    <row r="68" spans="1:5" x14ac:dyDescent="0.25">
      <c r="A68" s="286" t="str">
        <f>IF(INDEX('CoC Ranking Data'!$A$1:$CF$106,ROW($D68),4)&lt;&gt;"",INDEX('CoC Ranking Data'!$A$1:$CF$106,ROW($D68),4),"")</f>
        <v/>
      </c>
      <c r="B68" s="286" t="str">
        <f>IF(INDEX('CoC Ranking Data'!$A$1:$CF$106,ROW($D68),5)&lt;&gt;"",INDEX('CoC Ranking Data'!$A$1:$CF$106,ROW($D68),5),"")</f>
        <v/>
      </c>
      <c r="C68" s="287" t="str">
        <f>IF(INDEX('CoC Ranking Data'!$A$1:$CF$106,ROW($D68),7)&lt;&gt;"",INDEX('CoC Ranking Data'!$A$1:$CF$106,ROW($D68),7),"")</f>
        <v/>
      </c>
      <c r="D68" s="300" t="str">
        <f>IF(INDEX('CoC Ranking Data'!$A$1:$CF$106,ROW($D68),29)&lt;&gt;"",INDEX('CoC Ranking Data'!$A$1:$CF$106,ROW($D68),29),"")</f>
        <v/>
      </c>
      <c r="E68" s="8" t="str">
        <f t="shared" si="0"/>
        <v/>
      </c>
    </row>
    <row r="69" spans="1:5" x14ac:dyDescent="0.25">
      <c r="A69" s="286" t="str">
        <f>IF(INDEX('CoC Ranking Data'!$A$1:$CF$106,ROW($D69),4)&lt;&gt;"",INDEX('CoC Ranking Data'!$A$1:$CF$106,ROW($D69),4),"")</f>
        <v/>
      </c>
      <c r="B69" s="286" t="str">
        <f>IF(INDEX('CoC Ranking Data'!$A$1:$CF$106,ROW($D69),5)&lt;&gt;"",INDEX('CoC Ranking Data'!$A$1:$CF$106,ROW($D69),5),"")</f>
        <v/>
      </c>
      <c r="C69" s="287" t="str">
        <f>IF(INDEX('CoC Ranking Data'!$A$1:$CF$106,ROW($D69),7)&lt;&gt;"",INDEX('CoC Ranking Data'!$A$1:$CF$106,ROW($D69),7),"")</f>
        <v/>
      </c>
      <c r="D69" s="300" t="str">
        <f>IF(INDEX('CoC Ranking Data'!$A$1:$CF$106,ROW($D69),29)&lt;&gt;"",INDEX('CoC Ranking Data'!$A$1:$CF$106,ROW($D69),29),"")</f>
        <v/>
      </c>
      <c r="E69" s="8" t="str">
        <f t="shared" si="0"/>
        <v/>
      </c>
    </row>
    <row r="70" spans="1:5" x14ac:dyDescent="0.25">
      <c r="A70" s="286" t="str">
        <f>IF(INDEX('CoC Ranking Data'!$A$1:$CF$106,ROW($D70),4)&lt;&gt;"",INDEX('CoC Ranking Data'!$A$1:$CF$106,ROW($D70),4),"")</f>
        <v/>
      </c>
      <c r="B70" s="286" t="str">
        <f>IF(INDEX('CoC Ranking Data'!$A$1:$CF$106,ROW($D70),5)&lt;&gt;"",INDEX('CoC Ranking Data'!$A$1:$CF$106,ROW($D70),5),"")</f>
        <v/>
      </c>
      <c r="C70" s="287" t="str">
        <f>IF(INDEX('CoC Ranking Data'!$A$1:$CF$106,ROW($D70),7)&lt;&gt;"",INDEX('CoC Ranking Data'!$A$1:$CF$106,ROW($D70),7),"")</f>
        <v/>
      </c>
      <c r="D70" s="300" t="str">
        <f>IF(INDEX('CoC Ranking Data'!$A$1:$CF$106,ROW($D70),29)&lt;&gt;"",INDEX('CoC Ranking Data'!$A$1:$CF$106,ROW($D70),29),"")</f>
        <v/>
      </c>
      <c r="E70" s="8" t="str">
        <f t="shared" si="0"/>
        <v/>
      </c>
    </row>
    <row r="71" spans="1:5" x14ac:dyDescent="0.25">
      <c r="A71" s="286" t="str">
        <f>IF(INDEX('CoC Ranking Data'!$A$1:$CF$106,ROW($D71),4)&lt;&gt;"",INDEX('CoC Ranking Data'!$A$1:$CF$106,ROW($D71),4),"")</f>
        <v/>
      </c>
      <c r="B71" s="286" t="str">
        <f>IF(INDEX('CoC Ranking Data'!$A$1:$CF$106,ROW($D71),5)&lt;&gt;"",INDEX('CoC Ranking Data'!$A$1:$CF$106,ROW($D71),5),"")</f>
        <v/>
      </c>
      <c r="C71" s="287" t="str">
        <f>IF(INDEX('CoC Ranking Data'!$A$1:$CF$106,ROW($D71),7)&lt;&gt;"",INDEX('CoC Ranking Data'!$A$1:$CF$106,ROW($D71),7),"")</f>
        <v/>
      </c>
      <c r="D71" s="300" t="str">
        <f>IF(INDEX('CoC Ranking Data'!$A$1:$CF$106,ROW($D71),29)&lt;&gt;"",INDEX('CoC Ranking Data'!$A$1:$CF$106,ROW($D71),29),"")</f>
        <v/>
      </c>
      <c r="E71" s="8" t="str">
        <f t="shared" si="0"/>
        <v/>
      </c>
    </row>
    <row r="72" spans="1:5" x14ac:dyDescent="0.25">
      <c r="A72" s="286" t="str">
        <f>IF(INDEX('CoC Ranking Data'!$A$1:$CF$106,ROW($D72),4)&lt;&gt;"",INDEX('CoC Ranking Data'!$A$1:$CF$106,ROW($D72),4),"")</f>
        <v/>
      </c>
      <c r="B72" s="286" t="str">
        <f>IF(INDEX('CoC Ranking Data'!$A$1:$CF$106,ROW($D72),5)&lt;&gt;"",INDEX('CoC Ranking Data'!$A$1:$CF$106,ROW($D72),5),"")</f>
        <v/>
      </c>
      <c r="C72" s="287" t="str">
        <f>IF(INDEX('CoC Ranking Data'!$A$1:$CF$106,ROW($D72),7)&lt;&gt;"",INDEX('CoC Ranking Data'!$A$1:$CF$106,ROW($D72),7),"")</f>
        <v/>
      </c>
      <c r="D72" s="300" t="str">
        <f>IF(INDEX('CoC Ranking Data'!$A$1:$CF$106,ROW($D72),29)&lt;&gt;"",INDEX('CoC Ranking Data'!$A$1:$CF$106,ROW($D72),29),"")</f>
        <v/>
      </c>
      <c r="E72" s="8" t="str">
        <f t="shared" si="0"/>
        <v/>
      </c>
    </row>
    <row r="73" spans="1:5" x14ac:dyDescent="0.25">
      <c r="A73" s="286" t="str">
        <f>IF(INDEX('CoC Ranking Data'!$A$1:$CF$106,ROW($D73),4)&lt;&gt;"",INDEX('CoC Ranking Data'!$A$1:$CF$106,ROW($D73),4),"")</f>
        <v/>
      </c>
      <c r="B73" s="286" t="str">
        <f>IF(INDEX('CoC Ranking Data'!$A$1:$CF$106,ROW($D73),5)&lt;&gt;"",INDEX('CoC Ranking Data'!$A$1:$CF$106,ROW($D73),5),"")</f>
        <v/>
      </c>
      <c r="C73" s="287" t="str">
        <f>IF(INDEX('CoC Ranking Data'!$A$1:$CF$106,ROW($D73),7)&lt;&gt;"",INDEX('CoC Ranking Data'!$A$1:$CF$106,ROW($D73),7),"")</f>
        <v/>
      </c>
      <c r="D73" s="300" t="str">
        <f>IF(INDEX('CoC Ranking Data'!$A$1:$CF$106,ROW($D73),29)&lt;&gt;"",INDEX('CoC Ranking Data'!$A$1:$CF$106,ROW($D73),29),"")</f>
        <v/>
      </c>
      <c r="E73" s="8" t="str">
        <f t="shared" si="0"/>
        <v/>
      </c>
    </row>
    <row r="74" spans="1:5" x14ac:dyDescent="0.25">
      <c r="A74" s="286" t="str">
        <f>IF(INDEX('CoC Ranking Data'!$A$1:$CF$106,ROW($D74),4)&lt;&gt;"",INDEX('CoC Ranking Data'!$A$1:$CF$106,ROW($D74),4),"")</f>
        <v/>
      </c>
      <c r="B74" s="286" t="str">
        <f>IF(INDEX('CoC Ranking Data'!$A$1:$CF$106,ROW($D74),5)&lt;&gt;"",INDEX('CoC Ranking Data'!$A$1:$CF$106,ROW($D74),5),"")</f>
        <v/>
      </c>
      <c r="C74" s="287" t="str">
        <f>IF(INDEX('CoC Ranking Data'!$A$1:$CF$106,ROW($D74),7)&lt;&gt;"",INDEX('CoC Ranking Data'!$A$1:$CF$106,ROW($D74),7),"")</f>
        <v/>
      </c>
      <c r="D74" s="300" t="str">
        <f>IF(INDEX('CoC Ranking Data'!$A$1:$CF$106,ROW($D74),29)&lt;&gt;"",INDEX('CoC Ranking Data'!$A$1:$CF$106,ROW($D74),29),"")</f>
        <v/>
      </c>
      <c r="E74" s="8" t="str">
        <f t="shared" ref="E74:E102" si="1">IF(AND(A74&lt;&gt;"",D74&lt;&gt;""),IF(D74&gt;=0.5,2,IF(AND(D74 &lt; 0.5, D74 &gt;= 0.2),1,0)),"")</f>
        <v/>
      </c>
    </row>
    <row r="75" spans="1:5" x14ac:dyDescent="0.25">
      <c r="A75" s="286" t="str">
        <f>IF(INDEX('CoC Ranking Data'!$A$1:$CF$106,ROW($D75),4)&lt;&gt;"",INDEX('CoC Ranking Data'!$A$1:$CF$106,ROW($D75),4),"")</f>
        <v/>
      </c>
      <c r="B75" s="286" t="str">
        <f>IF(INDEX('CoC Ranking Data'!$A$1:$CF$106,ROW($D75),5)&lt;&gt;"",INDEX('CoC Ranking Data'!$A$1:$CF$106,ROW($D75),5),"")</f>
        <v/>
      </c>
      <c r="C75" s="287" t="str">
        <f>IF(INDEX('CoC Ranking Data'!$A$1:$CF$106,ROW($D75),7)&lt;&gt;"",INDEX('CoC Ranking Data'!$A$1:$CF$106,ROW($D75),7),"")</f>
        <v/>
      </c>
      <c r="D75" s="300" t="str">
        <f>IF(INDEX('CoC Ranking Data'!$A$1:$CF$106,ROW($D75),29)&lt;&gt;"",INDEX('CoC Ranking Data'!$A$1:$CF$106,ROW($D75),29),"")</f>
        <v/>
      </c>
      <c r="E75" s="8" t="str">
        <f t="shared" si="1"/>
        <v/>
      </c>
    </row>
    <row r="76" spans="1:5" x14ac:dyDescent="0.25">
      <c r="A76" s="286" t="str">
        <f>IF(INDEX('CoC Ranking Data'!$A$1:$CF$106,ROW($D76),4)&lt;&gt;"",INDEX('CoC Ranking Data'!$A$1:$CF$106,ROW($D76),4),"")</f>
        <v/>
      </c>
      <c r="B76" s="286" t="str">
        <f>IF(INDEX('CoC Ranking Data'!$A$1:$CF$106,ROW($D76),5)&lt;&gt;"",INDEX('CoC Ranking Data'!$A$1:$CF$106,ROW($D76),5),"")</f>
        <v/>
      </c>
      <c r="C76" s="287" t="str">
        <f>IF(INDEX('CoC Ranking Data'!$A$1:$CF$106,ROW($D76),7)&lt;&gt;"",INDEX('CoC Ranking Data'!$A$1:$CF$106,ROW($D76),7),"")</f>
        <v/>
      </c>
      <c r="D76" s="300" t="str">
        <f>IF(INDEX('CoC Ranking Data'!$A$1:$CF$106,ROW($D76),29)&lt;&gt;"",INDEX('CoC Ranking Data'!$A$1:$CF$106,ROW($D76),29),"")</f>
        <v/>
      </c>
      <c r="E76" s="8" t="str">
        <f t="shared" si="1"/>
        <v/>
      </c>
    </row>
    <row r="77" spans="1:5" x14ac:dyDescent="0.25">
      <c r="A77" s="286" t="str">
        <f>IF(INDEX('CoC Ranking Data'!$A$1:$CF$106,ROW($D77),4)&lt;&gt;"",INDEX('CoC Ranking Data'!$A$1:$CF$106,ROW($D77),4),"")</f>
        <v/>
      </c>
      <c r="B77" s="286" t="str">
        <f>IF(INDEX('CoC Ranking Data'!$A$1:$CF$106,ROW($D77),5)&lt;&gt;"",INDEX('CoC Ranking Data'!$A$1:$CF$106,ROW($D77),5),"")</f>
        <v/>
      </c>
      <c r="C77" s="287" t="str">
        <f>IF(INDEX('CoC Ranking Data'!$A$1:$CF$106,ROW($D77),7)&lt;&gt;"",INDEX('CoC Ranking Data'!$A$1:$CF$106,ROW($D77),7),"")</f>
        <v/>
      </c>
      <c r="D77" s="300" t="str">
        <f>IF(INDEX('CoC Ranking Data'!$A$1:$CF$106,ROW($D77),29)&lt;&gt;"",INDEX('CoC Ranking Data'!$A$1:$CF$106,ROW($D77),29),"")</f>
        <v/>
      </c>
      <c r="E77" s="8" t="str">
        <f t="shared" si="1"/>
        <v/>
      </c>
    </row>
    <row r="78" spans="1:5" x14ac:dyDescent="0.25">
      <c r="A78" s="286" t="str">
        <f>IF(INDEX('CoC Ranking Data'!$A$1:$CF$106,ROW($D78),4)&lt;&gt;"",INDEX('CoC Ranking Data'!$A$1:$CF$106,ROW($D78),4),"")</f>
        <v/>
      </c>
      <c r="B78" s="286" t="str">
        <f>IF(INDEX('CoC Ranking Data'!$A$1:$CF$106,ROW($D78),5)&lt;&gt;"",INDEX('CoC Ranking Data'!$A$1:$CF$106,ROW($D78),5),"")</f>
        <v/>
      </c>
      <c r="C78" s="287" t="str">
        <f>IF(INDEX('CoC Ranking Data'!$A$1:$CF$106,ROW($D78),7)&lt;&gt;"",INDEX('CoC Ranking Data'!$A$1:$CF$106,ROW($D78),7),"")</f>
        <v/>
      </c>
      <c r="D78" s="300" t="str">
        <f>IF(INDEX('CoC Ranking Data'!$A$1:$CF$106,ROW($D78),29)&lt;&gt;"",INDEX('CoC Ranking Data'!$A$1:$CF$106,ROW($D78),29),"")</f>
        <v/>
      </c>
      <c r="E78" s="8" t="str">
        <f t="shared" si="1"/>
        <v/>
      </c>
    </row>
    <row r="79" spans="1:5" x14ac:dyDescent="0.25">
      <c r="A79" s="286" t="str">
        <f>IF(INDEX('CoC Ranking Data'!$A$1:$CF$106,ROW($D79),4)&lt;&gt;"",INDEX('CoC Ranking Data'!$A$1:$CF$106,ROW($D79),4),"")</f>
        <v/>
      </c>
      <c r="B79" s="286" t="str">
        <f>IF(INDEX('CoC Ranking Data'!$A$1:$CF$106,ROW($D79),5)&lt;&gt;"",INDEX('CoC Ranking Data'!$A$1:$CF$106,ROW($D79),5),"")</f>
        <v/>
      </c>
      <c r="C79" s="287" t="str">
        <f>IF(INDEX('CoC Ranking Data'!$A$1:$CF$106,ROW($D79),7)&lt;&gt;"",INDEX('CoC Ranking Data'!$A$1:$CF$106,ROW($D79),7),"")</f>
        <v/>
      </c>
      <c r="D79" s="300" t="str">
        <f>IF(INDEX('CoC Ranking Data'!$A$1:$CF$106,ROW($D79),29)&lt;&gt;"",INDEX('CoC Ranking Data'!$A$1:$CF$106,ROW($D79),29),"")</f>
        <v/>
      </c>
      <c r="E79" s="8" t="str">
        <f t="shared" si="1"/>
        <v/>
      </c>
    </row>
    <row r="80" spans="1:5" x14ac:dyDescent="0.25">
      <c r="A80" s="286" t="str">
        <f>IF(INDEX('CoC Ranking Data'!$A$1:$CF$106,ROW($D80),4)&lt;&gt;"",INDEX('CoC Ranking Data'!$A$1:$CF$106,ROW($D80),4),"")</f>
        <v/>
      </c>
      <c r="B80" s="286" t="str">
        <f>IF(INDEX('CoC Ranking Data'!$A$1:$CF$106,ROW($D80),5)&lt;&gt;"",INDEX('CoC Ranking Data'!$A$1:$CF$106,ROW($D80),5),"")</f>
        <v/>
      </c>
      <c r="C80" s="287" t="str">
        <f>IF(INDEX('CoC Ranking Data'!$A$1:$CF$106,ROW($D80),7)&lt;&gt;"",INDEX('CoC Ranking Data'!$A$1:$CF$106,ROW($D80),7),"")</f>
        <v/>
      </c>
      <c r="D80" s="300" t="str">
        <f>IF(INDEX('CoC Ranking Data'!$A$1:$CF$106,ROW($D80),29)&lt;&gt;"",INDEX('CoC Ranking Data'!$A$1:$CF$106,ROW($D80),29),"")</f>
        <v/>
      </c>
      <c r="E80" s="8" t="str">
        <f t="shared" si="1"/>
        <v/>
      </c>
    </row>
    <row r="81" spans="1:5" x14ac:dyDescent="0.25">
      <c r="A81" s="286" t="str">
        <f>IF(INDEX('CoC Ranking Data'!$A$1:$CF$106,ROW($D81),4)&lt;&gt;"",INDEX('CoC Ranking Data'!$A$1:$CF$106,ROW($D81),4),"")</f>
        <v/>
      </c>
      <c r="B81" s="286" t="str">
        <f>IF(INDEX('CoC Ranking Data'!$A$1:$CF$106,ROW($D81),5)&lt;&gt;"",INDEX('CoC Ranking Data'!$A$1:$CF$106,ROW($D81),5),"")</f>
        <v/>
      </c>
      <c r="C81" s="287" t="str">
        <f>IF(INDEX('CoC Ranking Data'!$A$1:$CF$106,ROW($D81),7)&lt;&gt;"",INDEX('CoC Ranking Data'!$A$1:$CF$106,ROW($D81),7),"")</f>
        <v/>
      </c>
      <c r="D81" s="300" t="str">
        <f>IF(INDEX('CoC Ranking Data'!$A$1:$CF$106,ROW($D81),29)&lt;&gt;"",INDEX('CoC Ranking Data'!$A$1:$CF$106,ROW($D81),29),"")</f>
        <v/>
      </c>
      <c r="E81" s="8" t="str">
        <f t="shared" si="1"/>
        <v/>
      </c>
    </row>
    <row r="82" spans="1:5" x14ac:dyDescent="0.25">
      <c r="A82" s="286" t="str">
        <f>IF(INDEX('CoC Ranking Data'!$A$1:$CF$106,ROW($D82),4)&lt;&gt;"",INDEX('CoC Ranking Data'!$A$1:$CF$106,ROW($D82),4),"")</f>
        <v/>
      </c>
      <c r="B82" s="286" t="str">
        <f>IF(INDEX('CoC Ranking Data'!$A$1:$CF$106,ROW($D82),5)&lt;&gt;"",INDEX('CoC Ranking Data'!$A$1:$CF$106,ROW($D82),5),"")</f>
        <v/>
      </c>
      <c r="C82" s="287" t="str">
        <f>IF(INDEX('CoC Ranking Data'!$A$1:$CF$106,ROW($D82),7)&lt;&gt;"",INDEX('CoC Ranking Data'!$A$1:$CF$106,ROW($D82),7),"")</f>
        <v/>
      </c>
      <c r="D82" s="300" t="str">
        <f>IF(INDEX('CoC Ranking Data'!$A$1:$CF$106,ROW($D82),29)&lt;&gt;"",INDEX('CoC Ranking Data'!$A$1:$CF$106,ROW($D82),29),"")</f>
        <v/>
      </c>
      <c r="E82" s="8" t="str">
        <f t="shared" si="1"/>
        <v/>
      </c>
    </row>
    <row r="83" spans="1:5" x14ac:dyDescent="0.25">
      <c r="A83" s="286" t="str">
        <f>IF(INDEX('CoC Ranking Data'!$A$1:$CF$106,ROW($D83),4)&lt;&gt;"",INDEX('CoC Ranking Data'!$A$1:$CF$106,ROW($D83),4),"")</f>
        <v/>
      </c>
      <c r="B83" s="286" t="str">
        <f>IF(INDEX('CoC Ranking Data'!$A$1:$CF$106,ROW($D83),5)&lt;&gt;"",INDEX('CoC Ranking Data'!$A$1:$CF$106,ROW($D83),5),"")</f>
        <v/>
      </c>
      <c r="C83" s="287" t="str">
        <f>IF(INDEX('CoC Ranking Data'!$A$1:$CF$106,ROW($D83),7)&lt;&gt;"",INDEX('CoC Ranking Data'!$A$1:$CF$106,ROW($D83),7),"")</f>
        <v/>
      </c>
      <c r="D83" s="300" t="str">
        <f>IF(INDEX('CoC Ranking Data'!$A$1:$CF$106,ROW($D83),29)&lt;&gt;"",INDEX('CoC Ranking Data'!$A$1:$CF$106,ROW($D83),29),"")</f>
        <v/>
      </c>
      <c r="E83" s="8" t="str">
        <f t="shared" si="1"/>
        <v/>
      </c>
    </row>
    <row r="84" spans="1:5" x14ac:dyDescent="0.25">
      <c r="A84" s="286" t="str">
        <f>IF(INDEX('CoC Ranking Data'!$A$1:$CF$106,ROW($D84),4)&lt;&gt;"",INDEX('CoC Ranking Data'!$A$1:$CF$106,ROW($D84),4),"")</f>
        <v/>
      </c>
      <c r="B84" s="286" t="str">
        <f>IF(INDEX('CoC Ranking Data'!$A$1:$CF$106,ROW($D84),5)&lt;&gt;"",INDEX('CoC Ranking Data'!$A$1:$CF$106,ROW($D84),5),"")</f>
        <v/>
      </c>
      <c r="C84" s="287" t="str">
        <f>IF(INDEX('CoC Ranking Data'!$A$1:$CF$106,ROW($D84),7)&lt;&gt;"",INDEX('CoC Ranking Data'!$A$1:$CF$106,ROW($D84),7),"")</f>
        <v/>
      </c>
      <c r="D84" s="300" t="str">
        <f>IF(INDEX('CoC Ranking Data'!$A$1:$CF$106,ROW($D84),29)&lt;&gt;"",INDEX('CoC Ranking Data'!$A$1:$CF$106,ROW($D84),29),"")</f>
        <v/>
      </c>
      <c r="E84" s="8" t="str">
        <f t="shared" si="1"/>
        <v/>
      </c>
    </row>
    <row r="85" spans="1:5" x14ac:dyDescent="0.25">
      <c r="A85" s="286" t="str">
        <f>IF(INDEX('CoC Ranking Data'!$A$1:$CF$106,ROW($D85),4)&lt;&gt;"",INDEX('CoC Ranking Data'!$A$1:$CF$106,ROW($D85),4),"")</f>
        <v/>
      </c>
      <c r="B85" s="286" t="str">
        <f>IF(INDEX('CoC Ranking Data'!$A$1:$CF$106,ROW($D85),5)&lt;&gt;"",INDEX('CoC Ranking Data'!$A$1:$CF$106,ROW($D85),5),"")</f>
        <v/>
      </c>
      <c r="C85" s="287" t="str">
        <f>IF(INDEX('CoC Ranking Data'!$A$1:$CF$106,ROW($D85),7)&lt;&gt;"",INDEX('CoC Ranking Data'!$A$1:$CF$106,ROW($D85),7),"")</f>
        <v/>
      </c>
      <c r="D85" s="300" t="str">
        <f>IF(INDEX('CoC Ranking Data'!$A$1:$CF$106,ROW($D85),29)&lt;&gt;"",INDEX('CoC Ranking Data'!$A$1:$CF$106,ROW($D85),29),"")</f>
        <v/>
      </c>
      <c r="E85" s="8" t="str">
        <f t="shared" si="1"/>
        <v/>
      </c>
    </row>
    <row r="86" spans="1:5" x14ac:dyDescent="0.25">
      <c r="A86" s="286" t="str">
        <f>IF(INDEX('CoC Ranking Data'!$A$1:$CF$106,ROW($D86),4)&lt;&gt;"",INDEX('CoC Ranking Data'!$A$1:$CF$106,ROW($D86),4),"")</f>
        <v/>
      </c>
      <c r="B86" s="286" t="str">
        <f>IF(INDEX('CoC Ranking Data'!$A$1:$CF$106,ROW($D86),5)&lt;&gt;"",INDEX('CoC Ranking Data'!$A$1:$CF$106,ROW($D86),5),"")</f>
        <v/>
      </c>
      <c r="C86" s="287" t="str">
        <f>IF(INDEX('CoC Ranking Data'!$A$1:$CF$106,ROW($D86),7)&lt;&gt;"",INDEX('CoC Ranking Data'!$A$1:$CF$106,ROW($D86),7),"")</f>
        <v/>
      </c>
      <c r="D86" s="300" t="str">
        <f>IF(INDEX('CoC Ranking Data'!$A$1:$CF$106,ROW($D86),29)&lt;&gt;"",INDEX('CoC Ranking Data'!$A$1:$CF$106,ROW($D86),29),"")</f>
        <v/>
      </c>
      <c r="E86" s="8" t="str">
        <f t="shared" si="1"/>
        <v/>
      </c>
    </row>
    <row r="87" spans="1:5" x14ac:dyDescent="0.25">
      <c r="A87" s="286" t="str">
        <f>IF(INDEX('CoC Ranking Data'!$A$1:$CF$106,ROW($D87),4)&lt;&gt;"",INDEX('CoC Ranking Data'!$A$1:$CF$106,ROW($D87),4),"")</f>
        <v/>
      </c>
      <c r="B87" s="286" t="str">
        <f>IF(INDEX('CoC Ranking Data'!$A$1:$CF$106,ROW($D87),5)&lt;&gt;"",INDEX('CoC Ranking Data'!$A$1:$CF$106,ROW($D87),5),"")</f>
        <v/>
      </c>
      <c r="C87" s="287" t="str">
        <f>IF(INDEX('CoC Ranking Data'!$A$1:$CF$106,ROW($D87),7)&lt;&gt;"",INDEX('CoC Ranking Data'!$A$1:$CF$106,ROW($D87),7),"")</f>
        <v/>
      </c>
      <c r="D87" s="300" t="str">
        <f>IF(INDEX('CoC Ranking Data'!$A$1:$CF$106,ROW($D87),29)&lt;&gt;"",INDEX('CoC Ranking Data'!$A$1:$CF$106,ROW($D87),29),"")</f>
        <v/>
      </c>
      <c r="E87" s="8" t="str">
        <f t="shared" si="1"/>
        <v/>
      </c>
    </row>
    <row r="88" spans="1:5" x14ac:dyDescent="0.25">
      <c r="A88" s="286" t="str">
        <f>IF(INDEX('CoC Ranking Data'!$A$1:$CF$106,ROW($D88),4)&lt;&gt;"",INDEX('CoC Ranking Data'!$A$1:$CF$106,ROW($D88),4),"")</f>
        <v/>
      </c>
      <c r="B88" s="286" t="str">
        <f>IF(INDEX('CoC Ranking Data'!$A$1:$CF$106,ROW($D88),5)&lt;&gt;"",INDEX('CoC Ranking Data'!$A$1:$CF$106,ROW($D88),5),"")</f>
        <v/>
      </c>
      <c r="C88" s="287" t="str">
        <f>IF(INDEX('CoC Ranking Data'!$A$1:$CF$106,ROW($D88),7)&lt;&gt;"",INDEX('CoC Ranking Data'!$A$1:$CF$106,ROW($D88),7),"")</f>
        <v/>
      </c>
      <c r="D88" s="300" t="str">
        <f>IF(INDEX('CoC Ranking Data'!$A$1:$CF$106,ROW($D88),29)&lt;&gt;"",INDEX('CoC Ranking Data'!$A$1:$CF$106,ROW($D88),29),"")</f>
        <v/>
      </c>
      <c r="E88" s="8" t="str">
        <f t="shared" si="1"/>
        <v/>
      </c>
    </row>
    <row r="89" spans="1:5" x14ac:dyDescent="0.25">
      <c r="A89" s="286" t="str">
        <f>IF(INDEX('CoC Ranking Data'!$A$1:$CF$106,ROW($D89),4)&lt;&gt;"",INDEX('CoC Ranking Data'!$A$1:$CF$106,ROW($D89),4),"")</f>
        <v/>
      </c>
      <c r="B89" s="286" t="str">
        <f>IF(INDEX('CoC Ranking Data'!$A$1:$CF$106,ROW($D89),5)&lt;&gt;"",INDEX('CoC Ranking Data'!$A$1:$CF$106,ROW($D89),5),"")</f>
        <v/>
      </c>
      <c r="C89" s="287" t="str">
        <f>IF(INDEX('CoC Ranking Data'!$A$1:$CF$106,ROW($D89),7)&lt;&gt;"",INDEX('CoC Ranking Data'!$A$1:$CF$106,ROW($D89),7),"")</f>
        <v/>
      </c>
      <c r="D89" s="300" t="str">
        <f>IF(INDEX('CoC Ranking Data'!$A$1:$CF$106,ROW($D89),29)&lt;&gt;"",INDEX('CoC Ranking Data'!$A$1:$CF$106,ROW($D89),29),"")</f>
        <v/>
      </c>
      <c r="E89" s="8" t="str">
        <f t="shared" si="1"/>
        <v/>
      </c>
    </row>
    <row r="90" spans="1:5" x14ac:dyDescent="0.25">
      <c r="A90" s="286" t="str">
        <f>IF(INDEX('CoC Ranking Data'!$A$1:$CF$106,ROW($D90),4)&lt;&gt;"",INDEX('CoC Ranking Data'!$A$1:$CF$106,ROW($D90),4),"")</f>
        <v/>
      </c>
      <c r="B90" s="286" t="str">
        <f>IF(INDEX('CoC Ranking Data'!$A$1:$CF$106,ROW($D90),5)&lt;&gt;"",INDEX('CoC Ranking Data'!$A$1:$CF$106,ROW($D90),5),"")</f>
        <v/>
      </c>
      <c r="C90" s="287" t="str">
        <f>IF(INDEX('CoC Ranking Data'!$A$1:$CF$106,ROW($D90),7)&lt;&gt;"",INDEX('CoC Ranking Data'!$A$1:$CF$106,ROW($D90),7),"")</f>
        <v/>
      </c>
      <c r="D90" s="300" t="str">
        <f>IF(INDEX('CoC Ranking Data'!$A$1:$CF$106,ROW($D90),29)&lt;&gt;"",INDEX('CoC Ranking Data'!$A$1:$CF$106,ROW($D90),29),"")</f>
        <v/>
      </c>
      <c r="E90" s="8" t="str">
        <f t="shared" si="1"/>
        <v/>
      </c>
    </row>
    <row r="91" spans="1:5" x14ac:dyDescent="0.25">
      <c r="A91" s="286" t="str">
        <f>IF(INDEX('CoC Ranking Data'!$A$1:$CF$106,ROW($D91),4)&lt;&gt;"",INDEX('CoC Ranking Data'!$A$1:$CF$106,ROW($D91),4),"")</f>
        <v/>
      </c>
      <c r="B91" s="286" t="str">
        <f>IF(INDEX('CoC Ranking Data'!$A$1:$CF$106,ROW($D91),5)&lt;&gt;"",INDEX('CoC Ranking Data'!$A$1:$CF$106,ROW($D91),5),"")</f>
        <v/>
      </c>
      <c r="C91" s="287" t="str">
        <f>IF(INDEX('CoC Ranking Data'!$A$1:$CF$106,ROW($D91),7)&lt;&gt;"",INDEX('CoC Ranking Data'!$A$1:$CF$106,ROW($D91),7),"")</f>
        <v/>
      </c>
      <c r="D91" s="300" t="str">
        <f>IF(INDEX('CoC Ranking Data'!$A$1:$CF$106,ROW($D91),29)&lt;&gt;"",INDEX('CoC Ranking Data'!$A$1:$CF$106,ROW($D91),29),"")</f>
        <v/>
      </c>
      <c r="E91" s="8" t="str">
        <f t="shared" si="1"/>
        <v/>
      </c>
    </row>
    <row r="92" spans="1:5" x14ac:dyDescent="0.25">
      <c r="A92" s="286" t="str">
        <f>IF(INDEX('CoC Ranking Data'!$A$1:$CF$106,ROW($D92),4)&lt;&gt;"",INDEX('CoC Ranking Data'!$A$1:$CF$106,ROW($D92),4),"")</f>
        <v/>
      </c>
      <c r="B92" s="286" t="str">
        <f>IF(INDEX('CoC Ranking Data'!$A$1:$CF$106,ROW($D92),5)&lt;&gt;"",INDEX('CoC Ranking Data'!$A$1:$CF$106,ROW($D92),5),"")</f>
        <v/>
      </c>
      <c r="C92" s="287" t="str">
        <f>IF(INDEX('CoC Ranking Data'!$A$1:$CF$106,ROW($D92),7)&lt;&gt;"",INDEX('CoC Ranking Data'!$A$1:$CF$106,ROW($D92),7),"")</f>
        <v/>
      </c>
      <c r="D92" s="300" t="str">
        <f>IF(INDEX('CoC Ranking Data'!$A$1:$CF$106,ROW($D92),29)&lt;&gt;"",INDEX('CoC Ranking Data'!$A$1:$CF$106,ROW($D92),29),"")</f>
        <v/>
      </c>
      <c r="E92" s="8" t="str">
        <f t="shared" si="1"/>
        <v/>
      </c>
    </row>
    <row r="93" spans="1:5" x14ac:dyDescent="0.25">
      <c r="A93" s="286" t="str">
        <f>IF(INDEX('CoC Ranking Data'!$A$1:$CF$106,ROW($D93),4)&lt;&gt;"",INDEX('CoC Ranking Data'!$A$1:$CF$106,ROW($D93),4),"")</f>
        <v/>
      </c>
      <c r="B93" s="286" t="str">
        <f>IF(INDEX('CoC Ranking Data'!$A$1:$CF$106,ROW($D93),5)&lt;&gt;"",INDEX('CoC Ranking Data'!$A$1:$CF$106,ROW($D93),5),"")</f>
        <v/>
      </c>
      <c r="C93" s="287" t="str">
        <f>IF(INDEX('CoC Ranking Data'!$A$1:$CF$106,ROW($D93),7)&lt;&gt;"",INDEX('CoC Ranking Data'!$A$1:$CF$106,ROW($D93),7),"")</f>
        <v/>
      </c>
      <c r="D93" s="300" t="str">
        <f>IF(INDEX('CoC Ranking Data'!$A$1:$CF$106,ROW($D93),29)&lt;&gt;"",INDEX('CoC Ranking Data'!$A$1:$CF$106,ROW($D93),29),"")</f>
        <v/>
      </c>
      <c r="E93" s="8" t="str">
        <f t="shared" si="1"/>
        <v/>
      </c>
    </row>
    <row r="94" spans="1:5" x14ac:dyDescent="0.25">
      <c r="A94" s="286" t="str">
        <f>IF(INDEX('CoC Ranking Data'!$A$1:$CF$106,ROW($D94),4)&lt;&gt;"",INDEX('CoC Ranking Data'!$A$1:$CF$106,ROW($D94),4),"")</f>
        <v/>
      </c>
      <c r="B94" s="286" t="str">
        <f>IF(INDEX('CoC Ranking Data'!$A$1:$CF$106,ROW($D94),5)&lt;&gt;"",INDEX('CoC Ranking Data'!$A$1:$CF$106,ROW($D94),5),"")</f>
        <v/>
      </c>
      <c r="C94" s="287" t="str">
        <f>IF(INDEX('CoC Ranking Data'!$A$1:$CF$106,ROW($D94),7)&lt;&gt;"",INDEX('CoC Ranking Data'!$A$1:$CF$106,ROW($D94),7),"")</f>
        <v/>
      </c>
      <c r="D94" s="300" t="str">
        <f>IF(INDEX('CoC Ranking Data'!$A$1:$CF$106,ROW($D94),29)&lt;&gt;"",INDEX('CoC Ranking Data'!$A$1:$CF$106,ROW($D94),29),"")</f>
        <v/>
      </c>
      <c r="E94" s="8" t="str">
        <f t="shared" si="1"/>
        <v/>
      </c>
    </row>
    <row r="95" spans="1:5" x14ac:dyDescent="0.25">
      <c r="A95" s="286" t="str">
        <f>IF(INDEX('CoC Ranking Data'!$A$1:$CF$106,ROW($D95),4)&lt;&gt;"",INDEX('CoC Ranking Data'!$A$1:$CF$106,ROW($D95),4),"")</f>
        <v/>
      </c>
      <c r="B95" s="286" t="str">
        <f>IF(INDEX('CoC Ranking Data'!$A$1:$CF$106,ROW($D95),5)&lt;&gt;"",INDEX('CoC Ranking Data'!$A$1:$CF$106,ROW($D95),5),"")</f>
        <v/>
      </c>
      <c r="C95" s="287" t="str">
        <f>IF(INDEX('CoC Ranking Data'!$A$1:$CF$106,ROW($D95),7)&lt;&gt;"",INDEX('CoC Ranking Data'!$A$1:$CF$106,ROW($D95),7),"")</f>
        <v/>
      </c>
      <c r="D95" s="300" t="str">
        <f>IF(INDEX('CoC Ranking Data'!$A$1:$CF$106,ROW($D95),29)&lt;&gt;"",INDEX('CoC Ranking Data'!$A$1:$CF$106,ROW($D95),29),"")</f>
        <v/>
      </c>
      <c r="E95" s="8" t="str">
        <f t="shared" si="1"/>
        <v/>
      </c>
    </row>
    <row r="96" spans="1:5" x14ac:dyDescent="0.25">
      <c r="A96" s="286" t="str">
        <f>IF(INDEX('CoC Ranking Data'!$A$1:$CF$106,ROW($D96),4)&lt;&gt;"",INDEX('CoC Ranking Data'!$A$1:$CF$106,ROW($D96),4),"")</f>
        <v/>
      </c>
      <c r="B96" s="286" t="str">
        <f>IF(INDEX('CoC Ranking Data'!$A$1:$CF$106,ROW($D96),5)&lt;&gt;"",INDEX('CoC Ranking Data'!$A$1:$CF$106,ROW($D96),5),"")</f>
        <v/>
      </c>
      <c r="C96" s="287" t="str">
        <f>IF(INDEX('CoC Ranking Data'!$A$1:$CF$106,ROW($D96),7)&lt;&gt;"",INDEX('CoC Ranking Data'!$A$1:$CF$106,ROW($D96),7),"")</f>
        <v/>
      </c>
      <c r="D96" s="300" t="str">
        <f>IF(INDEX('CoC Ranking Data'!$A$1:$CF$106,ROW($D96),29)&lt;&gt;"",INDEX('CoC Ranking Data'!$A$1:$CF$106,ROW($D96),29),"")</f>
        <v/>
      </c>
      <c r="E96" s="8" t="str">
        <f t="shared" si="1"/>
        <v/>
      </c>
    </row>
    <row r="97" spans="1:5" x14ac:dyDescent="0.25">
      <c r="A97" s="286" t="str">
        <f>IF(INDEX('CoC Ranking Data'!$A$1:$CF$106,ROW($D97),4)&lt;&gt;"",INDEX('CoC Ranking Data'!$A$1:$CF$106,ROW($D97),4),"")</f>
        <v/>
      </c>
      <c r="B97" s="286" t="str">
        <f>IF(INDEX('CoC Ranking Data'!$A$1:$CF$106,ROW($D97),5)&lt;&gt;"",INDEX('CoC Ranking Data'!$A$1:$CF$106,ROW($D97),5),"")</f>
        <v/>
      </c>
      <c r="C97" s="287" t="str">
        <f>IF(INDEX('CoC Ranking Data'!$A$1:$CF$106,ROW($D97),7)&lt;&gt;"",INDEX('CoC Ranking Data'!$A$1:$CF$106,ROW($D97),7),"")</f>
        <v/>
      </c>
      <c r="D97" s="300" t="str">
        <f>IF(INDEX('CoC Ranking Data'!$A$1:$CF$106,ROW($D97),29)&lt;&gt;"",INDEX('CoC Ranking Data'!$A$1:$CF$106,ROW($D97),29),"")</f>
        <v/>
      </c>
      <c r="E97" s="8" t="str">
        <f t="shared" si="1"/>
        <v/>
      </c>
    </row>
    <row r="98" spans="1:5" x14ac:dyDescent="0.25">
      <c r="A98" s="286" t="str">
        <f>IF(INDEX('CoC Ranking Data'!$A$1:$CF$106,ROW($D98),4)&lt;&gt;"",INDEX('CoC Ranking Data'!$A$1:$CF$106,ROW($D98),4),"")</f>
        <v/>
      </c>
      <c r="B98" s="286" t="str">
        <f>IF(INDEX('CoC Ranking Data'!$A$1:$CF$106,ROW($D98),5)&lt;&gt;"",INDEX('CoC Ranking Data'!$A$1:$CF$106,ROW($D98),5),"")</f>
        <v/>
      </c>
      <c r="C98" s="287" t="str">
        <f>IF(INDEX('CoC Ranking Data'!$A$1:$CF$106,ROW($D98),7)&lt;&gt;"",INDEX('CoC Ranking Data'!$A$1:$CF$106,ROW($D98),7),"")</f>
        <v/>
      </c>
      <c r="D98" s="300" t="str">
        <f>IF(INDEX('CoC Ranking Data'!$A$1:$CF$106,ROW($D98),29)&lt;&gt;"",INDEX('CoC Ranking Data'!$A$1:$CF$106,ROW($D98),29),"")</f>
        <v/>
      </c>
      <c r="E98" s="8" t="str">
        <f t="shared" si="1"/>
        <v/>
      </c>
    </row>
    <row r="99" spans="1:5" x14ac:dyDescent="0.25">
      <c r="A99" s="286" t="str">
        <f>IF(INDEX('CoC Ranking Data'!$A$1:$CF$106,ROW($D99),4)&lt;&gt;"",INDEX('CoC Ranking Data'!$A$1:$CF$106,ROW($D99),4),"")</f>
        <v/>
      </c>
      <c r="B99" s="286" t="str">
        <f>IF(INDEX('CoC Ranking Data'!$A$1:$CF$106,ROW($D99),5)&lt;&gt;"",INDEX('CoC Ranking Data'!$A$1:$CF$106,ROW($D99),5),"")</f>
        <v/>
      </c>
      <c r="C99" s="287" t="str">
        <f>IF(INDEX('CoC Ranking Data'!$A$1:$CF$106,ROW($D99),7)&lt;&gt;"",INDEX('CoC Ranking Data'!$A$1:$CF$106,ROW($D99),7),"")</f>
        <v/>
      </c>
      <c r="D99" s="300" t="str">
        <f>IF(INDEX('CoC Ranking Data'!$A$1:$CF$106,ROW($D99),29)&lt;&gt;"",INDEX('CoC Ranking Data'!$A$1:$CF$106,ROW($D99),29),"")</f>
        <v/>
      </c>
      <c r="E99" s="8" t="str">
        <f t="shared" si="1"/>
        <v/>
      </c>
    </row>
    <row r="100" spans="1:5" x14ac:dyDescent="0.25">
      <c r="A100" s="286" t="str">
        <f>IF(INDEX('CoC Ranking Data'!$A$1:$CF$106,ROW($D100),4)&lt;&gt;"",INDEX('CoC Ranking Data'!$A$1:$CF$106,ROW($D100),4),"")</f>
        <v/>
      </c>
      <c r="B100" s="286" t="str">
        <f>IF(INDEX('CoC Ranking Data'!$A$1:$CF$106,ROW($D100),5)&lt;&gt;"",INDEX('CoC Ranking Data'!$A$1:$CF$106,ROW($D100),5),"")</f>
        <v/>
      </c>
      <c r="C100" s="287" t="str">
        <f>IF(INDEX('CoC Ranking Data'!$A$1:$CF$106,ROW($D100),7)&lt;&gt;"",INDEX('CoC Ranking Data'!$A$1:$CF$106,ROW($D100),7),"")</f>
        <v/>
      </c>
      <c r="D100" s="300" t="str">
        <f>IF(INDEX('CoC Ranking Data'!$A$1:$CF$106,ROW($D100),29)&lt;&gt;"",INDEX('CoC Ranking Data'!$A$1:$CF$106,ROW($D100),29),"")</f>
        <v/>
      </c>
      <c r="E100" s="8" t="str">
        <f t="shared" si="1"/>
        <v/>
      </c>
    </row>
    <row r="101" spans="1:5" x14ac:dyDescent="0.25">
      <c r="A101" s="286" t="str">
        <f>IF(INDEX('CoC Ranking Data'!$A$1:$CF$106,ROW($D101),4)&lt;&gt;"",INDEX('CoC Ranking Data'!$A$1:$CF$106,ROW($D101),4),"")</f>
        <v/>
      </c>
      <c r="B101" s="286" t="str">
        <f>IF(INDEX('CoC Ranking Data'!$A$1:$CF$106,ROW($D101),5)&lt;&gt;"",INDEX('CoC Ranking Data'!$A$1:$CF$106,ROW($D101),5),"")</f>
        <v/>
      </c>
      <c r="C101" s="287" t="str">
        <f>IF(INDEX('CoC Ranking Data'!$A$1:$CF$106,ROW($D101),7)&lt;&gt;"",INDEX('CoC Ranking Data'!$A$1:$CF$106,ROW($D101),7),"")</f>
        <v/>
      </c>
      <c r="D101" s="300" t="str">
        <f>IF(INDEX('CoC Ranking Data'!$A$1:$CF$106,ROW($D101),29)&lt;&gt;"",INDEX('CoC Ranking Data'!$A$1:$CF$106,ROW($D101),29),"")</f>
        <v/>
      </c>
      <c r="E101" s="8" t="str">
        <f t="shared" si="1"/>
        <v/>
      </c>
    </row>
    <row r="102" spans="1:5" x14ac:dyDescent="0.25">
      <c r="A102" s="286" t="str">
        <f>IF(INDEX('CoC Ranking Data'!$A$1:$CF$106,ROW($D102),4)&lt;&gt;"",INDEX('CoC Ranking Data'!$A$1:$CF$106,ROW($D102),4),"")</f>
        <v/>
      </c>
      <c r="B102" s="286" t="str">
        <f>IF(INDEX('CoC Ranking Data'!$A$1:$CF$106,ROW($D102),5)&lt;&gt;"",INDEX('CoC Ranking Data'!$A$1:$CF$106,ROW($D102),5),"")</f>
        <v/>
      </c>
      <c r="C102" s="287" t="str">
        <f>IF(INDEX('CoC Ranking Data'!$A$1:$CF$106,ROW($D102),7)&lt;&gt;"",INDEX('CoC Ranking Data'!$A$1:$CF$106,ROW($D102),7),"")</f>
        <v/>
      </c>
      <c r="D102" s="300" t="str">
        <f>IF(INDEX('CoC Ranking Data'!$A$1:$CF$106,ROW($D102),29)&lt;&gt;"",INDEX('CoC Ranking Data'!$A$1:$CF$106,ROW($D102),29),"")</f>
        <v/>
      </c>
      <c r="E102" s="8" t="str">
        <f t="shared" si="1"/>
        <v/>
      </c>
    </row>
  </sheetData>
  <sheetProtection algorithmName="SHA-512" hashValue="Q+11oNSYWJBH4Dz8AR7H8/xubXL8S1yf/4QWnU46+Lsym5GoDh3pY+iijt+ZQBzkxVbelH5ViiT0zkd23cnY+g==" saltValue="oDdSQiKrlVFt8Bkxt2WOVA==" spinCount="100000" sheet="1" objects="1" scenarios="1" selectLockedCells="1"/>
  <autoFilter ref="A8:E8" xr:uid="{00000000-0009-0000-0000-000009000000}">
    <filterColumn colId="0" showButton="0"/>
    <filterColumn colId="1" showButton="0"/>
    <filterColumn colId="2" showButton="0"/>
  </autoFilter>
  <hyperlinks>
    <hyperlink ref="E1" location="'Scoring Chart'!A1" display="Return to Scoring Chart"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102"/>
  <sheetViews>
    <sheetView showGridLines="0" zoomScaleNormal="100" workbookViewId="0">
      <selection activeCell="E1" sqref="E1"/>
    </sheetView>
  </sheetViews>
  <sheetFormatPr defaultColWidth="11.7109375" defaultRowHeight="15" x14ac:dyDescent="0.25"/>
  <cols>
    <col min="1" max="1" width="50.7109375" style="334" customWidth="1"/>
    <col min="2" max="2" width="60.7109375" style="334" customWidth="1"/>
    <col min="3" max="3" width="25.7109375" customWidth="1"/>
    <col min="4" max="4" width="16" customWidth="1"/>
    <col min="5" max="5" width="14.5703125" customWidth="1"/>
  </cols>
  <sheetData>
    <row r="1" spans="1:5" ht="15.75" x14ac:dyDescent="0.25">
      <c r="A1" s="333"/>
      <c r="B1" s="349" t="s">
        <v>579</v>
      </c>
      <c r="E1" s="373" t="s">
        <v>342</v>
      </c>
    </row>
    <row r="2" spans="1:5" ht="15.75" customHeight="1" x14ac:dyDescent="0.25">
      <c r="A2" s="333"/>
      <c r="B2" s="342" t="s">
        <v>580</v>
      </c>
      <c r="D2" s="345"/>
    </row>
    <row r="3" spans="1:5" ht="15.75" customHeight="1" x14ac:dyDescent="0.25">
      <c r="A3" s="333"/>
      <c r="B3" s="342" t="s">
        <v>581</v>
      </c>
      <c r="D3" s="345"/>
    </row>
    <row r="4" spans="1:5" ht="15.75" customHeight="1" x14ac:dyDescent="0.25">
      <c r="A4" s="333"/>
      <c r="B4"/>
      <c r="D4" s="345"/>
    </row>
    <row r="5" spans="1:5" ht="15.75" customHeight="1" x14ac:dyDescent="0.25">
      <c r="A5" s="333"/>
      <c r="B5"/>
    </row>
    <row r="6" spans="1:5" ht="15.75" customHeight="1" x14ac:dyDescent="0.25">
      <c r="A6" s="333"/>
      <c r="B6"/>
    </row>
    <row r="7" spans="1:5" ht="15.75" thickBot="1" x14ac:dyDescent="0.3"/>
    <row r="8" spans="1:5" s="12" customFormat="1" ht="15.75" thickBot="1" x14ac:dyDescent="0.3">
      <c r="A8" s="329" t="s">
        <v>2</v>
      </c>
      <c r="B8" s="329" t="s">
        <v>3</v>
      </c>
      <c r="C8" s="288" t="s">
        <v>4</v>
      </c>
      <c r="D8" s="247" t="s">
        <v>0</v>
      </c>
      <c r="E8" s="11" t="s">
        <v>1</v>
      </c>
    </row>
    <row r="9" spans="1:5" s="9" customFormat="1" ht="12.75" x14ac:dyDescent="0.2">
      <c r="A9" s="286" t="str">
        <f>IF(INDEX('CoC Ranking Data'!$A$1:$CF$106,ROW($D9),4)&lt;&gt;"",INDEX('CoC Ranking Data'!$A$1:$CF$106,ROW($D9),4),"")</f>
        <v>Armstrong County Community Action Agency</v>
      </c>
      <c r="B9" s="286" t="str">
        <f>IF(INDEX('CoC Ranking Data'!$A$1:$CF$106,ROW($D9),5)&lt;&gt;"",INDEX('CoC Ranking Data'!$A$1:$CF$106,ROW($D9),5),"")</f>
        <v>Armstrong County Permanent Supportive Housing Program</v>
      </c>
      <c r="C9" s="287" t="str">
        <f>IF(INDEX('CoC Ranking Data'!$A$1:$CF$106,ROW($D9),7)&lt;&gt;"",INDEX('CoC Ranking Data'!$A$1:$CF$106,ROW($D9),7),"")</f>
        <v>PH</v>
      </c>
      <c r="D9" s="300">
        <f>IF(INDEX('CoC Ranking Data'!$A$1:$CF$106,ROW($D9),57)&lt;&gt;"",INDEX('CoC Ranking Data'!$A$1:$CF$106,ROW($D9),57),"")</f>
        <v>0.95</v>
      </c>
      <c r="E9" s="8">
        <f>IF(AND(A9&lt;&gt;"",D9&lt;&gt;""), IF(D9 &gt;= 0.995,6,IF(AND(D9 &lt; 0.995, D9 &gt;= 0.9), 4, 0)), "")</f>
        <v>4</v>
      </c>
    </row>
    <row r="10" spans="1:5" s="9" customFormat="1" ht="12.75" x14ac:dyDescent="0.2">
      <c r="A10" s="286" t="str">
        <f>IF(INDEX('CoC Ranking Data'!$A$1:$CF$106,ROW($D10),4)&lt;&gt;"",INDEX('CoC Ranking Data'!$A$1:$CF$106,ROW($D10),4),"")</f>
        <v>Armstrong County Community Action Agency</v>
      </c>
      <c r="B10" s="286" t="str">
        <f>IF(INDEX('CoC Ranking Data'!$A$1:$CF$106,ROW($D10),5)&lt;&gt;"",INDEX('CoC Ranking Data'!$A$1:$CF$106,ROW($D10),5),"")</f>
        <v>Armstrong-Fayette Rapid Rehousing Program</v>
      </c>
      <c r="C10" s="287" t="str">
        <f>IF(INDEX('CoC Ranking Data'!$A$1:$CF$106,ROW($D10),7)&lt;&gt;"",INDEX('CoC Ranking Data'!$A$1:$CF$106,ROW($D10),7),"")</f>
        <v>PH-RRH</v>
      </c>
      <c r="D10" s="300">
        <f>IF(INDEX('CoC Ranking Data'!$A$1:$CF$106,ROW($D10),57)&lt;&gt;"",INDEX('CoC Ranking Data'!$A$1:$CF$106,ROW($D10),57),"")</f>
        <v>1</v>
      </c>
      <c r="E10" s="8">
        <f t="shared" ref="E10:E73" si="0">IF(AND(A10&lt;&gt;"",D10&lt;&gt;""), IF(D10 &gt;= 0.995,6,IF(AND(D10 &lt; 0.995, D10 &gt;= 0.9), 4, 0)), "")</f>
        <v>6</v>
      </c>
    </row>
    <row r="11" spans="1:5" s="9" customFormat="1" ht="12.75" x14ac:dyDescent="0.2">
      <c r="A11" s="286" t="str">
        <f>IF(INDEX('CoC Ranking Data'!$A$1:$CF$106,ROW($D11),4)&lt;&gt;"",INDEX('CoC Ranking Data'!$A$1:$CF$106,ROW($D11),4),"")</f>
        <v>Armstrong County Community Action Agency</v>
      </c>
      <c r="B11" s="286" t="str">
        <f>IF(INDEX('CoC Ranking Data'!$A$1:$CF$106,ROW($D11),5)&lt;&gt;"",INDEX('CoC Ranking Data'!$A$1:$CF$106,ROW($D11),5),"")</f>
        <v>Rapid Rehousing Program of Armstrong County</v>
      </c>
      <c r="C11" s="287" t="str">
        <f>IF(INDEX('CoC Ranking Data'!$A$1:$CF$106,ROW($D11),7)&lt;&gt;"",INDEX('CoC Ranking Data'!$A$1:$CF$106,ROW($D11),7),"")</f>
        <v>PH-RRH</v>
      </c>
      <c r="D11" s="300">
        <f>IF(INDEX('CoC Ranking Data'!$A$1:$CF$106,ROW($D11),57)&lt;&gt;"",INDEX('CoC Ranking Data'!$A$1:$CF$106,ROW($D11),57),"")</f>
        <v>1</v>
      </c>
      <c r="E11" s="8">
        <f t="shared" si="0"/>
        <v>6</v>
      </c>
    </row>
    <row r="12" spans="1:5" s="9" customFormat="1" ht="12.75" x14ac:dyDescent="0.2">
      <c r="A12" s="286" t="str">
        <f>IF(INDEX('CoC Ranking Data'!$A$1:$CF$106,ROW($D12),4)&lt;&gt;"",INDEX('CoC Ranking Data'!$A$1:$CF$106,ROW($D12),4),"")</f>
        <v>Cameron/Elk Counties Behavioral &amp; Developmental Programs</v>
      </c>
      <c r="B12" s="286" t="str">
        <f>IF(INDEX('CoC Ranking Data'!$A$1:$CF$106,ROW($D12),5)&lt;&gt;"",INDEX('CoC Ranking Data'!$A$1:$CF$106,ROW($D12),5),"")</f>
        <v xml:space="preserve">AHEAD </v>
      </c>
      <c r="C12" s="287" t="str">
        <f>IF(INDEX('CoC Ranking Data'!$A$1:$CF$106,ROW($D12),7)&lt;&gt;"",INDEX('CoC Ranking Data'!$A$1:$CF$106,ROW($D12),7),"")</f>
        <v>PH</v>
      </c>
      <c r="D12" s="300">
        <f>IF(INDEX('CoC Ranking Data'!$A$1:$CF$106,ROW($D12),57)&lt;&gt;"",INDEX('CoC Ranking Data'!$A$1:$CF$106,ROW($D12),57),"")</f>
        <v>1</v>
      </c>
      <c r="E12" s="8">
        <f t="shared" si="0"/>
        <v>6</v>
      </c>
    </row>
    <row r="13" spans="1:5" s="9" customFormat="1" ht="12.75" x14ac:dyDescent="0.2">
      <c r="A13" s="286" t="str">
        <f>IF(INDEX('CoC Ranking Data'!$A$1:$CF$106,ROW($D13),4)&lt;&gt;"",INDEX('CoC Ranking Data'!$A$1:$CF$106,ROW($D13),4),"")</f>
        <v>Cameron/Elk Counties Behavioral &amp; Developmental Programs</v>
      </c>
      <c r="B13" s="286" t="str">
        <f>IF(INDEX('CoC Ranking Data'!$A$1:$CF$106,ROW($D13),5)&lt;&gt;"",INDEX('CoC Ranking Data'!$A$1:$CF$106,ROW($D13),5),"")</f>
        <v xml:space="preserve">Home Again </v>
      </c>
      <c r="C13" s="287" t="str">
        <f>IF(INDEX('CoC Ranking Data'!$A$1:$CF$106,ROW($D13),7)&lt;&gt;"",INDEX('CoC Ranking Data'!$A$1:$CF$106,ROW($D13),7),"")</f>
        <v>PH</v>
      </c>
      <c r="D13" s="300">
        <f>IF(INDEX('CoC Ranking Data'!$A$1:$CF$106,ROW($D13),57)&lt;&gt;"",INDEX('CoC Ranking Data'!$A$1:$CF$106,ROW($D13),57),"")</f>
        <v>1</v>
      </c>
      <c r="E13" s="8">
        <f t="shared" si="0"/>
        <v>6</v>
      </c>
    </row>
    <row r="14" spans="1:5" s="9" customFormat="1" ht="12.75" x14ac:dyDescent="0.2">
      <c r="A14" s="286" t="str">
        <f>IF(INDEX('CoC Ranking Data'!$A$1:$CF$106,ROW($D14),4)&lt;&gt;"",INDEX('CoC Ranking Data'!$A$1:$CF$106,ROW($D14),4),"")</f>
        <v>CAPSEA, Inc.</v>
      </c>
      <c r="B14" s="286" t="str">
        <f>IF(INDEX('CoC Ranking Data'!$A$1:$CF$106,ROW($D14),5)&lt;&gt;"",INDEX('CoC Ranking Data'!$A$1:$CF$106,ROW($D14),5),"")</f>
        <v>Housing Plus</v>
      </c>
      <c r="C14" s="287" t="str">
        <f>IF(INDEX('CoC Ranking Data'!$A$1:$CF$106,ROW($D14),7)&lt;&gt;"",INDEX('CoC Ranking Data'!$A$1:$CF$106,ROW($D14),7),"")</f>
        <v>PH</v>
      </c>
      <c r="D14" s="300">
        <f>IF(INDEX('CoC Ranking Data'!$A$1:$CF$106,ROW($D14),57)&lt;&gt;"",INDEX('CoC Ranking Data'!$A$1:$CF$106,ROW($D14),57),"")</f>
        <v>1</v>
      </c>
      <c r="E14" s="8">
        <f t="shared" si="0"/>
        <v>6</v>
      </c>
    </row>
    <row r="15" spans="1:5" s="9" customFormat="1" ht="12.75" x14ac:dyDescent="0.2">
      <c r="A15" s="286" t="str">
        <f>IF(INDEX('CoC Ranking Data'!$A$1:$CF$106,ROW($D15),4)&lt;&gt;"",INDEX('CoC Ranking Data'!$A$1:$CF$106,ROW($D15),4),"")</f>
        <v>City Mission-Living Stones, Inc.</v>
      </c>
      <c r="B15" s="286" t="str">
        <f>IF(INDEX('CoC Ranking Data'!$A$1:$CF$106,ROW($D15),5)&lt;&gt;"",INDEX('CoC Ranking Data'!$A$1:$CF$106,ROW($D15),5),"")</f>
        <v>Gallatin School Living Centre</v>
      </c>
      <c r="C15" s="287" t="str">
        <f>IF(INDEX('CoC Ranking Data'!$A$1:$CF$106,ROW($D15),7)&lt;&gt;"",INDEX('CoC Ranking Data'!$A$1:$CF$106,ROW($D15),7),"")</f>
        <v>TH</v>
      </c>
      <c r="D15" s="300">
        <f>IF(INDEX('CoC Ranking Data'!$A$1:$CF$106,ROW($D15),57)&lt;&gt;"",INDEX('CoC Ranking Data'!$A$1:$CF$106,ROW($D15),57),"")</f>
        <v>0.91</v>
      </c>
      <c r="E15" s="8">
        <f t="shared" si="0"/>
        <v>4</v>
      </c>
    </row>
    <row r="16" spans="1:5" s="9" customFormat="1" ht="12.75" x14ac:dyDescent="0.2">
      <c r="A16" s="286" t="str">
        <f>IF(INDEX('CoC Ranking Data'!$A$1:$CF$106,ROW($D16),4)&lt;&gt;"",INDEX('CoC Ranking Data'!$A$1:$CF$106,ROW($D16),4),"")</f>
        <v>Community Action, Inc.</v>
      </c>
      <c r="B16" s="286" t="str">
        <f>IF(INDEX('CoC Ranking Data'!$A$1:$CF$106,ROW($D16),5)&lt;&gt;"",INDEX('CoC Ranking Data'!$A$1:$CF$106,ROW($D16),5),"")</f>
        <v>Housing for Homeless and Disabled Persons</v>
      </c>
      <c r="C16" s="287" t="str">
        <f>IF(INDEX('CoC Ranking Data'!$A$1:$CF$106,ROW($D16),7)&lt;&gt;"",INDEX('CoC Ranking Data'!$A$1:$CF$106,ROW($D16),7),"")</f>
        <v>PH</v>
      </c>
      <c r="D16" s="300">
        <f>IF(INDEX('CoC Ranking Data'!$A$1:$CF$106,ROW($D16),57)&lt;&gt;"",INDEX('CoC Ranking Data'!$A$1:$CF$106,ROW($D16),57),"")</f>
        <v>1</v>
      </c>
      <c r="E16" s="8">
        <f t="shared" si="0"/>
        <v>6</v>
      </c>
    </row>
    <row r="17" spans="1:5" s="9" customFormat="1" ht="12.75" x14ac:dyDescent="0.2">
      <c r="A17" s="286" t="str">
        <f>IF(INDEX('CoC Ranking Data'!$A$1:$CF$106,ROW($D17),4)&lt;&gt;"",INDEX('CoC Ranking Data'!$A$1:$CF$106,ROW($D17),4),"")</f>
        <v>Community Action, Inc.</v>
      </c>
      <c r="B17" s="286" t="str">
        <f>IF(INDEX('CoC Ranking Data'!$A$1:$CF$106,ROW($D17),5)&lt;&gt;"",INDEX('CoC Ranking Data'!$A$1:$CF$106,ROW($D17),5),"")</f>
        <v>Transitional Housing Project</v>
      </c>
      <c r="C17" s="287" t="str">
        <f>IF(INDEX('CoC Ranking Data'!$A$1:$CF$106,ROW($D17),7)&lt;&gt;"",INDEX('CoC Ranking Data'!$A$1:$CF$106,ROW($D17),7),"")</f>
        <v>TH</v>
      </c>
      <c r="D17" s="300">
        <f>IF(INDEX('CoC Ranking Data'!$A$1:$CF$106,ROW($D17),57)&lt;&gt;"",INDEX('CoC Ranking Data'!$A$1:$CF$106,ROW($D17),57),"")</f>
        <v>1</v>
      </c>
      <c r="E17" s="8">
        <f t="shared" si="0"/>
        <v>6</v>
      </c>
    </row>
    <row r="18" spans="1:5" s="9" customFormat="1" ht="12.75" x14ac:dyDescent="0.2">
      <c r="A18" s="286" t="str">
        <f>IF(INDEX('CoC Ranking Data'!$A$1:$CF$106,ROW($D18),4)&lt;&gt;"",INDEX('CoC Ranking Data'!$A$1:$CF$106,ROW($D18),4),"")</f>
        <v>Community Connections of Clearfield/Jefferson</v>
      </c>
      <c r="B18" s="286" t="str">
        <f>IF(INDEX('CoC Ranking Data'!$A$1:$CF$106,ROW($D18),5)&lt;&gt;"",INDEX('CoC Ranking Data'!$A$1:$CF$106,ROW($D18),5),"")</f>
        <v>Housing First FY 2018 Renewal Application Counties</v>
      </c>
      <c r="C18" s="287" t="str">
        <f>IF(INDEX('CoC Ranking Data'!$A$1:$CF$106,ROW($D18),7)&lt;&gt;"",INDEX('CoC Ranking Data'!$A$1:$CF$106,ROW($D18),7),"")</f>
        <v>PH</v>
      </c>
      <c r="D18" s="300">
        <f>IF(INDEX('CoC Ranking Data'!$A$1:$CF$106,ROW($D18),57)&lt;&gt;"",INDEX('CoC Ranking Data'!$A$1:$CF$106,ROW($D18),57),"")</f>
        <v>0.95</v>
      </c>
      <c r="E18" s="8">
        <f t="shared" si="0"/>
        <v>4</v>
      </c>
    </row>
    <row r="19" spans="1:5" s="9" customFormat="1" ht="12.75" x14ac:dyDescent="0.2">
      <c r="A19" s="286" t="str">
        <f>IF(INDEX('CoC Ranking Data'!$A$1:$CF$106,ROW($D19),4)&lt;&gt;"",INDEX('CoC Ranking Data'!$A$1:$CF$106,ROW($D19),4),"")</f>
        <v>Community Services of Venango County, Inc.</v>
      </c>
      <c r="B19" s="286" t="str">
        <f>IF(INDEX('CoC Ranking Data'!$A$1:$CF$106,ROW($D19),5)&lt;&gt;"",INDEX('CoC Ranking Data'!$A$1:$CF$106,ROW($D19),5),"")</f>
        <v>Sycamore Commons</v>
      </c>
      <c r="C19" s="287" t="str">
        <f>IF(INDEX('CoC Ranking Data'!$A$1:$CF$106,ROW($D19),7)&lt;&gt;"",INDEX('CoC Ranking Data'!$A$1:$CF$106,ROW($D19),7),"")</f>
        <v>PH</v>
      </c>
      <c r="D19" s="300">
        <f>IF(INDEX('CoC Ranking Data'!$A$1:$CF$106,ROW($D19),57)&lt;&gt;"",INDEX('CoC Ranking Data'!$A$1:$CF$106,ROW($D19),57),"")</f>
        <v>1</v>
      </c>
      <c r="E19" s="8">
        <f t="shared" si="0"/>
        <v>6</v>
      </c>
    </row>
    <row r="20" spans="1:5" s="9" customFormat="1" ht="12.75" x14ac:dyDescent="0.2">
      <c r="A20" s="286" t="str">
        <f>IF(INDEX('CoC Ranking Data'!$A$1:$CF$106,ROW($D20),4)&lt;&gt;"",INDEX('CoC Ranking Data'!$A$1:$CF$106,ROW($D20),4),"")</f>
        <v>Connect, Inc.</v>
      </c>
      <c r="B20" s="286" t="str">
        <f>IF(INDEX('CoC Ranking Data'!$A$1:$CF$106,ROW($D20),5)&lt;&gt;"",INDEX('CoC Ranking Data'!$A$1:$CF$106,ROW($D20),5),"")</f>
        <v>Westmoreland Permanent Supportive Housing Expansion</v>
      </c>
      <c r="C20" s="287" t="str">
        <f>IF(INDEX('CoC Ranking Data'!$A$1:$CF$106,ROW($D20),7)&lt;&gt;"",INDEX('CoC Ranking Data'!$A$1:$CF$106,ROW($D20),7),"")</f>
        <v>PH</v>
      </c>
      <c r="D20" s="300">
        <f>IF(INDEX('CoC Ranking Data'!$A$1:$CF$106,ROW($D20),57)&lt;&gt;"",INDEX('CoC Ranking Data'!$A$1:$CF$106,ROW($D20),57),"")</f>
        <v>1</v>
      </c>
      <c r="E20" s="8">
        <f t="shared" si="0"/>
        <v>6</v>
      </c>
    </row>
    <row r="21" spans="1:5" s="9" customFormat="1" ht="12.75" x14ac:dyDescent="0.2">
      <c r="A21" s="286" t="str">
        <f>IF(INDEX('CoC Ranking Data'!$A$1:$CF$106,ROW($D21),4)&lt;&gt;"",INDEX('CoC Ranking Data'!$A$1:$CF$106,ROW($D21),4),"")</f>
        <v>County of Butler, Human Services</v>
      </c>
      <c r="B21" s="286" t="str">
        <f>IF(INDEX('CoC Ranking Data'!$A$1:$CF$106,ROW($D21),5)&lt;&gt;"",INDEX('CoC Ranking Data'!$A$1:$CF$106,ROW($D21),5),"")</f>
        <v>Home Again Butler County</v>
      </c>
      <c r="C21" s="287" t="str">
        <f>IF(INDEX('CoC Ranking Data'!$A$1:$CF$106,ROW($D21),7)&lt;&gt;"",INDEX('CoC Ranking Data'!$A$1:$CF$106,ROW($D21),7),"")</f>
        <v>PH</v>
      </c>
      <c r="D21" s="300">
        <f>IF(INDEX('CoC Ranking Data'!$A$1:$CF$106,ROW($D21),57)&lt;&gt;"",INDEX('CoC Ranking Data'!$A$1:$CF$106,ROW($D21),57),"")</f>
        <v>1</v>
      </c>
      <c r="E21" s="8">
        <f t="shared" si="0"/>
        <v>6</v>
      </c>
    </row>
    <row r="22" spans="1:5" s="9" customFormat="1" ht="12.75" x14ac:dyDescent="0.2">
      <c r="A22" s="286" t="str">
        <f>IF(INDEX('CoC Ranking Data'!$A$1:$CF$106,ROW($D22),4)&lt;&gt;"",INDEX('CoC Ranking Data'!$A$1:$CF$106,ROW($D22),4),"")</f>
        <v>County of Butler, Human Services</v>
      </c>
      <c r="B22" s="286" t="str">
        <f>IF(INDEX('CoC Ranking Data'!$A$1:$CF$106,ROW($D22),5)&lt;&gt;"",INDEX('CoC Ranking Data'!$A$1:$CF$106,ROW($D22),5),"")</f>
        <v>HOPE Project</v>
      </c>
      <c r="C22" s="287" t="str">
        <f>IF(INDEX('CoC Ranking Data'!$A$1:$CF$106,ROW($D22),7)&lt;&gt;"",INDEX('CoC Ranking Data'!$A$1:$CF$106,ROW($D22),7),"")</f>
        <v>PH</v>
      </c>
      <c r="D22" s="300">
        <f>IF(INDEX('CoC Ranking Data'!$A$1:$CF$106,ROW($D22),57)&lt;&gt;"",INDEX('CoC Ranking Data'!$A$1:$CF$106,ROW($D22),57),"")</f>
        <v>1</v>
      </c>
      <c r="E22" s="8">
        <f t="shared" si="0"/>
        <v>6</v>
      </c>
    </row>
    <row r="23" spans="1:5" s="9" customFormat="1" ht="12.75" x14ac:dyDescent="0.2">
      <c r="A23" s="286" t="str">
        <f>IF(INDEX('CoC Ranking Data'!$A$1:$CF$106,ROW($D23),4)&lt;&gt;"",INDEX('CoC Ranking Data'!$A$1:$CF$106,ROW($D23),4),"")</f>
        <v>County of Butler, Human Services</v>
      </c>
      <c r="B23" s="286" t="str">
        <f>IF(INDEX('CoC Ranking Data'!$A$1:$CF$106,ROW($D23),5)&lt;&gt;"",INDEX('CoC Ranking Data'!$A$1:$CF$106,ROW($D23),5),"")</f>
        <v>Path Transition Age Project</v>
      </c>
      <c r="C23" s="287" t="str">
        <f>IF(INDEX('CoC Ranking Data'!$A$1:$CF$106,ROW($D23),7)&lt;&gt;"",INDEX('CoC Ranking Data'!$A$1:$CF$106,ROW($D23),7),"")</f>
        <v>PH</v>
      </c>
      <c r="D23" s="300">
        <f>IF(INDEX('CoC Ranking Data'!$A$1:$CF$106,ROW($D23),57)&lt;&gt;"",INDEX('CoC Ranking Data'!$A$1:$CF$106,ROW($D23),57),"")</f>
        <v>1</v>
      </c>
      <c r="E23" s="8">
        <f t="shared" si="0"/>
        <v>6</v>
      </c>
    </row>
    <row r="24" spans="1:5" s="9" customFormat="1" ht="12.75" x14ac:dyDescent="0.2">
      <c r="A24" s="286" t="str">
        <f>IF(INDEX('CoC Ranking Data'!$A$1:$CF$106,ROW($D24),4)&lt;&gt;"",INDEX('CoC Ranking Data'!$A$1:$CF$106,ROW($D24),4),"")</f>
        <v>County of Greene</v>
      </c>
      <c r="B24" s="286" t="str">
        <f>IF(INDEX('CoC Ranking Data'!$A$1:$CF$106,ROW($D24),5)&lt;&gt;"",INDEX('CoC Ranking Data'!$A$1:$CF$106,ROW($D24),5),"")</f>
        <v>Greene County Rapid Rehousing Project</v>
      </c>
      <c r="C24" s="287" t="str">
        <f>IF(INDEX('CoC Ranking Data'!$A$1:$CF$106,ROW($D24),7)&lt;&gt;"",INDEX('CoC Ranking Data'!$A$1:$CF$106,ROW($D24),7),"")</f>
        <v>PH-RRH</v>
      </c>
      <c r="D24" s="300">
        <f>IF(INDEX('CoC Ranking Data'!$A$1:$CF$106,ROW($D24),57)&lt;&gt;"",INDEX('CoC Ranking Data'!$A$1:$CF$106,ROW($D24),57),"")</f>
        <v>1</v>
      </c>
      <c r="E24" s="8">
        <f t="shared" si="0"/>
        <v>6</v>
      </c>
    </row>
    <row r="25" spans="1:5" s="9" customFormat="1" ht="12.75" x14ac:dyDescent="0.2">
      <c r="A25" s="286" t="str">
        <f>IF(INDEX('CoC Ranking Data'!$A$1:$CF$106,ROW($D25),4)&lt;&gt;"",INDEX('CoC Ranking Data'!$A$1:$CF$106,ROW($D25),4),"")</f>
        <v>County of Greene</v>
      </c>
      <c r="B25" s="286" t="str">
        <f>IF(INDEX('CoC Ranking Data'!$A$1:$CF$106,ROW($D25),5)&lt;&gt;"",INDEX('CoC Ranking Data'!$A$1:$CF$106,ROW($D25),5),"")</f>
        <v>Greene County Shelter + Care Project</v>
      </c>
      <c r="C25" s="287" t="str">
        <f>IF(INDEX('CoC Ranking Data'!$A$1:$CF$106,ROW($D25),7)&lt;&gt;"",INDEX('CoC Ranking Data'!$A$1:$CF$106,ROW($D25),7),"")</f>
        <v>PH</v>
      </c>
      <c r="D25" s="300">
        <f>IF(INDEX('CoC Ranking Data'!$A$1:$CF$106,ROW($D25),57)&lt;&gt;"",INDEX('CoC Ranking Data'!$A$1:$CF$106,ROW($D25),57),"")</f>
        <v>1</v>
      </c>
      <c r="E25" s="8">
        <f t="shared" si="0"/>
        <v>6</v>
      </c>
    </row>
    <row r="26" spans="1:5" s="9" customFormat="1" ht="12.75" x14ac:dyDescent="0.2">
      <c r="A26" s="286" t="str">
        <f>IF(INDEX('CoC Ranking Data'!$A$1:$CF$106,ROW($D26),4)&lt;&gt;"",INDEX('CoC Ranking Data'!$A$1:$CF$106,ROW($D26),4),"")</f>
        <v>County of Greene</v>
      </c>
      <c r="B26" s="286" t="str">
        <f>IF(INDEX('CoC Ranking Data'!$A$1:$CF$106,ROW($D26),5)&lt;&gt;"",INDEX('CoC Ranking Data'!$A$1:$CF$106,ROW($D26),5),"")</f>
        <v>Greene County Supportive Housing Project</v>
      </c>
      <c r="C26" s="287" t="str">
        <f>IF(INDEX('CoC Ranking Data'!$A$1:$CF$106,ROW($D26),7)&lt;&gt;"",INDEX('CoC Ranking Data'!$A$1:$CF$106,ROW($D26),7),"")</f>
        <v>PH</v>
      </c>
      <c r="D26" s="300">
        <f>IF(INDEX('CoC Ranking Data'!$A$1:$CF$106,ROW($D26),57)&lt;&gt;"",INDEX('CoC Ranking Data'!$A$1:$CF$106,ROW($D26),57),"")</f>
        <v>1</v>
      </c>
      <c r="E26" s="8">
        <f t="shared" si="0"/>
        <v>6</v>
      </c>
    </row>
    <row r="27" spans="1:5" s="9" customFormat="1" ht="12.75" x14ac:dyDescent="0.2">
      <c r="A27" s="286" t="str">
        <f>IF(INDEX('CoC Ranking Data'!$A$1:$CF$106,ROW($D27),4)&lt;&gt;"",INDEX('CoC Ranking Data'!$A$1:$CF$106,ROW($D27),4),"")</f>
        <v>County of Washington</v>
      </c>
      <c r="B27" s="286" t="str">
        <f>IF(INDEX('CoC Ranking Data'!$A$1:$CF$106,ROW($D27),5)&lt;&gt;"",INDEX('CoC Ranking Data'!$A$1:$CF$106,ROW($D27),5),"")</f>
        <v>Crossing Pointe</v>
      </c>
      <c r="C27" s="287" t="str">
        <f>IF(INDEX('CoC Ranking Data'!$A$1:$CF$106,ROW($D27),7)&lt;&gt;"",INDEX('CoC Ranking Data'!$A$1:$CF$106,ROW($D27),7),"")</f>
        <v>PH</v>
      </c>
      <c r="D27" s="300">
        <f>IF(INDEX('CoC Ranking Data'!$A$1:$CF$106,ROW($D27),57)&lt;&gt;"",INDEX('CoC Ranking Data'!$A$1:$CF$106,ROW($D27),57),"")</f>
        <v>1</v>
      </c>
      <c r="E27" s="8">
        <f t="shared" si="0"/>
        <v>6</v>
      </c>
    </row>
    <row r="28" spans="1:5" s="9" customFormat="1" ht="12.75" x14ac:dyDescent="0.2">
      <c r="A28" s="286" t="str">
        <f>IF(INDEX('CoC Ranking Data'!$A$1:$CF$106,ROW($D28),4)&lt;&gt;"",INDEX('CoC Ranking Data'!$A$1:$CF$106,ROW($D28),4),"")</f>
        <v>County of Washington</v>
      </c>
      <c r="B28" s="286" t="str">
        <f>IF(INDEX('CoC Ranking Data'!$A$1:$CF$106,ROW($D28),5)&lt;&gt;"",INDEX('CoC Ranking Data'!$A$1:$CF$106,ROW($D28),5),"")</f>
        <v>Permanent Supportive Housing</v>
      </c>
      <c r="C28" s="287" t="str">
        <f>IF(INDEX('CoC Ranking Data'!$A$1:$CF$106,ROW($D28),7)&lt;&gt;"",INDEX('CoC Ranking Data'!$A$1:$CF$106,ROW($D28),7),"")</f>
        <v>PH</v>
      </c>
      <c r="D28" s="300">
        <f>IF(INDEX('CoC Ranking Data'!$A$1:$CF$106,ROW($D28),57)&lt;&gt;"",INDEX('CoC Ranking Data'!$A$1:$CF$106,ROW($D28),57),"")</f>
        <v>1</v>
      </c>
      <c r="E28" s="8">
        <f t="shared" si="0"/>
        <v>6</v>
      </c>
    </row>
    <row r="29" spans="1:5" s="9" customFormat="1" ht="12.75" x14ac:dyDescent="0.2">
      <c r="A29" s="286" t="str">
        <f>IF(INDEX('CoC Ranking Data'!$A$1:$CF$106,ROW($D29),4)&lt;&gt;"",INDEX('CoC Ranking Data'!$A$1:$CF$106,ROW($D29),4),"")</f>
        <v>County of Washington</v>
      </c>
      <c r="B29" s="286" t="str">
        <f>IF(INDEX('CoC Ranking Data'!$A$1:$CF$106,ROW($D29),5)&lt;&gt;"",INDEX('CoC Ranking Data'!$A$1:$CF$106,ROW($D29),5),"")</f>
        <v>Shelter plus Care - Washington City Mission</v>
      </c>
      <c r="C29" s="287" t="str">
        <f>IF(INDEX('CoC Ranking Data'!$A$1:$CF$106,ROW($D29),7)&lt;&gt;"",INDEX('CoC Ranking Data'!$A$1:$CF$106,ROW($D29),7),"")</f>
        <v>PH</v>
      </c>
      <c r="D29" s="300">
        <f>IF(INDEX('CoC Ranking Data'!$A$1:$CF$106,ROW($D29),57)&lt;&gt;"",INDEX('CoC Ranking Data'!$A$1:$CF$106,ROW($D29),57),"")</f>
        <v>1</v>
      </c>
      <c r="E29" s="8">
        <f t="shared" si="0"/>
        <v>6</v>
      </c>
    </row>
    <row r="30" spans="1:5" s="9" customFormat="1" ht="12.75" x14ac:dyDescent="0.2">
      <c r="A30" s="286" t="str">
        <f>IF(INDEX('CoC Ranking Data'!$A$1:$CF$106,ROW($D30),4)&lt;&gt;"",INDEX('CoC Ranking Data'!$A$1:$CF$106,ROW($D30),4),"")</f>
        <v>County of Washington</v>
      </c>
      <c r="B30" s="286" t="str">
        <f>IF(INDEX('CoC Ranking Data'!$A$1:$CF$106,ROW($D30),5)&lt;&gt;"",INDEX('CoC Ranking Data'!$A$1:$CF$106,ROW($D30),5),"")</f>
        <v>Shelter plus Care I</v>
      </c>
      <c r="C30" s="287" t="str">
        <f>IF(INDEX('CoC Ranking Data'!$A$1:$CF$106,ROW($D30),7)&lt;&gt;"",INDEX('CoC Ranking Data'!$A$1:$CF$106,ROW($D30),7),"")</f>
        <v>PH</v>
      </c>
      <c r="D30" s="300">
        <f>IF(INDEX('CoC Ranking Data'!$A$1:$CF$106,ROW($D30),57)&lt;&gt;"",INDEX('CoC Ranking Data'!$A$1:$CF$106,ROW($D30),57),"")</f>
        <v>0.83</v>
      </c>
      <c r="E30" s="8">
        <f t="shared" si="0"/>
        <v>0</v>
      </c>
    </row>
    <row r="31" spans="1:5" s="9" customFormat="1" ht="12.75" x14ac:dyDescent="0.2">
      <c r="A31" s="286" t="str">
        <f>IF(INDEX('CoC Ranking Data'!$A$1:$CF$106,ROW($D31),4)&lt;&gt;"",INDEX('CoC Ranking Data'!$A$1:$CF$106,ROW($D31),4),"")</f>
        <v>County of Washington</v>
      </c>
      <c r="B31" s="286" t="str">
        <f>IF(INDEX('CoC Ranking Data'!$A$1:$CF$106,ROW($D31),5)&lt;&gt;"",INDEX('CoC Ranking Data'!$A$1:$CF$106,ROW($D31),5),"")</f>
        <v>Supportive Living</v>
      </c>
      <c r="C31" s="287" t="str">
        <f>IF(INDEX('CoC Ranking Data'!$A$1:$CF$106,ROW($D31),7)&lt;&gt;"",INDEX('CoC Ranking Data'!$A$1:$CF$106,ROW($D31),7),"")</f>
        <v>PH</v>
      </c>
      <c r="D31" s="300">
        <f>IF(INDEX('CoC Ranking Data'!$A$1:$CF$106,ROW($D31),57)&lt;&gt;"",INDEX('CoC Ranking Data'!$A$1:$CF$106,ROW($D31),57),"")</f>
        <v>1</v>
      </c>
      <c r="E31" s="8">
        <f t="shared" si="0"/>
        <v>6</v>
      </c>
    </row>
    <row r="32" spans="1:5" s="9" customFormat="1" ht="12.75" x14ac:dyDescent="0.2">
      <c r="A32" s="286" t="str">
        <f>IF(INDEX('CoC Ranking Data'!$A$1:$CF$106,ROW($D32),4)&lt;&gt;"",INDEX('CoC Ranking Data'!$A$1:$CF$106,ROW($D32),4),"")</f>
        <v>Crawford County Coalition on Housing Needs, Inc.</v>
      </c>
      <c r="B32" s="286" t="str">
        <f>IF(INDEX('CoC Ranking Data'!$A$1:$CF$106,ROW($D32),5)&lt;&gt;"",INDEX('CoC Ranking Data'!$A$1:$CF$106,ROW($D32),5),"")</f>
        <v>Liberty House Transitional Housing Program</v>
      </c>
      <c r="C32" s="287" t="str">
        <f>IF(INDEX('CoC Ranking Data'!$A$1:$CF$106,ROW($D32),7)&lt;&gt;"",INDEX('CoC Ranking Data'!$A$1:$CF$106,ROW($D32),7),"")</f>
        <v>TH</v>
      </c>
      <c r="D32" s="300">
        <f>IF(INDEX('CoC Ranking Data'!$A$1:$CF$106,ROW($D32),57)&lt;&gt;"",INDEX('CoC Ranking Data'!$A$1:$CF$106,ROW($D32),57),"")</f>
        <v>0.92</v>
      </c>
      <c r="E32" s="8">
        <f t="shared" si="0"/>
        <v>4</v>
      </c>
    </row>
    <row r="33" spans="1:5" s="9" customFormat="1" ht="12.75" x14ac:dyDescent="0.2">
      <c r="A33" s="286" t="str">
        <f>IF(INDEX('CoC Ranking Data'!$A$1:$CF$106,ROW($D33),4)&lt;&gt;"",INDEX('CoC Ranking Data'!$A$1:$CF$106,ROW($D33),4),"")</f>
        <v>Crawford County Commissioners</v>
      </c>
      <c r="B33" s="286" t="str">
        <f>IF(INDEX('CoC Ranking Data'!$A$1:$CF$106,ROW($D33),5)&lt;&gt;"",INDEX('CoC Ranking Data'!$A$1:$CF$106,ROW($D33),5),"")</f>
        <v>Crawford County Shelter plus Care</v>
      </c>
      <c r="C33" s="287" t="str">
        <f>IF(INDEX('CoC Ranking Data'!$A$1:$CF$106,ROW($D33),7)&lt;&gt;"",INDEX('CoC Ranking Data'!$A$1:$CF$106,ROW($D33),7),"")</f>
        <v>PH</v>
      </c>
      <c r="D33" s="300">
        <f>IF(INDEX('CoC Ranking Data'!$A$1:$CF$106,ROW($D33),57)&lt;&gt;"",INDEX('CoC Ranking Data'!$A$1:$CF$106,ROW($D33),57),"")</f>
        <v>1</v>
      </c>
      <c r="E33" s="8">
        <f t="shared" si="0"/>
        <v>6</v>
      </c>
    </row>
    <row r="34" spans="1:5" s="9" customFormat="1" ht="12.75" x14ac:dyDescent="0.2">
      <c r="A34" s="286" t="str">
        <f>IF(INDEX('CoC Ranking Data'!$A$1:$CF$106,ROW($D34),4)&lt;&gt;"",INDEX('CoC Ranking Data'!$A$1:$CF$106,ROW($D34),4),"")</f>
        <v>Crawford County Mental Health Awareness Program, Inc.</v>
      </c>
      <c r="B34" s="286" t="str">
        <f>IF(INDEX('CoC Ranking Data'!$A$1:$CF$106,ROW($D34),5)&lt;&gt;"",INDEX('CoC Ranking Data'!$A$1:$CF$106,ROW($D34),5),"")</f>
        <v>CHAPS Fairweather Lodge</v>
      </c>
      <c r="C34" s="287" t="str">
        <f>IF(INDEX('CoC Ranking Data'!$A$1:$CF$106,ROW($D34),7)&lt;&gt;"",INDEX('CoC Ranking Data'!$A$1:$CF$106,ROW($D34),7),"")</f>
        <v>PH</v>
      </c>
      <c r="D34" s="300">
        <f>IF(INDEX('CoC Ranking Data'!$A$1:$CF$106,ROW($D34),57)&lt;&gt;"",INDEX('CoC Ranking Data'!$A$1:$CF$106,ROW($D34),57),"")</f>
        <v>0.83</v>
      </c>
      <c r="E34" s="8">
        <f t="shared" si="0"/>
        <v>0</v>
      </c>
    </row>
    <row r="35" spans="1:5" s="9" customFormat="1" ht="12.75" x14ac:dyDescent="0.2">
      <c r="A35" s="286" t="str">
        <f>IF(INDEX('CoC Ranking Data'!$A$1:$CF$106,ROW($D35),4)&lt;&gt;"",INDEX('CoC Ranking Data'!$A$1:$CF$106,ROW($D35),4),"")</f>
        <v>Crawford County Mental Health Awareness Program, Inc.</v>
      </c>
      <c r="B35" s="286" t="str">
        <f>IF(INDEX('CoC Ranking Data'!$A$1:$CF$106,ROW($D35),5)&lt;&gt;"",INDEX('CoC Ranking Data'!$A$1:$CF$106,ROW($D35),5),"")</f>
        <v xml:space="preserve">CHAPS Family Housing </v>
      </c>
      <c r="C35" s="287" t="str">
        <f>IF(INDEX('CoC Ranking Data'!$A$1:$CF$106,ROW($D35),7)&lt;&gt;"",INDEX('CoC Ranking Data'!$A$1:$CF$106,ROW($D35),7),"")</f>
        <v>PH</v>
      </c>
      <c r="D35" s="300">
        <f>IF(INDEX('CoC Ranking Data'!$A$1:$CF$106,ROW($D35),57)&lt;&gt;"",INDEX('CoC Ranking Data'!$A$1:$CF$106,ROW($D35),57),"")</f>
        <v>1</v>
      </c>
      <c r="E35" s="8">
        <f t="shared" si="0"/>
        <v>6</v>
      </c>
    </row>
    <row r="36" spans="1:5" s="9" customFormat="1" ht="12.75" x14ac:dyDescent="0.2">
      <c r="A36" s="286" t="str">
        <f>IF(INDEX('CoC Ranking Data'!$A$1:$CF$106,ROW($D36),4)&lt;&gt;"",INDEX('CoC Ranking Data'!$A$1:$CF$106,ROW($D36),4),"")</f>
        <v>Crawford County Mental Health Awareness Program, Inc.</v>
      </c>
      <c r="B36" s="286" t="str">
        <f>IF(INDEX('CoC Ranking Data'!$A$1:$CF$106,ROW($D36),5)&lt;&gt;"",INDEX('CoC Ranking Data'!$A$1:$CF$106,ROW($D36),5),"")</f>
        <v>Crawford County Housing Advocacy Project</v>
      </c>
      <c r="C36" s="287" t="str">
        <f>IF(INDEX('CoC Ranking Data'!$A$1:$CF$106,ROW($D36),7)&lt;&gt;"",INDEX('CoC Ranking Data'!$A$1:$CF$106,ROW($D36),7),"")</f>
        <v>SSO</v>
      </c>
      <c r="D36" s="300">
        <f>IF(INDEX('CoC Ranking Data'!$A$1:$CF$106,ROW($D36),57)&lt;&gt;"",INDEX('CoC Ranking Data'!$A$1:$CF$106,ROW($D36),57),"")</f>
        <v>0.99</v>
      </c>
      <c r="E36" s="8">
        <f t="shared" si="0"/>
        <v>4</v>
      </c>
    </row>
    <row r="37" spans="1:5" s="9" customFormat="1" ht="12.75" x14ac:dyDescent="0.2">
      <c r="A37" s="286" t="str">
        <f>IF(INDEX('CoC Ranking Data'!$A$1:$CF$106,ROW($D37),4)&lt;&gt;"",INDEX('CoC Ranking Data'!$A$1:$CF$106,ROW($D37),4),"")</f>
        <v>Crawford County Mental Health Awareness Program, Inc.</v>
      </c>
      <c r="B37" s="286" t="str">
        <f>IF(INDEX('CoC Ranking Data'!$A$1:$CF$106,ROW($D37),5)&lt;&gt;"",INDEX('CoC Ranking Data'!$A$1:$CF$106,ROW($D37),5),"")</f>
        <v xml:space="preserve">Housing Now </v>
      </c>
      <c r="C37" s="287" t="str">
        <f>IF(INDEX('CoC Ranking Data'!$A$1:$CF$106,ROW($D37),7)&lt;&gt;"",INDEX('CoC Ranking Data'!$A$1:$CF$106,ROW($D37),7),"")</f>
        <v>PH</v>
      </c>
      <c r="D37" s="300">
        <f>IF(INDEX('CoC Ranking Data'!$A$1:$CF$106,ROW($D37),57)&lt;&gt;"",INDEX('CoC Ranking Data'!$A$1:$CF$106,ROW($D37),57),"")</f>
        <v>1</v>
      </c>
      <c r="E37" s="8">
        <f t="shared" si="0"/>
        <v>6</v>
      </c>
    </row>
    <row r="38" spans="1:5" s="9" customFormat="1" ht="12.75" x14ac:dyDescent="0.2">
      <c r="A38" s="286" t="str">
        <f>IF(INDEX('CoC Ranking Data'!$A$1:$CF$106,ROW($D38),4)&lt;&gt;"",INDEX('CoC Ranking Data'!$A$1:$CF$106,ROW($D38),4),"")</f>
        <v>DuBois Housing Authority</v>
      </c>
      <c r="B38" s="286" t="str">
        <f>IF(INDEX('CoC Ranking Data'!$A$1:$CF$106,ROW($D38),5)&lt;&gt;"",INDEX('CoC Ranking Data'!$A$1:$CF$106,ROW($D38),5),"")</f>
        <v>2018 Renewal App - DuBois Housing Authority - Shelter Plus Care 1/2/3/4/5</v>
      </c>
      <c r="C38" s="287" t="str">
        <f>IF(INDEX('CoC Ranking Data'!$A$1:$CF$106,ROW($D38),7)&lt;&gt;"",INDEX('CoC Ranking Data'!$A$1:$CF$106,ROW($D38),7),"")</f>
        <v>PH</v>
      </c>
      <c r="D38" s="300">
        <f>IF(INDEX('CoC Ranking Data'!$A$1:$CF$106,ROW($D38),57)&lt;&gt;"",INDEX('CoC Ranking Data'!$A$1:$CF$106,ROW($D38),57),"")</f>
        <v>0.93</v>
      </c>
      <c r="E38" s="8">
        <f t="shared" si="0"/>
        <v>4</v>
      </c>
    </row>
    <row r="39" spans="1:5" s="9" customFormat="1" ht="12.75" x14ac:dyDescent="0.2">
      <c r="A39" s="286" t="str">
        <f>IF(INDEX('CoC Ranking Data'!$A$1:$CF$106,ROW($D39),4)&lt;&gt;"",INDEX('CoC Ranking Data'!$A$1:$CF$106,ROW($D39),4),"")</f>
        <v>Fayette County Community Action Agency, Inc.</v>
      </c>
      <c r="B39" s="286" t="str">
        <f>IF(INDEX('CoC Ranking Data'!$A$1:$CF$106,ROW($D39),5)&lt;&gt;"",INDEX('CoC Ranking Data'!$A$1:$CF$106,ROW($D39),5),"")</f>
        <v>Fairweather Lodge Supportive Housing</v>
      </c>
      <c r="C39" s="287" t="str">
        <f>IF(INDEX('CoC Ranking Data'!$A$1:$CF$106,ROW($D39),7)&lt;&gt;"",INDEX('CoC Ranking Data'!$A$1:$CF$106,ROW($D39),7),"")</f>
        <v>PH</v>
      </c>
      <c r="D39" s="300">
        <f>IF(INDEX('CoC Ranking Data'!$A$1:$CF$106,ROW($D39),57)&lt;&gt;"",INDEX('CoC Ranking Data'!$A$1:$CF$106,ROW($D39),57),"")</f>
        <v>1</v>
      </c>
      <c r="E39" s="8">
        <f t="shared" si="0"/>
        <v>6</v>
      </c>
    </row>
    <row r="40" spans="1:5" s="9" customFormat="1" ht="12.75" x14ac:dyDescent="0.2">
      <c r="A40" s="286" t="str">
        <f>IF(INDEX('CoC Ranking Data'!$A$1:$CF$106,ROW($D40),4)&lt;&gt;"",INDEX('CoC Ranking Data'!$A$1:$CF$106,ROW($D40),4),"")</f>
        <v>Fayette County Community Action Agency, Inc.</v>
      </c>
      <c r="B40" s="286" t="str">
        <f>IF(INDEX('CoC Ranking Data'!$A$1:$CF$106,ROW($D40),5)&lt;&gt;"",INDEX('CoC Ranking Data'!$A$1:$CF$106,ROW($D40),5),"")</f>
        <v>Fayette Apartments</v>
      </c>
      <c r="C40" s="287" t="str">
        <f>IF(INDEX('CoC Ranking Data'!$A$1:$CF$106,ROW($D40),7)&lt;&gt;"",INDEX('CoC Ranking Data'!$A$1:$CF$106,ROW($D40),7),"")</f>
        <v>PH</v>
      </c>
      <c r="D40" s="300">
        <f>IF(INDEX('CoC Ranking Data'!$A$1:$CF$106,ROW($D40),57)&lt;&gt;"",INDEX('CoC Ranking Data'!$A$1:$CF$106,ROW($D40),57),"")</f>
        <v>1</v>
      </c>
      <c r="E40" s="8">
        <f t="shared" si="0"/>
        <v>6</v>
      </c>
    </row>
    <row r="41" spans="1:5" s="9" customFormat="1" ht="12.75" x14ac:dyDescent="0.2">
      <c r="A41" s="286" t="str">
        <f>IF(INDEX('CoC Ranking Data'!$A$1:$CF$106,ROW($D41),4)&lt;&gt;"",INDEX('CoC Ranking Data'!$A$1:$CF$106,ROW($D41),4),"")</f>
        <v>Fayette County Community Action Agency, Inc.</v>
      </c>
      <c r="B41" s="286" t="str">
        <f>IF(INDEX('CoC Ranking Data'!$A$1:$CF$106,ROW($D41),5)&lt;&gt;"",INDEX('CoC Ranking Data'!$A$1:$CF$106,ROW($D41),5),"")</f>
        <v>Fayette County Rapid Rehousing</v>
      </c>
      <c r="C41" s="287" t="str">
        <f>IF(INDEX('CoC Ranking Data'!$A$1:$CF$106,ROW($D41),7)&lt;&gt;"",INDEX('CoC Ranking Data'!$A$1:$CF$106,ROW($D41),7),"")</f>
        <v>PH-RRH</v>
      </c>
      <c r="D41" s="300">
        <f>IF(INDEX('CoC Ranking Data'!$A$1:$CF$106,ROW($D41),57)&lt;&gt;"",INDEX('CoC Ranking Data'!$A$1:$CF$106,ROW($D41),57),"")</f>
        <v>1</v>
      </c>
      <c r="E41" s="8">
        <f t="shared" si="0"/>
        <v>6</v>
      </c>
    </row>
    <row r="42" spans="1:5" s="9" customFormat="1" ht="12.75" x14ac:dyDescent="0.2">
      <c r="A42" s="286" t="str">
        <f>IF(INDEX('CoC Ranking Data'!$A$1:$CF$106,ROW($D42),4)&lt;&gt;"",INDEX('CoC Ranking Data'!$A$1:$CF$106,ROW($D42),4),"")</f>
        <v>Fayette County Community Action Agency, Inc.</v>
      </c>
      <c r="B42" s="286" t="str">
        <f>IF(INDEX('CoC Ranking Data'!$A$1:$CF$106,ROW($D42),5)&lt;&gt;"",INDEX('CoC Ranking Data'!$A$1:$CF$106,ROW($D42),5),"")</f>
        <v>Lenox Street Apartments</v>
      </c>
      <c r="C42" s="287" t="str">
        <f>IF(INDEX('CoC Ranking Data'!$A$1:$CF$106,ROW($D42),7)&lt;&gt;"",INDEX('CoC Ranking Data'!$A$1:$CF$106,ROW($D42),7),"")</f>
        <v>PH</v>
      </c>
      <c r="D42" s="300">
        <f>IF(INDEX('CoC Ranking Data'!$A$1:$CF$106,ROW($D42),57)&lt;&gt;"",INDEX('CoC Ranking Data'!$A$1:$CF$106,ROW($D42),57),"")</f>
        <v>1</v>
      </c>
      <c r="E42" s="8">
        <f t="shared" si="0"/>
        <v>6</v>
      </c>
    </row>
    <row r="43" spans="1:5" s="9" customFormat="1" ht="12.75" x14ac:dyDescent="0.2">
      <c r="A43" s="286" t="str">
        <f>IF(INDEX('CoC Ranking Data'!$A$1:$CF$106,ROW($D43),4)&lt;&gt;"",INDEX('CoC Ranking Data'!$A$1:$CF$106,ROW($D43),4),"")</f>
        <v>Fayette County Community Action Agency, Inc.</v>
      </c>
      <c r="B43" s="286" t="str">
        <f>IF(INDEX('CoC Ranking Data'!$A$1:$CF$106,ROW($D43),5)&lt;&gt;"",INDEX('CoC Ranking Data'!$A$1:$CF$106,ROW($D43),5),"")</f>
        <v>Southwest Regional Rapid Re-Housing Program</v>
      </c>
      <c r="C43" s="287" t="str">
        <f>IF(INDEX('CoC Ranking Data'!$A$1:$CF$106,ROW($D43),7)&lt;&gt;"",INDEX('CoC Ranking Data'!$A$1:$CF$106,ROW($D43),7),"")</f>
        <v>PH-RRH</v>
      </c>
      <c r="D43" s="300">
        <f>IF(INDEX('CoC Ranking Data'!$A$1:$CF$106,ROW($D43),57)&lt;&gt;"",INDEX('CoC Ranking Data'!$A$1:$CF$106,ROW($D43),57),"")</f>
        <v>0.99019607843137258</v>
      </c>
      <c r="E43" s="8">
        <f t="shared" si="0"/>
        <v>4</v>
      </c>
    </row>
    <row r="44" spans="1:5" s="9" customFormat="1" ht="12.75" x14ac:dyDescent="0.2">
      <c r="A44" s="286" t="str">
        <f>IF(INDEX('CoC Ranking Data'!$A$1:$CF$106,ROW($D44),4)&lt;&gt;"",INDEX('CoC Ranking Data'!$A$1:$CF$106,ROW($D44),4),"")</f>
        <v>Housing Authority of the County of Butler</v>
      </c>
      <c r="B44" s="286" t="str">
        <f>IF(INDEX('CoC Ranking Data'!$A$1:$CF$106,ROW($D44),5)&lt;&gt;"",INDEX('CoC Ranking Data'!$A$1:$CF$106,ROW($D44),5),"")</f>
        <v>Franklin Court Chronically Homeless</v>
      </c>
      <c r="C44" s="287" t="str">
        <f>IF(INDEX('CoC Ranking Data'!$A$1:$CF$106,ROW($D44),7)&lt;&gt;"",INDEX('CoC Ranking Data'!$A$1:$CF$106,ROW($D44),7),"")</f>
        <v>PH</v>
      </c>
      <c r="D44" s="300">
        <f>IF(INDEX('CoC Ranking Data'!$A$1:$CF$106,ROW($D44),57)&lt;&gt;"",INDEX('CoC Ranking Data'!$A$1:$CF$106,ROW($D44),57),"")</f>
        <v>1</v>
      </c>
      <c r="E44" s="8">
        <f t="shared" si="0"/>
        <v>6</v>
      </c>
    </row>
    <row r="45" spans="1:5" s="9" customFormat="1" ht="12.75" x14ac:dyDescent="0.2">
      <c r="A45" s="286" t="str">
        <f>IF(INDEX('CoC Ranking Data'!$A$1:$CF$106,ROW($D45),4)&lt;&gt;"",INDEX('CoC Ranking Data'!$A$1:$CF$106,ROW($D45),4),"")</f>
        <v>Indiana County Community Action Program, Inc.</v>
      </c>
      <c r="B45" s="286" t="str">
        <f>IF(INDEX('CoC Ranking Data'!$A$1:$CF$106,ROW($D45),5)&lt;&gt;"",INDEX('CoC Ranking Data'!$A$1:$CF$106,ROW($D45),5),"")</f>
        <v>PHD Consolidated</v>
      </c>
      <c r="C45" s="287" t="str">
        <f>IF(INDEX('CoC Ranking Data'!$A$1:$CF$106,ROW($D45),7)&lt;&gt;"",INDEX('CoC Ranking Data'!$A$1:$CF$106,ROW($D45),7),"")</f>
        <v>PH</v>
      </c>
      <c r="D45" s="300">
        <f>IF(INDEX('CoC Ranking Data'!$A$1:$CF$106,ROW($D45),57)&lt;&gt;"",INDEX('CoC Ranking Data'!$A$1:$CF$106,ROW($D45),57),"")</f>
        <v>1</v>
      </c>
      <c r="E45" s="8">
        <f t="shared" si="0"/>
        <v>6</v>
      </c>
    </row>
    <row r="46" spans="1:5" s="9" customFormat="1" ht="12.75" x14ac:dyDescent="0.2">
      <c r="A46" s="286" t="str">
        <f>IF(INDEX('CoC Ranking Data'!$A$1:$CF$106,ROW($D46),4)&lt;&gt;"",INDEX('CoC Ranking Data'!$A$1:$CF$106,ROW($D46),4),"")</f>
        <v>Lawrence County Social Services, Inc.</v>
      </c>
      <c r="B46" s="286" t="str">
        <f>IF(INDEX('CoC Ranking Data'!$A$1:$CF$106,ROW($D46),5)&lt;&gt;"",INDEX('CoC Ranking Data'!$A$1:$CF$106,ROW($D46),5),"")</f>
        <v>NWRHA</v>
      </c>
      <c r="C46" s="287" t="str">
        <f>IF(INDEX('CoC Ranking Data'!$A$1:$CF$106,ROW($D46),7)&lt;&gt;"",INDEX('CoC Ranking Data'!$A$1:$CF$106,ROW($D46),7),"")</f>
        <v>PH</v>
      </c>
      <c r="D46" s="300">
        <f>IF(INDEX('CoC Ranking Data'!$A$1:$CF$106,ROW($D46),57)&lt;&gt;"",INDEX('CoC Ranking Data'!$A$1:$CF$106,ROW($D46),57),"")</f>
        <v>1</v>
      </c>
      <c r="E46" s="8">
        <f t="shared" si="0"/>
        <v>6</v>
      </c>
    </row>
    <row r="47" spans="1:5" s="9" customFormat="1" ht="12.75" x14ac:dyDescent="0.2">
      <c r="A47" s="286" t="str">
        <f>IF(INDEX('CoC Ranking Data'!$A$1:$CF$106,ROW($D47),4)&lt;&gt;"",INDEX('CoC Ranking Data'!$A$1:$CF$106,ROW($D47),4),"")</f>
        <v>Lawrence County Social Services, Inc.</v>
      </c>
      <c r="B47" s="286" t="str">
        <f>IF(INDEX('CoC Ranking Data'!$A$1:$CF$106,ROW($D47),5)&lt;&gt;"",INDEX('CoC Ranking Data'!$A$1:$CF$106,ROW($D47),5),"")</f>
        <v>NWRHA 2</v>
      </c>
      <c r="C47" s="287" t="str">
        <f>IF(INDEX('CoC Ranking Data'!$A$1:$CF$106,ROW($D47),7)&lt;&gt;"",INDEX('CoC Ranking Data'!$A$1:$CF$106,ROW($D47),7),"")</f>
        <v>PH</v>
      </c>
      <c r="D47" s="300">
        <f>IF(INDEX('CoC Ranking Data'!$A$1:$CF$106,ROW($D47),57)&lt;&gt;"",INDEX('CoC Ranking Data'!$A$1:$CF$106,ROW($D47),57),"")</f>
        <v>1</v>
      </c>
      <c r="E47" s="8">
        <f t="shared" si="0"/>
        <v>6</v>
      </c>
    </row>
    <row r="48" spans="1:5" s="9" customFormat="1" ht="12.75" x14ac:dyDescent="0.2">
      <c r="A48" s="286" t="str">
        <f>IF(INDEX('CoC Ranking Data'!$A$1:$CF$106,ROW($D48),4)&lt;&gt;"",INDEX('CoC Ranking Data'!$A$1:$CF$106,ROW($D48),4),"")</f>
        <v>Lawrence County Social Services, Inc.</v>
      </c>
      <c r="B48" s="286" t="str">
        <f>IF(INDEX('CoC Ranking Data'!$A$1:$CF$106,ROW($D48),5)&lt;&gt;"",INDEX('CoC Ranking Data'!$A$1:$CF$106,ROW($D48),5),"")</f>
        <v>SAFE</v>
      </c>
      <c r="C48" s="287" t="str">
        <f>IF(INDEX('CoC Ranking Data'!$A$1:$CF$106,ROW($D48),7)&lt;&gt;"",INDEX('CoC Ranking Data'!$A$1:$CF$106,ROW($D48),7),"")</f>
        <v>SSO</v>
      </c>
      <c r="D48" s="300">
        <f>IF(INDEX('CoC Ranking Data'!$A$1:$CF$106,ROW($D48),57)&lt;&gt;"",INDEX('CoC Ranking Data'!$A$1:$CF$106,ROW($D48),57),"")</f>
        <v>1</v>
      </c>
      <c r="E48" s="8">
        <f t="shared" si="0"/>
        <v>6</v>
      </c>
    </row>
    <row r="49" spans="1:5" s="9" customFormat="1" ht="12.75" x14ac:dyDescent="0.2">
      <c r="A49" s="286" t="str">
        <f>IF(INDEX('CoC Ranking Data'!$A$1:$CF$106,ROW($D49),4)&lt;&gt;"",INDEX('CoC Ranking Data'!$A$1:$CF$106,ROW($D49),4),"")</f>
        <v>Lawrence County Social Services, Inc.</v>
      </c>
      <c r="B49" s="286" t="str">
        <f>IF(INDEX('CoC Ranking Data'!$A$1:$CF$106,ROW($D49),5)&lt;&gt;"",INDEX('CoC Ranking Data'!$A$1:$CF$106,ROW($D49),5),"")</f>
        <v>TEAM RRH</v>
      </c>
      <c r="C49" s="287" t="str">
        <f>IF(INDEX('CoC Ranking Data'!$A$1:$CF$106,ROW($D49),7)&lt;&gt;"",INDEX('CoC Ranking Data'!$A$1:$CF$106,ROW($D49),7),"")</f>
        <v>PH-RRH</v>
      </c>
      <c r="D49" s="300">
        <f>IF(INDEX('CoC Ranking Data'!$A$1:$CF$106,ROW($D49),57)&lt;&gt;"",INDEX('CoC Ranking Data'!$A$1:$CF$106,ROW($D49),57),"")</f>
        <v>1</v>
      </c>
      <c r="E49" s="8">
        <f t="shared" si="0"/>
        <v>6</v>
      </c>
    </row>
    <row r="50" spans="1:5" s="9" customFormat="1" ht="12.75" x14ac:dyDescent="0.2">
      <c r="A50" s="286" t="str">
        <f>IF(INDEX('CoC Ranking Data'!$A$1:$CF$106,ROW($D50),4)&lt;&gt;"",INDEX('CoC Ranking Data'!$A$1:$CF$106,ROW($D50),4),"")</f>
        <v>Lawrence County Social Services, Inc.</v>
      </c>
      <c r="B50" s="286" t="str">
        <f>IF(INDEX('CoC Ranking Data'!$A$1:$CF$106,ROW($D50),5)&lt;&gt;"",INDEX('CoC Ranking Data'!$A$1:$CF$106,ROW($D50),5),"")</f>
        <v>Turning Point</v>
      </c>
      <c r="C50" s="287" t="str">
        <f>IF(INDEX('CoC Ranking Data'!$A$1:$CF$106,ROW($D50),7)&lt;&gt;"",INDEX('CoC Ranking Data'!$A$1:$CF$106,ROW($D50),7),"")</f>
        <v>PH</v>
      </c>
      <c r="D50" s="300">
        <f>IF(INDEX('CoC Ranking Data'!$A$1:$CF$106,ROW($D50),57)&lt;&gt;"",INDEX('CoC Ranking Data'!$A$1:$CF$106,ROW($D50),57),"")</f>
        <v>1</v>
      </c>
      <c r="E50" s="8">
        <f t="shared" si="0"/>
        <v>6</v>
      </c>
    </row>
    <row r="51" spans="1:5" s="9" customFormat="1" ht="12.75" x14ac:dyDescent="0.2">
      <c r="A51" s="286" t="str">
        <f>IF(INDEX('CoC Ranking Data'!$A$1:$CF$106,ROW($D51),4)&lt;&gt;"",INDEX('CoC Ranking Data'!$A$1:$CF$106,ROW($D51),4),"")</f>
        <v>Lawrence County Social Services, Inc.</v>
      </c>
      <c r="B51" s="286" t="str">
        <f>IF(INDEX('CoC Ranking Data'!$A$1:$CF$106,ROW($D51),5)&lt;&gt;"",INDEX('CoC Ranking Data'!$A$1:$CF$106,ROW($D51),5),"")</f>
        <v>Veterans RRH</v>
      </c>
      <c r="C51" s="287" t="str">
        <f>IF(INDEX('CoC Ranking Data'!$A$1:$CF$106,ROW($D51),7)&lt;&gt;"",INDEX('CoC Ranking Data'!$A$1:$CF$106,ROW($D51),7),"")</f>
        <v>PH-RRH</v>
      </c>
      <c r="D51" s="300">
        <f>IF(INDEX('CoC Ranking Data'!$A$1:$CF$106,ROW($D51),57)&lt;&gt;"",INDEX('CoC Ranking Data'!$A$1:$CF$106,ROW($D51),57),"")</f>
        <v>1</v>
      </c>
      <c r="E51" s="8">
        <f t="shared" si="0"/>
        <v>6</v>
      </c>
    </row>
    <row r="52" spans="1:5" s="9" customFormat="1" ht="12.75" x14ac:dyDescent="0.2">
      <c r="A52" s="286" t="str">
        <f>IF(INDEX('CoC Ranking Data'!$A$1:$CF$106,ROW($D52),4)&lt;&gt;"",INDEX('CoC Ranking Data'!$A$1:$CF$106,ROW($D52),4),"")</f>
        <v>McKean County Redevelopment &amp; Housing Authority</v>
      </c>
      <c r="B52" s="286" t="str">
        <f>IF(INDEX('CoC Ranking Data'!$A$1:$CF$106,ROW($D52),5)&lt;&gt;"",INDEX('CoC Ranking Data'!$A$1:$CF$106,ROW($D52),5),"")</f>
        <v>Northwest RRH</v>
      </c>
      <c r="C52" s="287" t="str">
        <f>IF(INDEX('CoC Ranking Data'!$A$1:$CF$106,ROW($D52),7)&lt;&gt;"",INDEX('CoC Ranking Data'!$A$1:$CF$106,ROW($D52),7),"")</f>
        <v>PH-RRH</v>
      </c>
      <c r="D52" s="300">
        <f>IF(INDEX('CoC Ranking Data'!$A$1:$CF$106,ROW($D52),57)&lt;&gt;"",INDEX('CoC Ranking Data'!$A$1:$CF$106,ROW($D52),57),"")</f>
        <v>1</v>
      </c>
      <c r="E52" s="8">
        <f t="shared" si="0"/>
        <v>6</v>
      </c>
    </row>
    <row r="53" spans="1:5" s="9" customFormat="1" ht="12.75" x14ac:dyDescent="0.2">
      <c r="A53" s="286" t="str">
        <f>IF(INDEX('CoC Ranking Data'!$A$1:$CF$106,ROW($D53),4)&lt;&gt;"",INDEX('CoC Ranking Data'!$A$1:$CF$106,ROW($D53),4),"")</f>
        <v>Northern Cambria Community Development Corporation</v>
      </c>
      <c r="B53" s="286" t="str">
        <f>IF(INDEX('CoC Ranking Data'!$A$1:$CF$106,ROW($D53),5)&lt;&gt;"",INDEX('CoC Ranking Data'!$A$1:$CF$106,ROW($D53),5),"")</f>
        <v>Chestnut Street Gardens Renewal Project Application FY 2018</v>
      </c>
      <c r="C53" s="287" t="str">
        <f>IF(INDEX('CoC Ranking Data'!$A$1:$CF$106,ROW($D53),7)&lt;&gt;"",INDEX('CoC Ranking Data'!$A$1:$CF$106,ROW($D53),7),"")</f>
        <v>PH</v>
      </c>
      <c r="D53" s="300">
        <f>IF(INDEX('CoC Ranking Data'!$A$1:$CF$106,ROW($D53),57)&lt;&gt;"",INDEX('CoC Ranking Data'!$A$1:$CF$106,ROW($D53),57),"")</f>
        <v>1</v>
      </c>
      <c r="E53" s="8">
        <f t="shared" si="0"/>
        <v>6</v>
      </c>
    </row>
    <row r="54" spans="1:5" s="9" customFormat="1" ht="12.75" x14ac:dyDescent="0.2">
      <c r="A54" s="286" t="str">
        <f>IF(INDEX('CoC Ranking Data'!$A$1:$CF$106,ROW($D54),4)&lt;&gt;"",INDEX('CoC Ranking Data'!$A$1:$CF$106,ROW($D54),4),"")</f>
        <v>Northern Cambria Community Development Corporation</v>
      </c>
      <c r="B54" s="286" t="str">
        <f>IF(INDEX('CoC Ranking Data'!$A$1:$CF$106,ROW($D54),5)&lt;&gt;"",INDEX('CoC Ranking Data'!$A$1:$CF$106,ROW($D54),5),"")</f>
        <v>Clinton Street Gardens Renewal Project Application FY 2018</v>
      </c>
      <c r="C54" s="287" t="str">
        <f>IF(INDEX('CoC Ranking Data'!$A$1:$CF$106,ROW($D54),7)&lt;&gt;"",INDEX('CoC Ranking Data'!$A$1:$CF$106,ROW($D54),7),"")</f>
        <v>PH</v>
      </c>
      <c r="D54" s="300">
        <f>IF(INDEX('CoC Ranking Data'!$A$1:$CF$106,ROW($D54),57)&lt;&gt;"",INDEX('CoC Ranking Data'!$A$1:$CF$106,ROW($D54),57),"")</f>
        <v>1</v>
      </c>
      <c r="E54" s="8">
        <f t="shared" si="0"/>
        <v>6</v>
      </c>
    </row>
    <row r="55" spans="1:5" s="9" customFormat="1" ht="12.75" x14ac:dyDescent="0.2">
      <c r="A55" s="286" t="str">
        <f>IF(INDEX('CoC Ranking Data'!$A$1:$CF$106,ROW($D55),4)&lt;&gt;"",INDEX('CoC Ranking Data'!$A$1:$CF$106,ROW($D55),4),"")</f>
        <v>Union Mission of Latrobe, Inc.</v>
      </c>
      <c r="B55" s="286" t="str">
        <f>IF(INDEX('CoC Ranking Data'!$A$1:$CF$106,ROW($D55),5)&lt;&gt;"",INDEX('CoC Ranking Data'!$A$1:$CF$106,ROW($D55),5),"")</f>
        <v>Consolidated Union Mission Permanent Supportive Housing</v>
      </c>
      <c r="C55" s="287" t="str">
        <f>IF(INDEX('CoC Ranking Data'!$A$1:$CF$106,ROW($D55),7)&lt;&gt;"",INDEX('CoC Ranking Data'!$A$1:$CF$106,ROW($D55),7),"")</f>
        <v>PH</v>
      </c>
      <c r="D55" s="300">
        <f>IF(INDEX('CoC Ranking Data'!$A$1:$CF$106,ROW($D55),57)&lt;&gt;"",INDEX('CoC Ranking Data'!$A$1:$CF$106,ROW($D55),57),"")</f>
        <v>1</v>
      </c>
      <c r="E55" s="8">
        <f t="shared" si="0"/>
        <v>6</v>
      </c>
    </row>
    <row r="56" spans="1:5" x14ac:dyDescent="0.25">
      <c r="A56" s="286" t="str">
        <f>IF(INDEX('CoC Ranking Data'!$A$1:$CF$106,ROW($D56),4)&lt;&gt;"",INDEX('CoC Ranking Data'!$A$1:$CF$106,ROW($D56),4),"")</f>
        <v>Victim Outreach Intervention Center</v>
      </c>
      <c r="B56" s="286" t="str">
        <f>IF(INDEX('CoC Ranking Data'!$A$1:$CF$106,ROW($D56),5)&lt;&gt;"",INDEX('CoC Ranking Data'!$A$1:$CF$106,ROW($D56),5),"")</f>
        <v>Enduring VOICe</v>
      </c>
      <c r="C56" s="287" t="str">
        <f>IF(INDEX('CoC Ranking Data'!$A$1:$CF$106,ROW($D56),7)&lt;&gt;"",INDEX('CoC Ranking Data'!$A$1:$CF$106,ROW($D56),7),"")</f>
        <v>PH</v>
      </c>
      <c r="D56" s="300">
        <f>IF(INDEX('CoC Ranking Data'!$A$1:$CF$106,ROW($D56),57)&lt;&gt;"",INDEX('CoC Ranking Data'!$A$1:$CF$106,ROW($D56),57),"")</f>
        <v>1</v>
      </c>
      <c r="E56" s="8">
        <f t="shared" si="0"/>
        <v>6</v>
      </c>
    </row>
    <row r="57" spans="1:5" x14ac:dyDescent="0.25">
      <c r="A57" s="286" t="str">
        <f>IF(INDEX('CoC Ranking Data'!$A$1:$CF$106,ROW($D57),4)&lt;&gt;"",INDEX('CoC Ranking Data'!$A$1:$CF$106,ROW($D57),4),"")</f>
        <v>Warren-Forest Counties Economic Opportunity Council</v>
      </c>
      <c r="B57" s="286" t="str">
        <f>IF(INDEX('CoC Ranking Data'!$A$1:$CF$106,ROW($D57),5)&lt;&gt;"",INDEX('CoC Ranking Data'!$A$1:$CF$106,ROW($D57),5),"")</f>
        <v>Youngsville Permanent Supportive Housing</v>
      </c>
      <c r="C57" s="287" t="str">
        <f>IF(INDEX('CoC Ranking Data'!$A$1:$CF$106,ROW($D57),7)&lt;&gt;"",INDEX('CoC Ranking Data'!$A$1:$CF$106,ROW($D57),7),"")</f>
        <v>PH</v>
      </c>
      <c r="D57" s="300">
        <f>IF(INDEX('CoC Ranking Data'!$A$1:$CF$106,ROW($D57),57)&lt;&gt;"",INDEX('CoC Ranking Data'!$A$1:$CF$106,ROW($D57),57),"")</f>
        <v>1</v>
      </c>
      <c r="E57" s="8">
        <f t="shared" si="0"/>
        <v>6</v>
      </c>
    </row>
    <row r="58" spans="1:5" x14ac:dyDescent="0.25">
      <c r="A58" s="286" t="str">
        <f>IF(INDEX('CoC Ranking Data'!$A$1:$CF$106,ROW($D58),4)&lt;&gt;"",INDEX('CoC Ranking Data'!$A$1:$CF$106,ROW($D58),4),"")</f>
        <v>Westmoreland Community Action</v>
      </c>
      <c r="B58" s="286" t="str">
        <f>IF(INDEX('CoC Ranking Data'!$A$1:$CF$106,ROW($D58),5)&lt;&gt;"",INDEX('CoC Ranking Data'!$A$1:$CF$106,ROW($D58),5),"")</f>
        <v>Consolidated WCA PSH Project FY2018</v>
      </c>
      <c r="C58" s="287" t="str">
        <f>IF(INDEX('CoC Ranking Data'!$A$1:$CF$106,ROW($D58),7)&lt;&gt;"",INDEX('CoC Ranking Data'!$A$1:$CF$106,ROW($D58),7),"")</f>
        <v>PH</v>
      </c>
      <c r="D58" s="300">
        <f>IF(INDEX('CoC Ranking Data'!$A$1:$CF$106,ROW($D58),57)&lt;&gt;"",INDEX('CoC Ranking Data'!$A$1:$CF$106,ROW($D58),57),"")</f>
        <v>0.75</v>
      </c>
      <c r="E58" s="8">
        <f t="shared" si="0"/>
        <v>0</v>
      </c>
    </row>
    <row r="59" spans="1:5" x14ac:dyDescent="0.25">
      <c r="A59" s="286" t="str">
        <f>IF(INDEX('CoC Ranking Data'!$A$1:$CF$106,ROW($D59),4)&lt;&gt;"",INDEX('CoC Ranking Data'!$A$1:$CF$106,ROW($D59),4),"")</f>
        <v>Westmoreland Community Action</v>
      </c>
      <c r="B59" s="286" t="str">
        <f>IF(INDEX('CoC Ranking Data'!$A$1:$CF$106,ROW($D59),5)&lt;&gt;"",INDEX('CoC Ranking Data'!$A$1:$CF$106,ROW($D59),5),"")</f>
        <v>WCA PSH for Families 2018</v>
      </c>
      <c r="C59" s="287" t="str">
        <f>IF(INDEX('CoC Ranking Data'!$A$1:$CF$106,ROW($D59),7)&lt;&gt;"",INDEX('CoC Ranking Data'!$A$1:$CF$106,ROW($D59),7),"")</f>
        <v>PH</v>
      </c>
      <c r="D59" s="300">
        <f>IF(INDEX('CoC Ranking Data'!$A$1:$CF$106,ROW($D59),57)&lt;&gt;"",INDEX('CoC Ranking Data'!$A$1:$CF$106,ROW($D59),57),"")</f>
        <v>0.9</v>
      </c>
      <c r="E59" s="8">
        <f t="shared" si="0"/>
        <v>4</v>
      </c>
    </row>
    <row r="60" spans="1:5" x14ac:dyDescent="0.25">
      <c r="A60" s="286" t="str">
        <f>IF(INDEX('CoC Ranking Data'!$A$1:$CF$106,ROW($D60),4)&lt;&gt;"",INDEX('CoC Ranking Data'!$A$1:$CF$106,ROW($D60),4),"")</f>
        <v>Westmoreland Community Action</v>
      </c>
      <c r="B60" s="286" t="str">
        <f>IF(INDEX('CoC Ranking Data'!$A$1:$CF$106,ROW($D60),5)&lt;&gt;"",INDEX('CoC Ranking Data'!$A$1:$CF$106,ROW($D60),5),"")</f>
        <v>WCA PSH-Pittsburgh Street House 2018</v>
      </c>
      <c r="C60" s="287" t="str">
        <f>IF(INDEX('CoC Ranking Data'!$A$1:$CF$106,ROW($D60),7)&lt;&gt;"",INDEX('CoC Ranking Data'!$A$1:$CF$106,ROW($D60),7),"")</f>
        <v>PH</v>
      </c>
      <c r="D60" s="300">
        <f>IF(INDEX('CoC Ranking Data'!$A$1:$CF$106,ROW($D60),57)&lt;&gt;"",INDEX('CoC Ranking Data'!$A$1:$CF$106,ROW($D60),57),"")</f>
        <v>0.9</v>
      </c>
      <c r="E60" s="8">
        <f t="shared" si="0"/>
        <v>4</v>
      </c>
    </row>
    <row r="61" spans="1:5" x14ac:dyDescent="0.25">
      <c r="A61" s="286" t="str">
        <f>IF(INDEX('CoC Ranking Data'!$A$1:$CF$106,ROW($D61),4)&lt;&gt;"",INDEX('CoC Ranking Data'!$A$1:$CF$106,ROW($D61),4),"")</f>
        <v/>
      </c>
      <c r="B61" s="286" t="str">
        <f>IF(INDEX('CoC Ranking Data'!$A$1:$CF$106,ROW($D61),5)&lt;&gt;"",INDEX('CoC Ranking Data'!$A$1:$CF$106,ROW($D61),5),"")</f>
        <v/>
      </c>
      <c r="C61" s="287" t="str">
        <f>IF(INDEX('CoC Ranking Data'!$A$1:$CF$106,ROW($D61),7)&lt;&gt;"",INDEX('CoC Ranking Data'!$A$1:$CF$106,ROW($D61),7),"")</f>
        <v/>
      </c>
      <c r="D61" s="300" t="str">
        <f>IF(INDEX('CoC Ranking Data'!$A$1:$CF$106,ROW($D61),57)&lt;&gt;"",INDEX('CoC Ranking Data'!$A$1:$CF$106,ROW($D61),57),"")</f>
        <v/>
      </c>
      <c r="E61" s="8" t="str">
        <f t="shared" si="0"/>
        <v/>
      </c>
    </row>
    <row r="62" spans="1:5" x14ac:dyDescent="0.25">
      <c r="A62" s="286" t="str">
        <f>IF(INDEX('CoC Ranking Data'!$A$1:$CF$106,ROW($D62),4)&lt;&gt;"",INDEX('CoC Ranking Data'!$A$1:$CF$106,ROW($D62),4),"")</f>
        <v/>
      </c>
      <c r="B62" s="286" t="str">
        <f>IF(INDEX('CoC Ranking Data'!$A$1:$CF$106,ROW($D62),5)&lt;&gt;"",INDEX('CoC Ranking Data'!$A$1:$CF$106,ROW($D62),5),"")</f>
        <v/>
      </c>
      <c r="C62" s="287" t="str">
        <f>IF(INDEX('CoC Ranking Data'!$A$1:$CF$106,ROW($D62),7)&lt;&gt;"",INDEX('CoC Ranking Data'!$A$1:$CF$106,ROW($D62),7),"")</f>
        <v/>
      </c>
      <c r="D62" s="300" t="str">
        <f>IF(INDEX('CoC Ranking Data'!$A$1:$CF$106,ROW($D62),57)&lt;&gt;"",INDEX('CoC Ranking Data'!$A$1:$CF$106,ROW($D62),57),"")</f>
        <v/>
      </c>
      <c r="E62" s="8" t="str">
        <f t="shared" si="0"/>
        <v/>
      </c>
    </row>
    <row r="63" spans="1:5" x14ac:dyDescent="0.25">
      <c r="A63" s="286" t="str">
        <f>IF(INDEX('CoC Ranking Data'!$A$1:$CF$106,ROW($D63),4)&lt;&gt;"",INDEX('CoC Ranking Data'!$A$1:$CF$106,ROW($D63),4),"")</f>
        <v/>
      </c>
      <c r="B63" s="286" t="str">
        <f>IF(INDEX('CoC Ranking Data'!$A$1:$CF$106,ROW($D63),5)&lt;&gt;"",INDEX('CoC Ranking Data'!$A$1:$CF$106,ROW($D63),5),"")</f>
        <v/>
      </c>
      <c r="C63" s="287" t="str">
        <f>IF(INDEX('CoC Ranking Data'!$A$1:$CF$106,ROW($D63),7)&lt;&gt;"",INDEX('CoC Ranking Data'!$A$1:$CF$106,ROW($D63),7),"")</f>
        <v/>
      </c>
      <c r="D63" s="300" t="str">
        <f>IF(INDEX('CoC Ranking Data'!$A$1:$CF$106,ROW($D63),57)&lt;&gt;"",INDEX('CoC Ranking Data'!$A$1:$CF$106,ROW($D63),57),"")</f>
        <v/>
      </c>
      <c r="E63" s="8" t="str">
        <f t="shared" si="0"/>
        <v/>
      </c>
    </row>
    <row r="64" spans="1:5" x14ac:dyDescent="0.25">
      <c r="A64" s="286" t="str">
        <f>IF(INDEX('CoC Ranking Data'!$A$1:$CF$106,ROW($D64),4)&lt;&gt;"",INDEX('CoC Ranking Data'!$A$1:$CF$106,ROW($D64),4),"")</f>
        <v/>
      </c>
      <c r="B64" s="286" t="str">
        <f>IF(INDEX('CoC Ranking Data'!$A$1:$CF$106,ROW($D64),5)&lt;&gt;"",INDEX('CoC Ranking Data'!$A$1:$CF$106,ROW($D64),5),"")</f>
        <v/>
      </c>
      <c r="C64" s="287" t="str">
        <f>IF(INDEX('CoC Ranking Data'!$A$1:$CF$106,ROW($D64),7)&lt;&gt;"",INDEX('CoC Ranking Data'!$A$1:$CF$106,ROW($D64),7),"")</f>
        <v/>
      </c>
      <c r="D64" s="300" t="str">
        <f>IF(INDEX('CoC Ranking Data'!$A$1:$CF$106,ROW($D64),57)&lt;&gt;"",INDEX('CoC Ranking Data'!$A$1:$CF$106,ROW($D64),57),"")</f>
        <v/>
      </c>
      <c r="E64" s="8" t="str">
        <f t="shared" si="0"/>
        <v/>
      </c>
    </row>
    <row r="65" spans="1:5" x14ac:dyDescent="0.25">
      <c r="A65" s="286" t="str">
        <f>IF(INDEX('CoC Ranking Data'!$A$1:$CF$106,ROW($D65),4)&lt;&gt;"",INDEX('CoC Ranking Data'!$A$1:$CF$106,ROW($D65),4),"")</f>
        <v/>
      </c>
      <c r="B65" s="286" t="str">
        <f>IF(INDEX('CoC Ranking Data'!$A$1:$CF$106,ROW($D65),5)&lt;&gt;"",INDEX('CoC Ranking Data'!$A$1:$CF$106,ROW($D65),5),"")</f>
        <v/>
      </c>
      <c r="C65" s="287" t="str">
        <f>IF(INDEX('CoC Ranking Data'!$A$1:$CF$106,ROW($D65),7)&lt;&gt;"",INDEX('CoC Ranking Data'!$A$1:$CF$106,ROW($D65),7),"")</f>
        <v/>
      </c>
      <c r="D65" s="300" t="str">
        <f>IF(INDEX('CoC Ranking Data'!$A$1:$CF$106,ROW($D65),57)&lt;&gt;"",INDEX('CoC Ranking Data'!$A$1:$CF$106,ROW($D65),57),"")</f>
        <v/>
      </c>
      <c r="E65" s="8" t="str">
        <f t="shared" si="0"/>
        <v/>
      </c>
    </row>
    <row r="66" spans="1:5" x14ac:dyDescent="0.25">
      <c r="A66" s="286" t="str">
        <f>IF(INDEX('CoC Ranking Data'!$A$1:$CF$106,ROW($D66),4)&lt;&gt;"",INDEX('CoC Ranking Data'!$A$1:$CF$106,ROW($D66),4),"")</f>
        <v/>
      </c>
      <c r="B66" s="286" t="str">
        <f>IF(INDEX('CoC Ranking Data'!$A$1:$CF$106,ROW($D66),5)&lt;&gt;"",INDEX('CoC Ranking Data'!$A$1:$CF$106,ROW($D66),5),"")</f>
        <v/>
      </c>
      <c r="C66" s="287" t="str">
        <f>IF(INDEX('CoC Ranking Data'!$A$1:$CF$106,ROW($D66),7)&lt;&gt;"",INDEX('CoC Ranking Data'!$A$1:$CF$106,ROW($D66),7),"")</f>
        <v/>
      </c>
      <c r="D66" s="300" t="str">
        <f>IF(INDEX('CoC Ranking Data'!$A$1:$CF$106,ROW($D66),57)&lt;&gt;"",INDEX('CoC Ranking Data'!$A$1:$CF$106,ROW($D66),57),"")</f>
        <v/>
      </c>
      <c r="E66" s="8" t="str">
        <f t="shared" si="0"/>
        <v/>
      </c>
    </row>
    <row r="67" spans="1:5" x14ac:dyDescent="0.25">
      <c r="A67" s="286" t="str">
        <f>IF(INDEX('CoC Ranking Data'!$A$1:$CF$106,ROW($D67),4)&lt;&gt;"",INDEX('CoC Ranking Data'!$A$1:$CF$106,ROW($D67),4),"")</f>
        <v/>
      </c>
      <c r="B67" s="286" t="str">
        <f>IF(INDEX('CoC Ranking Data'!$A$1:$CF$106,ROW($D67),5)&lt;&gt;"",INDEX('CoC Ranking Data'!$A$1:$CF$106,ROW($D67),5),"")</f>
        <v/>
      </c>
      <c r="C67" s="287" t="str">
        <f>IF(INDEX('CoC Ranking Data'!$A$1:$CF$106,ROW($D67),7)&lt;&gt;"",INDEX('CoC Ranking Data'!$A$1:$CF$106,ROW($D67),7),"")</f>
        <v/>
      </c>
      <c r="D67" s="300" t="str">
        <f>IF(INDEX('CoC Ranking Data'!$A$1:$CF$106,ROW($D67),57)&lt;&gt;"",INDEX('CoC Ranking Data'!$A$1:$CF$106,ROW($D67),57),"")</f>
        <v/>
      </c>
      <c r="E67" s="8" t="str">
        <f t="shared" si="0"/>
        <v/>
      </c>
    </row>
    <row r="68" spans="1:5" x14ac:dyDescent="0.25">
      <c r="A68" s="286" t="str">
        <f>IF(INDEX('CoC Ranking Data'!$A$1:$CF$106,ROW($D68),4)&lt;&gt;"",INDEX('CoC Ranking Data'!$A$1:$CF$106,ROW($D68),4),"")</f>
        <v/>
      </c>
      <c r="B68" s="286" t="str">
        <f>IF(INDEX('CoC Ranking Data'!$A$1:$CF$106,ROW($D68),5)&lt;&gt;"",INDEX('CoC Ranking Data'!$A$1:$CF$106,ROW($D68),5),"")</f>
        <v/>
      </c>
      <c r="C68" s="287" t="str">
        <f>IF(INDEX('CoC Ranking Data'!$A$1:$CF$106,ROW($D68),7)&lt;&gt;"",INDEX('CoC Ranking Data'!$A$1:$CF$106,ROW($D68),7),"")</f>
        <v/>
      </c>
      <c r="D68" s="300" t="str">
        <f>IF(INDEX('CoC Ranking Data'!$A$1:$CF$106,ROW($D68),57)&lt;&gt;"",INDEX('CoC Ranking Data'!$A$1:$CF$106,ROW($D68),57),"")</f>
        <v/>
      </c>
      <c r="E68" s="8" t="str">
        <f t="shared" si="0"/>
        <v/>
      </c>
    </row>
    <row r="69" spans="1:5" x14ac:dyDescent="0.25">
      <c r="A69" s="286" t="str">
        <f>IF(INDEX('CoC Ranking Data'!$A$1:$CF$106,ROW($D69),4)&lt;&gt;"",INDEX('CoC Ranking Data'!$A$1:$CF$106,ROW($D69),4),"")</f>
        <v/>
      </c>
      <c r="B69" s="286" t="str">
        <f>IF(INDEX('CoC Ranking Data'!$A$1:$CF$106,ROW($D69),5)&lt;&gt;"",INDEX('CoC Ranking Data'!$A$1:$CF$106,ROW($D69),5),"")</f>
        <v/>
      </c>
      <c r="C69" s="287" t="str">
        <f>IF(INDEX('CoC Ranking Data'!$A$1:$CF$106,ROW($D69),7)&lt;&gt;"",INDEX('CoC Ranking Data'!$A$1:$CF$106,ROW($D69),7),"")</f>
        <v/>
      </c>
      <c r="D69" s="300" t="str">
        <f>IF(INDEX('CoC Ranking Data'!$A$1:$CF$106,ROW($D69),57)&lt;&gt;"",INDEX('CoC Ranking Data'!$A$1:$CF$106,ROW($D69),57),"")</f>
        <v/>
      </c>
      <c r="E69" s="8" t="str">
        <f t="shared" si="0"/>
        <v/>
      </c>
    </row>
    <row r="70" spans="1:5" x14ac:dyDescent="0.25">
      <c r="A70" s="286" t="str">
        <f>IF(INDEX('CoC Ranking Data'!$A$1:$CF$106,ROW($D70),4)&lt;&gt;"",INDEX('CoC Ranking Data'!$A$1:$CF$106,ROW($D70),4),"")</f>
        <v/>
      </c>
      <c r="B70" s="286" t="str">
        <f>IF(INDEX('CoC Ranking Data'!$A$1:$CF$106,ROW($D70),5)&lt;&gt;"",INDEX('CoC Ranking Data'!$A$1:$CF$106,ROW($D70),5),"")</f>
        <v/>
      </c>
      <c r="C70" s="287" t="str">
        <f>IF(INDEX('CoC Ranking Data'!$A$1:$CF$106,ROW($D70),7)&lt;&gt;"",INDEX('CoC Ranking Data'!$A$1:$CF$106,ROW($D70),7),"")</f>
        <v/>
      </c>
      <c r="D70" s="300" t="str">
        <f>IF(INDEX('CoC Ranking Data'!$A$1:$CF$106,ROW($D70),57)&lt;&gt;"",INDEX('CoC Ranking Data'!$A$1:$CF$106,ROW($D70),57),"")</f>
        <v/>
      </c>
      <c r="E70" s="8" t="str">
        <f t="shared" si="0"/>
        <v/>
      </c>
    </row>
    <row r="71" spans="1:5" x14ac:dyDescent="0.25">
      <c r="A71" s="286" t="str">
        <f>IF(INDEX('CoC Ranking Data'!$A$1:$CF$106,ROW($D71),4)&lt;&gt;"",INDEX('CoC Ranking Data'!$A$1:$CF$106,ROW($D71),4),"")</f>
        <v/>
      </c>
      <c r="B71" s="286" t="str">
        <f>IF(INDEX('CoC Ranking Data'!$A$1:$CF$106,ROW($D71),5)&lt;&gt;"",INDEX('CoC Ranking Data'!$A$1:$CF$106,ROW($D71),5),"")</f>
        <v/>
      </c>
      <c r="C71" s="287" t="str">
        <f>IF(INDEX('CoC Ranking Data'!$A$1:$CF$106,ROW($D71),7)&lt;&gt;"",INDEX('CoC Ranking Data'!$A$1:$CF$106,ROW($D71),7),"")</f>
        <v/>
      </c>
      <c r="D71" s="300" t="str">
        <f>IF(INDEX('CoC Ranking Data'!$A$1:$CF$106,ROW($D71),57)&lt;&gt;"",INDEX('CoC Ranking Data'!$A$1:$CF$106,ROW($D71),57),"")</f>
        <v/>
      </c>
      <c r="E71" s="8" t="str">
        <f t="shared" si="0"/>
        <v/>
      </c>
    </row>
    <row r="72" spans="1:5" x14ac:dyDescent="0.25">
      <c r="A72" s="286" t="str">
        <f>IF(INDEX('CoC Ranking Data'!$A$1:$CF$106,ROW($D72),4)&lt;&gt;"",INDEX('CoC Ranking Data'!$A$1:$CF$106,ROW($D72),4),"")</f>
        <v/>
      </c>
      <c r="B72" s="286" t="str">
        <f>IF(INDEX('CoC Ranking Data'!$A$1:$CF$106,ROW($D72),5)&lt;&gt;"",INDEX('CoC Ranking Data'!$A$1:$CF$106,ROW($D72),5),"")</f>
        <v/>
      </c>
      <c r="C72" s="287" t="str">
        <f>IF(INDEX('CoC Ranking Data'!$A$1:$CF$106,ROW($D72),7)&lt;&gt;"",INDEX('CoC Ranking Data'!$A$1:$CF$106,ROW($D72),7),"")</f>
        <v/>
      </c>
      <c r="D72" s="300" t="str">
        <f>IF(INDEX('CoC Ranking Data'!$A$1:$CF$106,ROW($D72),57)&lt;&gt;"",INDEX('CoC Ranking Data'!$A$1:$CF$106,ROW($D72),57),"")</f>
        <v/>
      </c>
      <c r="E72" s="8" t="str">
        <f t="shared" si="0"/>
        <v/>
      </c>
    </row>
    <row r="73" spans="1:5" x14ac:dyDescent="0.25">
      <c r="A73" s="286" t="str">
        <f>IF(INDEX('CoC Ranking Data'!$A$1:$CF$106,ROW($D73),4)&lt;&gt;"",INDEX('CoC Ranking Data'!$A$1:$CF$106,ROW($D73),4),"")</f>
        <v/>
      </c>
      <c r="B73" s="286" t="str">
        <f>IF(INDEX('CoC Ranking Data'!$A$1:$CF$106,ROW($D73),5)&lt;&gt;"",INDEX('CoC Ranking Data'!$A$1:$CF$106,ROW($D73),5),"")</f>
        <v/>
      </c>
      <c r="C73" s="287" t="str">
        <f>IF(INDEX('CoC Ranking Data'!$A$1:$CF$106,ROW($D73),7)&lt;&gt;"",INDEX('CoC Ranking Data'!$A$1:$CF$106,ROW($D73),7),"")</f>
        <v/>
      </c>
      <c r="D73" s="300" t="str">
        <f>IF(INDEX('CoC Ranking Data'!$A$1:$CF$106,ROW($D73),57)&lt;&gt;"",INDEX('CoC Ranking Data'!$A$1:$CF$106,ROW($D73),57),"")</f>
        <v/>
      </c>
      <c r="E73" s="8" t="str">
        <f t="shared" si="0"/>
        <v/>
      </c>
    </row>
    <row r="74" spans="1:5" x14ac:dyDescent="0.25">
      <c r="A74" s="286" t="str">
        <f>IF(INDEX('CoC Ranking Data'!$A$1:$CF$106,ROW($D74),4)&lt;&gt;"",INDEX('CoC Ranking Data'!$A$1:$CF$106,ROW($D74),4),"")</f>
        <v/>
      </c>
      <c r="B74" s="286" t="str">
        <f>IF(INDEX('CoC Ranking Data'!$A$1:$CF$106,ROW($D74),5)&lt;&gt;"",INDEX('CoC Ranking Data'!$A$1:$CF$106,ROW($D74),5),"")</f>
        <v/>
      </c>
      <c r="C74" s="287" t="str">
        <f>IF(INDEX('CoC Ranking Data'!$A$1:$CF$106,ROW($D74),7)&lt;&gt;"",INDEX('CoC Ranking Data'!$A$1:$CF$106,ROW($D74),7),"")</f>
        <v/>
      </c>
      <c r="D74" s="300" t="str">
        <f>IF(INDEX('CoC Ranking Data'!$A$1:$CF$106,ROW($D74),57)&lt;&gt;"",INDEX('CoC Ranking Data'!$A$1:$CF$106,ROW($D74),57),"")</f>
        <v/>
      </c>
      <c r="E74" s="8" t="str">
        <f t="shared" ref="E74:E102" si="1">IF(AND(A74&lt;&gt;"",D74&lt;&gt;""), IF(D74 &gt;= 0.995,6,IF(AND(D74 &lt; 0.995, D74 &gt;= 0.9), 4, 0)), "")</f>
        <v/>
      </c>
    </row>
    <row r="75" spans="1:5" x14ac:dyDescent="0.25">
      <c r="A75" s="286" t="str">
        <f>IF(INDEX('CoC Ranking Data'!$A$1:$CF$106,ROW($D75),4)&lt;&gt;"",INDEX('CoC Ranking Data'!$A$1:$CF$106,ROW($D75),4),"")</f>
        <v/>
      </c>
      <c r="B75" s="286" t="str">
        <f>IF(INDEX('CoC Ranking Data'!$A$1:$CF$106,ROW($D75),5)&lt;&gt;"",INDEX('CoC Ranking Data'!$A$1:$CF$106,ROW($D75),5),"")</f>
        <v/>
      </c>
      <c r="C75" s="287" t="str">
        <f>IF(INDEX('CoC Ranking Data'!$A$1:$CF$106,ROW($D75),7)&lt;&gt;"",INDEX('CoC Ranking Data'!$A$1:$CF$106,ROW($D75),7),"")</f>
        <v/>
      </c>
      <c r="D75" s="300" t="str">
        <f>IF(INDEX('CoC Ranking Data'!$A$1:$CF$106,ROW($D75),57)&lt;&gt;"",INDEX('CoC Ranking Data'!$A$1:$CF$106,ROW($D75),57),"")</f>
        <v/>
      </c>
      <c r="E75" s="8" t="str">
        <f t="shared" si="1"/>
        <v/>
      </c>
    </row>
    <row r="76" spans="1:5" x14ac:dyDescent="0.25">
      <c r="A76" s="286" t="str">
        <f>IF(INDEX('CoC Ranking Data'!$A$1:$CF$106,ROW($D76),4)&lt;&gt;"",INDEX('CoC Ranking Data'!$A$1:$CF$106,ROW($D76),4),"")</f>
        <v/>
      </c>
      <c r="B76" s="286" t="str">
        <f>IF(INDEX('CoC Ranking Data'!$A$1:$CF$106,ROW($D76),5)&lt;&gt;"",INDEX('CoC Ranking Data'!$A$1:$CF$106,ROW($D76),5),"")</f>
        <v/>
      </c>
      <c r="C76" s="287" t="str">
        <f>IF(INDEX('CoC Ranking Data'!$A$1:$CF$106,ROW($D76),7)&lt;&gt;"",INDEX('CoC Ranking Data'!$A$1:$CF$106,ROW($D76),7),"")</f>
        <v/>
      </c>
      <c r="D76" s="300" t="str">
        <f>IF(INDEX('CoC Ranking Data'!$A$1:$CF$106,ROW($D76),57)&lt;&gt;"",INDEX('CoC Ranking Data'!$A$1:$CF$106,ROW($D76),57),"")</f>
        <v/>
      </c>
      <c r="E76" s="8" t="str">
        <f t="shared" si="1"/>
        <v/>
      </c>
    </row>
    <row r="77" spans="1:5" x14ac:dyDescent="0.25">
      <c r="A77" s="286" t="str">
        <f>IF(INDEX('CoC Ranking Data'!$A$1:$CF$106,ROW($D77),4)&lt;&gt;"",INDEX('CoC Ranking Data'!$A$1:$CF$106,ROW($D77),4),"")</f>
        <v/>
      </c>
      <c r="B77" s="286" t="str">
        <f>IF(INDEX('CoC Ranking Data'!$A$1:$CF$106,ROW($D77),5)&lt;&gt;"",INDEX('CoC Ranking Data'!$A$1:$CF$106,ROW($D77),5),"")</f>
        <v/>
      </c>
      <c r="C77" s="287" t="str">
        <f>IF(INDEX('CoC Ranking Data'!$A$1:$CF$106,ROW($D77),7)&lt;&gt;"",INDEX('CoC Ranking Data'!$A$1:$CF$106,ROW($D77),7),"")</f>
        <v/>
      </c>
      <c r="D77" s="300" t="str">
        <f>IF(INDEX('CoC Ranking Data'!$A$1:$CF$106,ROW($D77),57)&lt;&gt;"",INDEX('CoC Ranking Data'!$A$1:$CF$106,ROW($D77),57),"")</f>
        <v/>
      </c>
      <c r="E77" s="8" t="str">
        <f t="shared" si="1"/>
        <v/>
      </c>
    </row>
    <row r="78" spans="1:5" x14ac:dyDescent="0.25">
      <c r="A78" s="286" t="str">
        <f>IF(INDEX('CoC Ranking Data'!$A$1:$CF$106,ROW($D78),4)&lt;&gt;"",INDEX('CoC Ranking Data'!$A$1:$CF$106,ROW($D78),4),"")</f>
        <v/>
      </c>
      <c r="B78" s="286" t="str">
        <f>IF(INDEX('CoC Ranking Data'!$A$1:$CF$106,ROW($D78),5)&lt;&gt;"",INDEX('CoC Ranking Data'!$A$1:$CF$106,ROW($D78),5),"")</f>
        <v/>
      </c>
      <c r="C78" s="287" t="str">
        <f>IF(INDEX('CoC Ranking Data'!$A$1:$CF$106,ROW($D78),7)&lt;&gt;"",INDEX('CoC Ranking Data'!$A$1:$CF$106,ROW($D78),7),"")</f>
        <v/>
      </c>
      <c r="D78" s="300" t="str">
        <f>IF(INDEX('CoC Ranking Data'!$A$1:$CF$106,ROW($D78),57)&lt;&gt;"",INDEX('CoC Ranking Data'!$A$1:$CF$106,ROW($D78),57),"")</f>
        <v/>
      </c>
      <c r="E78" s="8" t="str">
        <f t="shared" si="1"/>
        <v/>
      </c>
    </row>
    <row r="79" spans="1:5" x14ac:dyDescent="0.25">
      <c r="A79" s="286" t="str">
        <f>IF(INDEX('CoC Ranking Data'!$A$1:$CF$106,ROW($D79),4)&lt;&gt;"",INDEX('CoC Ranking Data'!$A$1:$CF$106,ROW($D79),4),"")</f>
        <v/>
      </c>
      <c r="B79" s="286" t="str">
        <f>IF(INDEX('CoC Ranking Data'!$A$1:$CF$106,ROW($D79),5)&lt;&gt;"",INDEX('CoC Ranking Data'!$A$1:$CF$106,ROW($D79),5),"")</f>
        <v/>
      </c>
      <c r="C79" s="287" t="str">
        <f>IF(INDEX('CoC Ranking Data'!$A$1:$CF$106,ROW($D79),7)&lt;&gt;"",INDEX('CoC Ranking Data'!$A$1:$CF$106,ROW($D79),7),"")</f>
        <v/>
      </c>
      <c r="D79" s="300" t="str">
        <f>IF(INDEX('CoC Ranking Data'!$A$1:$CF$106,ROW($D79),57)&lt;&gt;"",INDEX('CoC Ranking Data'!$A$1:$CF$106,ROW($D79),57),"")</f>
        <v/>
      </c>
      <c r="E79" s="8" t="str">
        <f t="shared" si="1"/>
        <v/>
      </c>
    </row>
    <row r="80" spans="1:5" x14ac:dyDescent="0.25">
      <c r="A80" s="286" t="str">
        <f>IF(INDEX('CoC Ranking Data'!$A$1:$CF$106,ROW($D80),4)&lt;&gt;"",INDEX('CoC Ranking Data'!$A$1:$CF$106,ROW($D80),4),"")</f>
        <v/>
      </c>
      <c r="B80" s="286" t="str">
        <f>IF(INDEX('CoC Ranking Data'!$A$1:$CF$106,ROW($D80),5)&lt;&gt;"",INDEX('CoC Ranking Data'!$A$1:$CF$106,ROW($D80),5),"")</f>
        <v/>
      </c>
      <c r="C80" s="287" t="str">
        <f>IF(INDEX('CoC Ranking Data'!$A$1:$CF$106,ROW($D80),7)&lt;&gt;"",INDEX('CoC Ranking Data'!$A$1:$CF$106,ROW($D80),7),"")</f>
        <v/>
      </c>
      <c r="D80" s="300" t="str">
        <f>IF(INDEX('CoC Ranking Data'!$A$1:$CF$106,ROW($D80),57)&lt;&gt;"",INDEX('CoC Ranking Data'!$A$1:$CF$106,ROW($D80),57),"")</f>
        <v/>
      </c>
      <c r="E80" s="8" t="str">
        <f t="shared" si="1"/>
        <v/>
      </c>
    </row>
    <row r="81" spans="1:5" x14ac:dyDescent="0.25">
      <c r="A81" s="286" t="str">
        <f>IF(INDEX('CoC Ranking Data'!$A$1:$CF$106,ROW($D81),4)&lt;&gt;"",INDEX('CoC Ranking Data'!$A$1:$CF$106,ROW($D81),4),"")</f>
        <v/>
      </c>
      <c r="B81" s="286" t="str">
        <f>IF(INDEX('CoC Ranking Data'!$A$1:$CF$106,ROW($D81),5)&lt;&gt;"",INDEX('CoC Ranking Data'!$A$1:$CF$106,ROW($D81),5),"")</f>
        <v/>
      </c>
      <c r="C81" s="287" t="str">
        <f>IF(INDEX('CoC Ranking Data'!$A$1:$CF$106,ROW($D81),7)&lt;&gt;"",INDEX('CoC Ranking Data'!$A$1:$CF$106,ROW($D81),7),"")</f>
        <v/>
      </c>
      <c r="D81" s="300" t="str">
        <f>IF(INDEX('CoC Ranking Data'!$A$1:$CF$106,ROW($D81),57)&lt;&gt;"",INDEX('CoC Ranking Data'!$A$1:$CF$106,ROW($D81),57),"")</f>
        <v/>
      </c>
      <c r="E81" s="8" t="str">
        <f t="shared" si="1"/>
        <v/>
      </c>
    </row>
    <row r="82" spans="1:5" x14ac:dyDescent="0.25">
      <c r="A82" s="286" t="str">
        <f>IF(INDEX('CoC Ranking Data'!$A$1:$CF$106,ROW($D82),4)&lt;&gt;"",INDEX('CoC Ranking Data'!$A$1:$CF$106,ROW($D82),4),"")</f>
        <v/>
      </c>
      <c r="B82" s="286" t="str">
        <f>IF(INDEX('CoC Ranking Data'!$A$1:$CF$106,ROW($D82),5)&lt;&gt;"",INDEX('CoC Ranking Data'!$A$1:$CF$106,ROW($D82),5),"")</f>
        <v/>
      </c>
      <c r="C82" s="287" t="str">
        <f>IF(INDEX('CoC Ranking Data'!$A$1:$CF$106,ROW($D82),7)&lt;&gt;"",INDEX('CoC Ranking Data'!$A$1:$CF$106,ROW($D82),7),"")</f>
        <v/>
      </c>
      <c r="D82" s="300" t="str">
        <f>IF(INDEX('CoC Ranking Data'!$A$1:$CF$106,ROW($D82),57)&lt;&gt;"",INDEX('CoC Ranking Data'!$A$1:$CF$106,ROW($D82),57),"")</f>
        <v/>
      </c>
      <c r="E82" s="8" t="str">
        <f t="shared" si="1"/>
        <v/>
      </c>
    </row>
    <row r="83" spans="1:5" x14ac:dyDescent="0.25">
      <c r="A83" s="286" t="str">
        <f>IF(INDEX('CoC Ranking Data'!$A$1:$CF$106,ROW($D83),4)&lt;&gt;"",INDEX('CoC Ranking Data'!$A$1:$CF$106,ROW($D83),4),"")</f>
        <v/>
      </c>
      <c r="B83" s="286" t="str">
        <f>IF(INDEX('CoC Ranking Data'!$A$1:$CF$106,ROW($D83),5)&lt;&gt;"",INDEX('CoC Ranking Data'!$A$1:$CF$106,ROW($D83),5),"")</f>
        <v/>
      </c>
      <c r="C83" s="287" t="str">
        <f>IF(INDEX('CoC Ranking Data'!$A$1:$CF$106,ROW($D83),7)&lt;&gt;"",INDEX('CoC Ranking Data'!$A$1:$CF$106,ROW($D83),7),"")</f>
        <v/>
      </c>
      <c r="D83" s="300" t="str">
        <f>IF(INDEX('CoC Ranking Data'!$A$1:$CF$106,ROW($D83),57)&lt;&gt;"",INDEX('CoC Ranking Data'!$A$1:$CF$106,ROW($D83),57),"")</f>
        <v/>
      </c>
      <c r="E83" s="8" t="str">
        <f t="shared" si="1"/>
        <v/>
      </c>
    </row>
    <row r="84" spans="1:5" x14ac:dyDescent="0.25">
      <c r="A84" s="286" t="str">
        <f>IF(INDEX('CoC Ranking Data'!$A$1:$CF$106,ROW($D84),4)&lt;&gt;"",INDEX('CoC Ranking Data'!$A$1:$CF$106,ROW($D84),4),"")</f>
        <v/>
      </c>
      <c r="B84" s="286" t="str">
        <f>IF(INDEX('CoC Ranking Data'!$A$1:$CF$106,ROW($D84),5)&lt;&gt;"",INDEX('CoC Ranking Data'!$A$1:$CF$106,ROW($D84),5),"")</f>
        <v/>
      </c>
      <c r="C84" s="287" t="str">
        <f>IF(INDEX('CoC Ranking Data'!$A$1:$CF$106,ROW($D84),7)&lt;&gt;"",INDEX('CoC Ranking Data'!$A$1:$CF$106,ROW($D84),7),"")</f>
        <v/>
      </c>
      <c r="D84" s="300" t="str">
        <f>IF(INDEX('CoC Ranking Data'!$A$1:$CF$106,ROW($D84),57)&lt;&gt;"",INDEX('CoC Ranking Data'!$A$1:$CF$106,ROW($D84),57),"")</f>
        <v/>
      </c>
      <c r="E84" s="8" t="str">
        <f t="shared" si="1"/>
        <v/>
      </c>
    </row>
    <row r="85" spans="1:5" x14ac:dyDescent="0.25">
      <c r="A85" s="286" t="str">
        <f>IF(INDEX('CoC Ranking Data'!$A$1:$CF$106,ROW($D85),4)&lt;&gt;"",INDEX('CoC Ranking Data'!$A$1:$CF$106,ROW($D85),4),"")</f>
        <v/>
      </c>
      <c r="B85" s="286" t="str">
        <f>IF(INDEX('CoC Ranking Data'!$A$1:$CF$106,ROW($D85),5)&lt;&gt;"",INDEX('CoC Ranking Data'!$A$1:$CF$106,ROW($D85),5),"")</f>
        <v/>
      </c>
      <c r="C85" s="287" t="str">
        <f>IF(INDEX('CoC Ranking Data'!$A$1:$CF$106,ROW($D85),7)&lt;&gt;"",INDEX('CoC Ranking Data'!$A$1:$CF$106,ROW($D85),7),"")</f>
        <v/>
      </c>
      <c r="D85" s="300" t="str">
        <f>IF(INDEX('CoC Ranking Data'!$A$1:$CF$106,ROW($D85),57)&lt;&gt;"",INDEX('CoC Ranking Data'!$A$1:$CF$106,ROW($D85),57),"")</f>
        <v/>
      </c>
      <c r="E85" s="8" t="str">
        <f t="shared" si="1"/>
        <v/>
      </c>
    </row>
    <row r="86" spans="1:5" x14ac:dyDescent="0.25">
      <c r="A86" s="286" t="str">
        <f>IF(INDEX('CoC Ranking Data'!$A$1:$CF$106,ROW($D86),4)&lt;&gt;"",INDEX('CoC Ranking Data'!$A$1:$CF$106,ROW($D86),4),"")</f>
        <v/>
      </c>
      <c r="B86" s="286" t="str">
        <f>IF(INDEX('CoC Ranking Data'!$A$1:$CF$106,ROW($D86),5)&lt;&gt;"",INDEX('CoC Ranking Data'!$A$1:$CF$106,ROW($D86),5),"")</f>
        <v/>
      </c>
      <c r="C86" s="287" t="str">
        <f>IF(INDEX('CoC Ranking Data'!$A$1:$CF$106,ROW($D86),7)&lt;&gt;"",INDEX('CoC Ranking Data'!$A$1:$CF$106,ROW($D86),7),"")</f>
        <v/>
      </c>
      <c r="D86" s="300" t="str">
        <f>IF(INDEX('CoC Ranking Data'!$A$1:$CF$106,ROW($D86),57)&lt;&gt;"",INDEX('CoC Ranking Data'!$A$1:$CF$106,ROW($D86),57),"")</f>
        <v/>
      </c>
      <c r="E86" s="8" t="str">
        <f t="shared" si="1"/>
        <v/>
      </c>
    </row>
    <row r="87" spans="1:5" x14ac:dyDescent="0.25">
      <c r="A87" s="286" t="str">
        <f>IF(INDEX('CoC Ranking Data'!$A$1:$CF$106,ROW($D87),4)&lt;&gt;"",INDEX('CoC Ranking Data'!$A$1:$CF$106,ROW($D87),4),"")</f>
        <v/>
      </c>
      <c r="B87" s="286" t="str">
        <f>IF(INDEX('CoC Ranking Data'!$A$1:$CF$106,ROW($D87),5)&lt;&gt;"",INDEX('CoC Ranking Data'!$A$1:$CF$106,ROW($D87),5),"")</f>
        <v/>
      </c>
      <c r="C87" s="287" t="str">
        <f>IF(INDEX('CoC Ranking Data'!$A$1:$CF$106,ROW($D87),7)&lt;&gt;"",INDEX('CoC Ranking Data'!$A$1:$CF$106,ROW($D87),7),"")</f>
        <v/>
      </c>
      <c r="D87" s="300" t="str">
        <f>IF(INDEX('CoC Ranking Data'!$A$1:$CF$106,ROW($D87),57)&lt;&gt;"",INDEX('CoC Ranking Data'!$A$1:$CF$106,ROW($D87),57),"")</f>
        <v/>
      </c>
      <c r="E87" s="8" t="str">
        <f t="shared" si="1"/>
        <v/>
      </c>
    </row>
    <row r="88" spans="1:5" x14ac:dyDescent="0.25">
      <c r="A88" s="286" t="str">
        <f>IF(INDEX('CoC Ranking Data'!$A$1:$CF$106,ROW($D88),4)&lt;&gt;"",INDEX('CoC Ranking Data'!$A$1:$CF$106,ROW($D88),4),"")</f>
        <v/>
      </c>
      <c r="B88" s="286" t="str">
        <f>IF(INDEX('CoC Ranking Data'!$A$1:$CF$106,ROW($D88),5)&lt;&gt;"",INDEX('CoC Ranking Data'!$A$1:$CF$106,ROW($D88),5),"")</f>
        <v/>
      </c>
      <c r="C88" s="287" t="str">
        <f>IF(INDEX('CoC Ranking Data'!$A$1:$CF$106,ROW($D88),7)&lt;&gt;"",INDEX('CoC Ranking Data'!$A$1:$CF$106,ROW($D88),7),"")</f>
        <v/>
      </c>
      <c r="D88" s="300" t="str">
        <f>IF(INDEX('CoC Ranking Data'!$A$1:$CF$106,ROW($D88),57)&lt;&gt;"",INDEX('CoC Ranking Data'!$A$1:$CF$106,ROW($D88),57),"")</f>
        <v/>
      </c>
      <c r="E88" s="8" t="str">
        <f t="shared" si="1"/>
        <v/>
      </c>
    </row>
    <row r="89" spans="1:5" x14ac:dyDescent="0.25">
      <c r="A89" s="286" t="str">
        <f>IF(INDEX('CoC Ranking Data'!$A$1:$CF$106,ROW($D89),4)&lt;&gt;"",INDEX('CoC Ranking Data'!$A$1:$CF$106,ROW($D89),4),"")</f>
        <v/>
      </c>
      <c r="B89" s="286" t="str">
        <f>IF(INDEX('CoC Ranking Data'!$A$1:$CF$106,ROW($D89),5)&lt;&gt;"",INDEX('CoC Ranking Data'!$A$1:$CF$106,ROW($D89),5),"")</f>
        <v/>
      </c>
      <c r="C89" s="287" t="str">
        <f>IF(INDEX('CoC Ranking Data'!$A$1:$CF$106,ROW($D89),7)&lt;&gt;"",INDEX('CoC Ranking Data'!$A$1:$CF$106,ROW($D89),7),"")</f>
        <v/>
      </c>
      <c r="D89" s="300" t="str">
        <f>IF(INDEX('CoC Ranking Data'!$A$1:$CF$106,ROW($D89),57)&lt;&gt;"",INDEX('CoC Ranking Data'!$A$1:$CF$106,ROW($D89),57),"")</f>
        <v/>
      </c>
      <c r="E89" s="8" t="str">
        <f t="shared" si="1"/>
        <v/>
      </c>
    </row>
    <row r="90" spans="1:5" x14ac:dyDescent="0.25">
      <c r="A90" s="286" t="str">
        <f>IF(INDEX('CoC Ranking Data'!$A$1:$CF$106,ROW($D90),4)&lt;&gt;"",INDEX('CoC Ranking Data'!$A$1:$CF$106,ROW($D90),4),"")</f>
        <v/>
      </c>
      <c r="B90" s="286" t="str">
        <f>IF(INDEX('CoC Ranking Data'!$A$1:$CF$106,ROW($D90),5)&lt;&gt;"",INDEX('CoC Ranking Data'!$A$1:$CF$106,ROW($D90),5),"")</f>
        <v/>
      </c>
      <c r="C90" s="287" t="str">
        <f>IF(INDEX('CoC Ranking Data'!$A$1:$CF$106,ROW($D90),7)&lt;&gt;"",INDEX('CoC Ranking Data'!$A$1:$CF$106,ROW($D90),7),"")</f>
        <v/>
      </c>
      <c r="D90" s="300" t="str">
        <f>IF(INDEX('CoC Ranking Data'!$A$1:$CF$106,ROW($D90),57)&lt;&gt;"",INDEX('CoC Ranking Data'!$A$1:$CF$106,ROW($D90),57),"")</f>
        <v/>
      </c>
      <c r="E90" s="8" t="str">
        <f t="shared" si="1"/>
        <v/>
      </c>
    </row>
    <row r="91" spans="1:5" x14ac:dyDescent="0.25">
      <c r="A91" s="286" t="str">
        <f>IF(INDEX('CoC Ranking Data'!$A$1:$CF$106,ROW($D91),4)&lt;&gt;"",INDEX('CoC Ranking Data'!$A$1:$CF$106,ROW($D91),4),"")</f>
        <v/>
      </c>
      <c r="B91" s="286" t="str">
        <f>IF(INDEX('CoC Ranking Data'!$A$1:$CF$106,ROW($D91),5)&lt;&gt;"",INDEX('CoC Ranking Data'!$A$1:$CF$106,ROW($D91),5),"")</f>
        <v/>
      </c>
      <c r="C91" s="287" t="str">
        <f>IF(INDEX('CoC Ranking Data'!$A$1:$CF$106,ROW($D91),7)&lt;&gt;"",INDEX('CoC Ranking Data'!$A$1:$CF$106,ROW($D91),7),"")</f>
        <v/>
      </c>
      <c r="D91" s="300" t="str">
        <f>IF(INDEX('CoC Ranking Data'!$A$1:$CF$106,ROW($D91),57)&lt;&gt;"",INDEX('CoC Ranking Data'!$A$1:$CF$106,ROW($D91),57),"")</f>
        <v/>
      </c>
      <c r="E91" s="8" t="str">
        <f t="shared" si="1"/>
        <v/>
      </c>
    </row>
    <row r="92" spans="1:5" x14ac:dyDescent="0.25">
      <c r="A92" s="286" t="str">
        <f>IF(INDEX('CoC Ranking Data'!$A$1:$CF$106,ROW($D92),4)&lt;&gt;"",INDEX('CoC Ranking Data'!$A$1:$CF$106,ROW($D92),4),"")</f>
        <v/>
      </c>
      <c r="B92" s="286" t="str">
        <f>IF(INDEX('CoC Ranking Data'!$A$1:$CF$106,ROW($D92),5)&lt;&gt;"",INDEX('CoC Ranking Data'!$A$1:$CF$106,ROW($D92),5),"")</f>
        <v/>
      </c>
      <c r="C92" s="287" t="str">
        <f>IF(INDEX('CoC Ranking Data'!$A$1:$CF$106,ROW($D92),7)&lt;&gt;"",INDEX('CoC Ranking Data'!$A$1:$CF$106,ROW($D92),7),"")</f>
        <v/>
      </c>
      <c r="D92" s="300" t="str">
        <f>IF(INDEX('CoC Ranking Data'!$A$1:$CF$106,ROW($D92),57)&lt;&gt;"",INDEX('CoC Ranking Data'!$A$1:$CF$106,ROW($D92),57),"")</f>
        <v/>
      </c>
      <c r="E92" s="8" t="str">
        <f t="shared" si="1"/>
        <v/>
      </c>
    </row>
    <row r="93" spans="1:5" x14ac:dyDescent="0.25">
      <c r="A93" s="286" t="str">
        <f>IF(INDEX('CoC Ranking Data'!$A$1:$CF$106,ROW($D93),4)&lt;&gt;"",INDEX('CoC Ranking Data'!$A$1:$CF$106,ROW($D93),4),"")</f>
        <v/>
      </c>
      <c r="B93" s="286" t="str">
        <f>IF(INDEX('CoC Ranking Data'!$A$1:$CF$106,ROW($D93),5)&lt;&gt;"",INDEX('CoC Ranking Data'!$A$1:$CF$106,ROW($D93),5),"")</f>
        <v/>
      </c>
      <c r="C93" s="287" t="str">
        <f>IF(INDEX('CoC Ranking Data'!$A$1:$CF$106,ROW($D93),7)&lt;&gt;"",INDEX('CoC Ranking Data'!$A$1:$CF$106,ROW($D93),7),"")</f>
        <v/>
      </c>
      <c r="D93" s="300" t="str">
        <f>IF(INDEX('CoC Ranking Data'!$A$1:$CF$106,ROW($D93),57)&lt;&gt;"",INDEX('CoC Ranking Data'!$A$1:$CF$106,ROW($D93),57),"")</f>
        <v/>
      </c>
      <c r="E93" s="8" t="str">
        <f t="shared" si="1"/>
        <v/>
      </c>
    </row>
    <row r="94" spans="1:5" x14ac:dyDescent="0.25">
      <c r="A94" s="286" t="str">
        <f>IF(INDEX('CoC Ranking Data'!$A$1:$CF$106,ROW($D94),4)&lt;&gt;"",INDEX('CoC Ranking Data'!$A$1:$CF$106,ROW($D94),4),"")</f>
        <v/>
      </c>
      <c r="B94" s="286" t="str">
        <f>IF(INDEX('CoC Ranking Data'!$A$1:$CF$106,ROW($D94),5)&lt;&gt;"",INDEX('CoC Ranking Data'!$A$1:$CF$106,ROW($D94),5),"")</f>
        <v/>
      </c>
      <c r="C94" s="287" t="str">
        <f>IF(INDEX('CoC Ranking Data'!$A$1:$CF$106,ROW($D94),7)&lt;&gt;"",INDEX('CoC Ranking Data'!$A$1:$CF$106,ROW($D94),7),"")</f>
        <v/>
      </c>
      <c r="D94" s="300" t="str">
        <f>IF(INDEX('CoC Ranking Data'!$A$1:$CF$106,ROW($D94),57)&lt;&gt;"",INDEX('CoC Ranking Data'!$A$1:$CF$106,ROW($D94),57),"")</f>
        <v/>
      </c>
      <c r="E94" s="8" t="str">
        <f t="shared" si="1"/>
        <v/>
      </c>
    </row>
    <row r="95" spans="1:5" x14ac:dyDescent="0.25">
      <c r="A95" s="286" t="str">
        <f>IF(INDEX('CoC Ranking Data'!$A$1:$CF$106,ROW($D95),4)&lt;&gt;"",INDEX('CoC Ranking Data'!$A$1:$CF$106,ROW($D95),4),"")</f>
        <v/>
      </c>
      <c r="B95" s="286" t="str">
        <f>IF(INDEX('CoC Ranking Data'!$A$1:$CF$106,ROW($D95),5)&lt;&gt;"",INDEX('CoC Ranking Data'!$A$1:$CF$106,ROW($D95),5),"")</f>
        <v/>
      </c>
      <c r="C95" s="287" t="str">
        <f>IF(INDEX('CoC Ranking Data'!$A$1:$CF$106,ROW($D95),7)&lt;&gt;"",INDEX('CoC Ranking Data'!$A$1:$CF$106,ROW($D95),7),"")</f>
        <v/>
      </c>
      <c r="D95" s="300" t="str">
        <f>IF(INDEX('CoC Ranking Data'!$A$1:$CF$106,ROW($D95),57)&lt;&gt;"",INDEX('CoC Ranking Data'!$A$1:$CF$106,ROW($D95),57),"")</f>
        <v/>
      </c>
      <c r="E95" s="8" t="str">
        <f t="shared" si="1"/>
        <v/>
      </c>
    </row>
    <row r="96" spans="1:5" x14ac:dyDescent="0.25">
      <c r="A96" s="286" t="str">
        <f>IF(INDEX('CoC Ranking Data'!$A$1:$CF$106,ROW($D96),4)&lt;&gt;"",INDEX('CoC Ranking Data'!$A$1:$CF$106,ROW($D96),4),"")</f>
        <v/>
      </c>
      <c r="B96" s="286" t="str">
        <f>IF(INDEX('CoC Ranking Data'!$A$1:$CF$106,ROW($D96),5)&lt;&gt;"",INDEX('CoC Ranking Data'!$A$1:$CF$106,ROW($D96),5),"")</f>
        <v/>
      </c>
      <c r="C96" s="287" t="str">
        <f>IF(INDEX('CoC Ranking Data'!$A$1:$CF$106,ROW($D96),7)&lt;&gt;"",INDEX('CoC Ranking Data'!$A$1:$CF$106,ROW($D96),7),"")</f>
        <v/>
      </c>
      <c r="D96" s="300" t="str">
        <f>IF(INDEX('CoC Ranking Data'!$A$1:$CF$106,ROW($D96),57)&lt;&gt;"",INDEX('CoC Ranking Data'!$A$1:$CF$106,ROW($D96),57),"")</f>
        <v/>
      </c>
      <c r="E96" s="8" t="str">
        <f t="shared" si="1"/>
        <v/>
      </c>
    </row>
    <row r="97" spans="1:5" x14ac:dyDescent="0.25">
      <c r="A97" s="286" t="str">
        <f>IF(INDEX('CoC Ranking Data'!$A$1:$CF$106,ROW($D97),4)&lt;&gt;"",INDEX('CoC Ranking Data'!$A$1:$CF$106,ROW($D97),4),"")</f>
        <v/>
      </c>
      <c r="B97" s="286" t="str">
        <f>IF(INDEX('CoC Ranking Data'!$A$1:$CF$106,ROW($D97),5)&lt;&gt;"",INDEX('CoC Ranking Data'!$A$1:$CF$106,ROW($D97),5),"")</f>
        <v/>
      </c>
      <c r="C97" s="287" t="str">
        <f>IF(INDEX('CoC Ranking Data'!$A$1:$CF$106,ROW($D97),7)&lt;&gt;"",INDEX('CoC Ranking Data'!$A$1:$CF$106,ROW($D97),7),"")</f>
        <v/>
      </c>
      <c r="D97" s="300" t="str">
        <f>IF(INDEX('CoC Ranking Data'!$A$1:$CF$106,ROW($D97),57)&lt;&gt;"",INDEX('CoC Ranking Data'!$A$1:$CF$106,ROW($D97),57),"")</f>
        <v/>
      </c>
      <c r="E97" s="8" t="str">
        <f t="shared" si="1"/>
        <v/>
      </c>
    </row>
    <row r="98" spans="1:5" x14ac:dyDescent="0.25">
      <c r="A98" s="286" t="str">
        <f>IF(INDEX('CoC Ranking Data'!$A$1:$CF$106,ROW($D98),4)&lt;&gt;"",INDEX('CoC Ranking Data'!$A$1:$CF$106,ROW($D98),4),"")</f>
        <v/>
      </c>
      <c r="B98" s="286" t="str">
        <f>IF(INDEX('CoC Ranking Data'!$A$1:$CF$106,ROW($D98),5)&lt;&gt;"",INDEX('CoC Ranking Data'!$A$1:$CF$106,ROW($D98),5),"")</f>
        <v/>
      </c>
      <c r="C98" s="287" t="str">
        <f>IF(INDEX('CoC Ranking Data'!$A$1:$CF$106,ROW($D98),7)&lt;&gt;"",INDEX('CoC Ranking Data'!$A$1:$CF$106,ROW($D98),7),"")</f>
        <v/>
      </c>
      <c r="D98" s="300" t="str">
        <f>IF(INDEX('CoC Ranking Data'!$A$1:$CF$106,ROW($D98),57)&lt;&gt;"",INDEX('CoC Ranking Data'!$A$1:$CF$106,ROW($D98),57),"")</f>
        <v/>
      </c>
      <c r="E98" s="8" t="str">
        <f t="shared" si="1"/>
        <v/>
      </c>
    </row>
    <row r="99" spans="1:5" x14ac:dyDescent="0.25">
      <c r="A99" s="286" t="str">
        <f>IF(INDEX('CoC Ranking Data'!$A$1:$CF$106,ROW($D99),4)&lt;&gt;"",INDEX('CoC Ranking Data'!$A$1:$CF$106,ROW($D99),4),"")</f>
        <v/>
      </c>
      <c r="B99" s="286" t="str">
        <f>IF(INDEX('CoC Ranking Data'!$A$1:$CF$106,ROW($D99),5)&lt;&gt;"",INDEX('CoC Ranking Data'!$A$1:$CF$106,ROW($D99),5),"")</f>
        <v/>
      </c>
      <c r="C99" s="287" t="str">
        <f>IF(INDEX('CoC Ranking Data'!$A$1:$CF$106,ROW($D99),7)&lt;&gt;"",INDEX('CoC Ranking Data'!$A$1:$CF$106,ROW($D99),7),"")</f>
        <v/>
      </c>
      <c r="D99" s="300" t="str">
        <f>IF(INDEX('CoC Ranking Data'!$A$1:$CF$106,ROW($D99),57)&lt;&gt;"",INDEX('CoC Ranking Data'!$A$1:$CF$106,ROW($D99),57),"")</f>
        <v/>
      </c>
      <c r="E99" s="8" t="str">
        <f t="shared" si="1"/>
        <v/>
      </c>
    </row>
    <row r="100" spans="1:5" x14ac:dyDescent="0.25">
      <c r="A100" s="286" t="str">
        <f>IF(INDEX('CoC Ranking Data'!$A$1:$CF$106,ROW($D100),4)&lt;&gt;"",INDEX('CoC Ranking Data'!$A$1:$CF$106,ROW($D100),4),"")</f>
        <v/>
      </c>
      <c r="B100" s="286" t="str">
        <f>IF(INDEX('CoC Ranking Data'!$A$1:$CF$106,ROW($D100),5)&lt;&gt;"",INDEX('CoC Ranking Data'!$A$1:$CF$106,ROW($D100),5),"")</f>
        <v/>
      </c>
      <c r="C100" s="287" t="str">
        <f>IF(INDEX('CoC Ranking Data'!$A$1:$CF$106,ROW($D100),7)&lt;&gt;"",INDEX('CoC Ranking Data'!$A$1:$CF$106,ROW($D100),7),"")</f>
        <v/>
      </c>
      <c r="D100" s="300" t="str">
        <f>IF(INDEX('CoC Ranking Data'!$A$1:$CF$106,ROW($D100),57)&lt;&gt;"",INDEX('CoC Ranking Data'!$A$1:$CF$106,ROW($D100),57),"")</f>
        <v/>
      </c>
      <c r="E100" s="8" t="str">
        <f t="shared" si="1"/>
        <v/>
      </c>
    </row>
    <row r="101" spans="1:5" x14ac:dyDescent="0.25">
      <c r="A101" s="286" t="str">
        <f>IF(INDEX('CoC Ranking Data'!$A$1:$CF$106,ROW($D101),4)&lt;&gt;"",INDEX('CoC Ranking Data'!$A$1:$CF$106,ROW($D101),4),"")</f>
        <v/>
      </c>
      <c r="B101" s="286" t="str">
        <f>IF(INDEX('CoC Ranking Data'!$A$1:$CF$106,ROW($D101),5)&lt;&gt;"",INDEX('CoC Ranking Data'!$A$1:$CF$106,ROW($D101),5),"")</f>
        <v/>
      </c>
      <c r="C101" s="287" t="str">
        <f>IF(INDEX('CoC Ranking Data'!$A$1:$CF$106,ROW($D101),7)&lt;&gt;"",INDEX('CoC Ranking Data'!$A$1:$CF$106,ROW($D101),7),"")</f>
        <v/>
      </c>
      <c r="D101" s="300" t="str">
        <f>IF(INDEX('CoC Ranking Data'!$A$1:$CF$106,ROW($D101),57)&lt;&gt;"",INDEX('CoC Ranking Data'!$A$1:$CF$106,ROW($D101),57),"")</f>
        <v/>
      </c>
      <c r="E101" s="8" t="str">
        <f t="shared" si="1"/>
        <v/>
      </c>
    </row>
    <row r="102" spans="1:5" x14ac:dyDescent="0.25">
      <c r="A102" s="286" t="str">
        <f>IF(INDEX('CoC Ranking Data'!$A$1:$CF$106,ROW($D102),4)&lt;&gt;"",INDEX('CoC Ranking Data'!$A$1:$CF$106,ROW($D102),4),"")</f>
        <v/>
      </c>
      <c r="B102" s="286" t="str">
        <f>IF(INDEX('CoC Ranking Data'!$A$1:$CF$106,ROW($D102),5)&lt;&gt;"",INDEX('CoC Ranking Data'!$A$1:$CF$106,ROW($D102),5),"")</f>
        <v/>
      </c>
      <c r="C102" s="287" t="str">
        <f>IF(INDEX('CoC Ranking Data'!$A$1:$CF$106,ROW($D102),7)&lt;&gt;"",INDEX('CoC Ranking Data'!$A$1:$CF$106,ROW($D102),7),"")</f>
        <v/>
      </c>
      <c r="D102" s="300" t="str">
        <f>IF(INDEX('CoC Ranking Data'!$A$1:$CF$106,ROW($D102),57)&lt;&gt;"",INDEX('CoC Ranking Data'!$A$1:$CF$106,ROW($D102),57),"")</f>
        <v/>
      </c>
      <c r="E102" s="8" t="str">
        <f t="shared" si="1"/>
        <v/>
      </c>
    </row>
  </sheetData>
  <sheetProtection algorithmName="SHA-512" hashValue="HhcnAnse5j/55Qtk/qEyMrqZOuVhBIQQofnjx0BN8E2wJvGTeDeSV/1dV0jtG3R/H9BMlXcHEO5Qsn4mMKgnog==" saltValue="x7TF17jC/4x5es1iIuR37g==" spinCount="100000" sheet="1" objects="1" scenarios="1" selectLockedCells="1"/>
  <hyperlinks>
    <hyperlink ref="E1" location="'Scoring Chart'!A1" display="Return to Scoring Chart" xr:uid="{00000000-0004-0000-0A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dimension ref="A1:E102"/>
  <sheetViews>
    <sheetView showGridLines="0" topLeftCell="A45" zoomScaleNormal="100" workbookViewId="0">
      <selection activeCell="E1" sqref="E1"/>
    </sheetView>
  </sheetViews>
  <sheetFormatPr defaultColWidth="11.7109375" defaultRowHeight="15" x14ac:dyDescent="0.25"/>
  <cols>
    <col min="1" max="1" width="50.7109375" style="334" customWidth="1"/>
    <col min="2" max="2" width="60.7109375" style="334" customWidth="1"/>
    <col min="3" max="3" width="25.7109375" customWidth="1"/>
    <col min="4" max="4" width="18.42578125" customWidth="1"/>
    <col min="5" max="5" width="14.5703125" customWidth="1"/>
  </cols>
  <sheetData>
    <row r="1" spans="1:5" ht="18" x14ac:dyDescent="0.25">
      <c r="A1" s="333"/>
      <c r="B1" s="349" t="s">
        <v>583</v>
      </c>
      <c r="C1" s="338"/>
      <c r="D1" s="357"/>
      <c r="E1" s="373" t="s">
        <v>342</v>
      </c>
    </row>
    <row r="2" spans="1:5" ht="15.75" customHeight="1" x14ac:dyDescent="0.25">
      <c r="A2" s="333"/>
      <c r="B2" s="358" t="s">
        <v>715</v>
      </c>
      <c r="D2" s="357"/>
    </row>
    <row r="3" spans="1:5" ht="15.75" customHeight="1" x14ac:dyDescent="0.25">
      <c r="A3" s="333"/>
      <c r="B3"/>
      <c r="D3" s="357"/>
    </row>
    <row r="4" spans="1:5" ht="15.75" thickBot="1" x14ac:dyDescent="0.3"/>
    <row r="5" spans="1:5" s="12" customFormat="1" ht="15.75" thickBot="1" x14ac:dyDescent="0.3">
      <c r="A5" s="329" t="s">
        <v>2</v>
      </c>
      <c r="B5" s="329" t="s">
        <v>3</v>
      </c>
      <c r="C5" s="288" t="s">
        <v>4</v>
      </c>
      <c r="D5" s="209" t="s">
        <v>299</v>
      </c>
      <c r="E5" s="11" t="s">
        <v>1</v>
      </c>
    </row>
    <row r="6" spans="1:5" s="9" customFormat="1" ht="12.75" x14ac:dyDescent="0.2">
      <c r="A6" s="286" t="str">
        <f>IF(INDEX('CoC Ranking Data'!$A$1:$CF$106,ROW($E9),4)&lt;&gt;"",INDEX('CoC Ranking Data'!$A$1:$CF$106,ROW($E9),4),"")</f>
        <v>Armstrong County Community Action Agency</v>
      </c>
      <c r="B6" s="286" t="str">
        <f>IF(INDEX('CoC Ranking Data'!$A$1:$CF$106,ROW($E9),5)&lt;&gt;"",INDEX('CoC Ranking Data'!$A$1:$CF$106,ROW($E9),5),"")</f>
        <v>Armstrong County Permanent Supportive Housing Program</v>
      </c>
      <c r="C6" s="287" t="str">
        <f>IF(INDEX('CoC Ranking Data'!$A$1:$CF$106,ROW($E9),7)&lt;&gt;"",INDEX('CoC Ranking Data'!$A$1:$CF$106,ROW($E9),7),"")</f>
        <v>PH</v>
      </c>
      <c r="D6" s="287" t="str">
        <f>IF(INDEX('CoC Ranking Data'!$A$1:$CF$106,ROW($E9),76)&lt;&gt;"",INDEX('CoC Ranking Data'!$A$1:$CF$106,ROW($E9),76),"")</f>
        <v>Yes</v>
      </c>
      <c r="E6" s="8">
        <f>IF(A6&lt;&gt;"", IF(D6 = "Yes", 10, 0), "")</f>
        <v>10</v>
      </c>
    </row>
    <row r="7" spans="1:5" s="9" customFormat="1" ht="12.75" x14ac:dyDescent="0.2">
      <c r="A7" s="286" t="str">
        <f>IF(INDEX('CoC Ranking Data'!$A$1:$CF$106,ROW($E10),4)&lt;&gt;"",INDEX('CoC Ranking Data'!$A$1:$CF$106,ROW($E10),4),"")</f>
        <v>Armstrong County Community Action Agency</v>
      </c>
      <c r="B7" s="286" t="str">
        <f>IF(INDEX('CoC Ranking Data'!$A$1:$CF$106,ROW($E10),5)&lt;&gt;"",INDEX('CoC Ranking Data'!$A$1:$CF$106,ROW($E10),5),"")</f>
        <v>Armstrong-Fayette Rapid Rehousing Program</v>
      </c>
      <c r="C7" s="287" t="str">
        <f>IF(INDEX('CoC Ranking Data'!$A$1:$CF$106,ROW($E10),7)&lt;&gt;"",INDEX('CoC Ranking Data'!$A$1:$CF$106,ROW($E10),7),"")</f>
        <v>PH-RRH</v>
      </c>
      <c r="D7" s="287" t="str">
        <f>IF(INDEX('CoC Ranking Data'!$A$1:$CF$106,ROW($E10),76)&lt;&gt;"",INDEX('CoC Ranking Data'!$A$1:$CF$106,ROW($E10),76),"")</f>
        <v>Yes</v>
      </c>
      <c r="E7" s="8">
        <f t="shared" ref="E7:E70" si="0">IF(A7&lt;&gt;"", IF(D7 = "Yes", 10, 0), "")</f>
        <v>10</v>
      </c>
    </row>
    <row r="8" spans="1:5" s="9" customFormat="1" ht="12.75" x14ac:dyDescent="0.2">
      <c r="A8" s="286" t="str">
        <f>IF(INDEX('CoC Ranking Data'!$A$1:$CF$106,ROW($E11),4)&lt;&gt;"",INDEX('CoC Ranking Data'!$A$1:$CF$106,ROW($E11),4),"")</f>
        <v>Armstrong County Community Action Agency</v>
      </c>
      <c r="B8" s="286" t="str">
        <f>IF(INDEX('CoC Ranking Data'!$A$1:$CF$106,ROW($E11),5)&lt;&gt;"",INDEX('CoC Ranking Data'!$A$1:$CF$106,ROW($E11),5),"")</f>
        <v>Rapid Rehousing Program of Armstrong County</v>
      </c>
      <c r="C8" s="287" t="str">
        <f>IF(INDEX('CoC Ranking Data'!$A$1:$CF$106,ROW($E11),7)&lt;&gt;"",INDEX('CoC Ranking Data'!$A$1:$CF$106,ROW($E11),7),"")</f>
        <v>PH-RRH</v>
      </c>
      <c r="D8" s="287" t="str">
        <f>IF(INDEX('CoC Ranking Data'!$A$1:$CF$106,ROW($E11),76)&lt;&gt;"",INDEX('CoC Ranking Data'!$A$1:$CF$106,ROW($E11),76),"")</f>
        <v>Yes</v>
      </c>
      <c r="E8" s="8">
        <f t="shared" si="0"/>
        <v>10</v>
      </c>
    </row>
    <row r="9" spans="1:5" s="9" customFormat="1" ht="12.75" x14ac:dyDescent="0.2">
      <c r="A9" s="286" t="str">
        <f>IF(INDEX('CoC Ranking Data'!$A$1:$CF$106,ROW($E12),4)&lt;&gt;"",INDEX('CoC Ranking Data'!$A$1:$CF$106,ROW($E12),4),"")</f>
        <v>Cameron/Elk Counties Behavioral &amp; Developmental Programs</v>
      </c>
      <c r="B9" s="286" t="str">
        <f>IF(INDEX('CoC Ranking Data'!$A$1:$CF$106,ROW($E12),5)&lt;&gt;"",INDEX('CoC Ranking Data'!$A$1:$CF$106,ROW($E12),5),"")</f>
        <v xml:space="preserve">AHEAD </v>
      </c>
      <c r="C9" s="287" t="str">
        <f>IF(INDEX('CoC Ranking Data'!$A$1:$CF$106,ROW($E12),7)&lt;&gt;"",INDEX('CoC Ranking Data'!$A$1:$CF$106,ROW($E12),7),"")</f>
        <v>PH</v>
      </c>
      <c r="D9" s="287" t="str">
        <f>IF(INDEX('CoC Ranking Data'!$A$1:$CF$106,ROW($E12),76)&lt;&gt;"",INDEX('CoC Ranking Data'!$A$1:$CF$106,ROW($E12),76),"")</f>
        <v>Yes</v>
      </c>
      <c r="E9" s="8">
        <f t="shared" si="0"/>
        <v>10</v>
      </c>
    </row>
    <row r="10" spans="1:5" s="9" customFormat="1" ht="12.75" x14ac:dyDescent="0.2">
      <c r="A10" s="286" t="str">
        <f>IF(INDEX('CoC Ranking Data'!$A$1:$CF$106,ROW($E13),4)&lt;&gt;"",INDEX('CoC Ranking Data'!$A$1:$CF$106,ROW($E13),4),"")</f>
        <v>Cameron/Elk Counties Behavioral &amp; Developmental Programs</v>
      </c>
      <c r="B10" s="286" t="str">
        <f>IF(INDEX('CoC Ranking Data'!$A$1:$CF$106,ROW($E13),5)&lt;&gt;"",INDEX('CoC Ranking Data'!$A$1:$CF$106,ROW($E13),5),"")</f>
        <v xml:space="preserve">Home Again </v>
      </c>
      <c r="C10" s="287" t="str">
        <f>IF(INDEX('CoC Ranking Data'!$A$1:$CF$106,ROW($E13),7)&lt;&gt;"",INDEX('CoC Ranking Data'!$A$1:$CF$106,ROW($E13),7),"")</f>
        <v>PH</v>
      </c>
      <c r="D10" s="287" t="str">
        <f>IF(INDEX('CoC Ranking Data'!$A$1:$CF$106,ROW($E13),76)&lt;&gt;"",INDEX('CoC Ranking Data'!$A$1:$CF$106,ROW($E13),76),"")</f>
        <v>Yes</v>
      </c>
      <c r="E10" s="8">
        <f t="shared" si="0"/>
        <v>10</v>
      </c>
    </row>
    <row r="11" spans="1:5" s="9" customFormat="1" ht="12.75" x14ac:dyDescent="0.2">
      <c r="A11" s="286" t="str">
        <f>IF(INDEX('CoC Ranking Data'!$A$1:$CF$106,ROW($E14),4)&lt;&gt;"",INDEX('CoC Ranking Data'!$A$1:$CF$106,ROW($E14),4),"")</f>
        <v>CAPSEA, Inc.</v>
      </c>
      <c r="B11" s="286" t="str">
        <f>IF(INDEX('CoC Ranking Data'!$A$1:$CF$106,ROW($E14),5)&lt;&gt;"",INDEX('CoC Ranking Data'!$A$1:$CF$106,ROW($E14),5),"")</f>
        <v>Housing Plus</v>
      </c>
      <c r="C11" s="287" t="str">
        <f>IF(INDEX('CoC Ranking Data'!$A$1:$CF$106,ROW($E14),7)&lt;&gt;"",INDEX('CoC Ranking Data'!$A$1:$CF$106,ROW($E14),7),"")</f>
        <v>PH</v>
      </c>
      <c r="D11" s="287" t="str">
        <f>IF(INDEX('CoC Ranking Data'!$A$1:$CF$106,ROW($E14),76)&lt;&gt;"",INDEX('CoC Ranking Data'!$A$1:$CF$106,ROW($E14),76),"")</f>
        <v>Yes</v>
      </c>
      <c r="E11" s="8">
        <f t="shared" si="0"/>
        <v>10</v>
      </c>
    </row>
    <row r="12" spans="1:5" s="9" customFormat="1" ht="12.75" x14ac:dyDescent="0.2">
      <c r="A12" s="286" t="str">
        <f>IF(INDEX('CoC Ranking Data'!$A$1:$CF$106,ROW($E15),4)&lt;&gt;"",INDEX('CoC Ranking Data'!$A$1:$CF$106,ROW($E15),4),"")</f>
        <v>City Mission-Living Stones, Inc.</v>
      </c>
      <c r="B12" s="286" t="str">
        <f>IF(INDEX('CoC Ranking Data'!$A$1:$CF$106,ROW($E15),5)&lt;&gt;"",INDEX('CoC Ranking Data'!$A$1:$CF$106,ROW($E15),5),"")</f>
        <v>Gallatin School Living Centre</v>
      </c>
      <c r="C12" s="287" t="str">
        <f>IF(INDEX('CoC Ranking Data'!$A$1:$CF$106,ROW($E15),7)&lt;&gt;"",INDEX('CoC Ranking Data'!$A$1:$CF$106,ROW($E15),7),"")</f>
        <v>TH</v>
      </c>
      <c r="D12" s="287" t="str">
        <f>IF(INDEX('CoC Ranking Data'!$A$1:$CF$106,ROW($E15),76)&lt;&gt;"",INDEX('CoC Ranking Data'!$A$1:$CF$106,ROW($E15),76),"")</f>
        <v>Yes</v>
      </c>
      <c r="E12" s="8">
        <f t="shared" si="0"/>
        <v>10</v>
      </c>
    </row>
    <row r="13" spans="1:5" s="9" customFormat="1" ht="12.75" x14ac:dyDescent="0.2">
      <c r="A13" s="286" t="str">
        <f>IF(INDEX('CoC Ranking Data'!$A$1:$CF$106,ROW($E16),4)&lt;&gt;"",INDEX('CoC Ranking Data'!$A$1:$CF$106,ROW($E16),4),"")</f>
        <v>Community Action, Inc.</v>
      </c>
      <c r="B13" s="286" t="str">
        <f>IF(INDEX('CoC Ranking Data'!$A$1:$CF$106,ROW($E16),5)&lt;&gt;"",INDEX('CoC Ranking Data'!$A$1:$CF$106,ROW($E16),5),"")</f>
        <v>Housing for Homeless and Disabled Persons</v>
      </c>
      <c r="C13" s="287" t="str">
        <f>IF(INDEX('CoC Ranking Data'!$A$1:$CF$106,ROW($E16),7)&lt;&gt;"",INDEX('CoC Ranking Data'!$A$1:$CF$106,ROW($E16),7),"")</f>
        <v>PH</v>
      </c>
      <c r="D13" s="287" t="str">
        <f>IF(INDEX('CoC Ranking Data'!$A$1:$CF$106,ROW($E16),76)&lt;&gt;"",INDEX('CoC Ranking Data'!$A$1:$CF$106,ROW($E16),76),"")</f>
        <v>Yes</v>
      </c>
      <c r="E13" s="8">
        <f t="shared" si="0"/>
        <v>10</v>
      </c>
    </row>
    <row r="14" spans="1:5" s="9" customFormat="1" ht="12.75" x14ac:dyDescent="0.2">
      <c r="A14" s="286" t="str">
        <f>IF(INDEX('CoC Ranking Data'!$A$1:$CF$106,ROW($E17),4)&lt;&gt;"",INDEX('CoC Ranking Data'!$A$1:$CF$106,ROW($E17),4),"")</f>
        <v>Community Action, Inc.</v>
      </c>
      <c r="B14" s="286" t="str">
        <f>IF(INDEX('CoC Ranking Data'!$A$1:$CF$106,ROW($E17),5)&lt;&gt;"",INDEX('CoC Ranking Data'!$A$1:$CF$106,ROW($E17),5),"")</f>
        <v>Transitional Housing Project</v>
      </c>
      <c r="C14" s="287" t="str">
        <f>IF(INDEX('CoC Ranking Data'!$A$1:$CF$106,ROW($E17),7)&lt;&gt;"",INDEX('CoC Ranking Data'!$A$1:$CF$106,ROW($E17),7),"")</f>
        <v>TH</v>
      </c>
      <c r="D14" s="287" t="str">
        <f>IF(INDEX('CoC Ranking Data'!$A$1:$CF$106,ROW($E17),76)&lt;&gt;"",INDEX('CoC Ranking Data'!$A$1:$CF$106,ROW($E17),76),"")</f>
        <v>Yes</v>
      </c>
      <c r="E14" s="8">
        <f t="shared" si="0"/>
        <v>10</v>
      </c>
    </row>
    <row r="15" spans="1:5" s="9" customFormat="1" ht="12.75" x14ac:dyDescent="0.2">
      <c r="A15" s="286" t="str">
        <f>IF(INDEX('CoC Ranking Data'!$A$1:$CF$106,ROW($E18),4)&lt;&gt;"",INDEX('CoC Ranking Data'!$A$1:$CF$106,ROW($E18),4),"")</f>
        <v>Community Connections of Clearfield/Jefferson</v>
      </c>
      <c r="B15" s="286" t="str">
        <f>IF(INDEX('CoC Ranking Data'!$A$1:$CF$106,ROW($E18),5)&lt;&gt;"",INDEX('CoC Ranking Data'!$A$1:$CF$106,ROW($E18),5),"")</f>
        <v>Housing First FY 2018 Renewal Application Counties</v>
      </c>
      <c r="C15" s="287" t="str">
        <f>IF(INDEX('CoC Ranking Data'!$A$1:$CF$106,ROW($E18),7)&lt;&gt;"",INDEX('CoC Ranking Data'!$A$1:$CF$106,ROW($E18),7),"")</f>
        <v>PH</v>
      </c>
      <c r="D15" s="287" t="str">
        <f>IF(INDEX('CoC Ranking Data'!$A$1:$CF$106,ROW($E18),76)&lt;&gt;"",INDEX('CoC Ranking Data'!$A$1:$CF$106,ROW($E18),76),"")</f>
        <v>Yes</v>
      </c>
      <c r="E15" s="8">
        <f t="shared" si="0"/>
        <v>10</v>
      </c>
    </row>
    <row r="16" spans="1:5" s="9" customFormat="1" ht="12.75" x14ac:dyDescent="0.2">
      <c r="A16" s="286" t="str">
        <f>IF(INDEX('CoC Ranking Data'!$A$1:$CF$106,ROW($E19),4)&lt;&gt;"",INDEX('CoC Ranking Data'!$A$1:$CF$106,ROW($E19),4),"")</f>
        <v>Community Services of Venango County, Inc.</v>
      </c>
      <c r="B16" s="286" t="str">
        <f>IF(INDEX('CoC Ranking Data'!$A$1:$CF$106,ROW($E19),5)&lt;&gt;"",INDEX('CoC Ranking Data'!$A$1:$CF$106,ROW($E19),5),"")</f>
        <v>Sycamore Commons</v>
      </c>
      <c r="C16" s="287" t="str">
        <f>IF(INDEX('CoC Ranking Data'!$A$1:$CF$106,ROW($E19),7)&lt;&gt;"",INDEX('CoC Ranking Data'!$A$1:$CF$106,ROW($E19),7),"")</f>
        <v>PH</v>
      </c>
      <c r="D16" s="287" t="str">
        <f>IF(INDEX('CoC Ranking Data'!$A$1:$CF$106,ROW($E19),76)&lt;&gt;"",INDEX('CoC Ranking Data'!$A$1:$CF$106,ROW($E19),76),"")</f>
        <v>Yes</v>
      </c>
      <c r="E16" s="8">
        <f t="shared" si="0"/>
        <v>10</v>
      </c>
    </row>
    <row r="17" spans="1:5" s="9" customFormat="1" ht="12.75" x14ac:dyDescent="0.2">
      <c r="A17" s="286" t="str">
        <f>IF(INDEX('CoC Ranking Data'!$A$1:$CF$106,ROW($E20),4)&lt;&gt;"",INDEX('CoC Ranking Data'!$A$1:$CF$106,ROW($E20),4),"")</f>
        <v>Connect, Inc.</v>
      </c>
      <c r="B17" s="286" t="str">
        <f>IF(INDEX('CoC Ranking Data'!$A$1:$CF$106,ROW($E20),5)&lt;&gt;"",INDEX('CoC Ranking Data'!$A$1:$CF$106,ROW($E20),5),"")</f>
        <v>Westmoreland Permanent Supportive Housing Expansion</v>
      </c>
      <c r="C17" s="287" t="str">
        <f>IF(INDEX('CoC Ranking Data'!$A$1:$CF$106,ROW($E20),7)&lt;&gt;"",INDEX('CoC Ranking Data'!$A$1:$CF$106,ROW($E20),7),"")</f>
        <v>PH</v>
      </c>
      <c r="D17" s="287" t="str">
        <f>IF(INDEX('CoC Ranking Data'!$A$1:$CF$106,ROW($E20),76)&lt;&gt;"",INDEX('CoC Ranking Data'!$A$1:$CF$106,ROW($E20),76),"")</f>
        <v>Yes</v>
      </c>
      <c r="E17" s="8">
        <f t="shared" si="0"/>
        <v>10</v>
      </c>
    </row>
    <row r="18" spans="1:5" s="9" customFormat="1" ht="12.75" x14ac:dyDescent="0.2">
      <c r="A18" s="286" t="str">
        <f>IF(INDEX('CoC Ranking Data'!$A$1:$CF$106,ROW($E21),4)&lt;&gt;"",INDEX('CoC Ranking Data'!$A$1:$CF$106,ROW($E21),4),"")</f>
        <v>County of Butler, Human Services</v>
      </c>
      <c r="B18" s="286" t="str">
        <f>IF(INDEX('CoC Ranking Data'!$A$1:$CF$106,ROW($E21),5)&lt;&gt;"",INDEX('CoC Ranking Data'!$A$1:$CF$106,ROW($E21),5),"")</f>
        <v>Home Again Butler County</v>
      </c>
      <c r="C18" s="287" t="str">
        <f>IF(INDEX('CoC Ranking Data'!$A$1:$CF$106,ROW($E21),7)&lt;&gt;"",INDEX('CoC Ranking Data'!$A$1:$CF$106,ROW($E21),7),"")</f>
        <v>PH</v>
      </c>
      <c r="D18" s="287" t="str">
        <f>IF(INDEX('CoC Ranking Data'!$A$1:$CF$106,ROW($E21),76)&lt;&gt;"",INDEX('CoC Ranking Data'!$A$1:$CF$106,ROW($E21),76),"")</f>
        <v>Yes</v>
      </c>
      <c r="E18" s="8">
        <f t="shared" si="0"/>
        <v>10</v>
      </c>
    </row>
    <row r="19" spans="1:5" s="9" customFormat="1" ht="12.75" x14ac:dyDescent="0.2">
      <c r="A19" s="286" t="str">
        <f>IF(INDEX('CoC Ranking Data'!$A$1:$CF$106,ROW($E22),4)&lt;&gt;"",INDEX('CoC Ranking Data'!$A$1:$CF$106,ROW($E22),4),"")</f>
        <v>County of Butler, Human Services</v>
      </c>
      <c r="B19" s="286" t="str">
        <f>IF(INDEX('CoC Ranking Data'!$A$1:$CF$106,ROW($E22),5)&lt;&gt;"",INDEX('CoC Ranking Data'!$A$1:$CF$106,ROW($E22),5),"")</f>
        <v>HOPE Project</v>
      </c>
      <c r="C19" s="287" t="str">
        <f>IF(INDEX('CoC Ranking Data'!$A$1:$CF$106,ROW($E22),7)&lt;&gt;"",INDEX('CoC Ranking Data'!$A$1:$CF$106,ROW($E22),7),"")</f>
        <v>PH</v>
      </c>
      <c r="D19" s="287" t="str">
        <f>IF(INDEX('CoC Ranking Data'!$A$1:$CF$106,ROW($E22),76)&lt;&gt;"",INDEX('CoC Ranking Data'!$A$1:$CF$106,ROW($E22),76),"")</f>
        <v>Yes</v>
      </c>
      <c r="E19" s="8">
        <f t="shared" si="0"/>
        <v>10</v>
      </c>
    </row>
    <row r="20" spans="1:5" s="9" customFormat="1" ht="12.75" x14ac:dyDescent="0.2">
      <c r="A20" s="286" t="str">
        <f>IF(INDEX('CoC Ranking Data'!$A$1:$CF$106,ROW($E23),4)&lt;&gt;"",INDEX('CoC Ranking Data'!$A$1:$CF$106,ROW($E23),4),"")</f>
        <v>County of Butler, Human Services</v>
      </c>
      <c r="B20" s="286" t="str">
        <f>IF(INDEX('CoC Ranking Data'!$A$1:$CF$106,ROW($E23),5)&lt;&gt;"",INDEX('CoC Ranking Data'!$A$1:$CF$106,ROW($E23),5),"")</f>
        <v>Path Transition Age Project</v>
      </c>
      <c r="C20" s="287" t="str">
        <f>IF(INDEX('CoC Ranking Data'!$A$1:$CF$106,ROW($E23),7)&lt;&gt;"",INDEX('CoC Ranking Data'!$A$1:$CF$106,ROW($E23),7),"")</f>
        <v>PH</v>
      </c>
      <c r="D20" s="287" t="str">
        <f>IF(INDEX('CoC Ranking Data'!$A$1:$CF$106,ROW($E23),76)&lt;&gt;"",INDEX('CoC Ranking Data'!$A$1:$CF$106,ROW($E23),76),"")</f>
        <v>Yes</v>
      </c>
      <c r="E20" s="8">
        <f t="shared" si="0"/>
        <v>10</v>
      </c>
    </row>
    <row r="21" spans="1:5" s="9" customFormat="1" ht="12.75" x14ac:dyDescent="0.2">
      <c r="A21" s="286" t="str">
        <f>IF(INDEX('CoC Ranking Data'!$A$1:$CF$106,ROW($E24),4)&lt;&gt;"",INDEX('CoC Ranking Data'!$A$1:$CF$106,ROW($E24),4),"")</f>
        <v>County of Greene</v>
      </c>
      <c r="B21" s="286" t="str">
        <f>IF(INDEX('CoC Ranking Data'!$A$1:$CF$106,ROW($E24),5)&lt;&gt;"",INDEX('CoC Ranking Data'!$A$1:$CF$106,ROW($E24),5),"")</f>
        <v>Greene County Rapid Rehousing Project</v>
      </c>
      <c r="C21" s="287" t="str">
        <f>IF(INDEX('CoC Ranking Data'!$A$1:$CF$106,ROW($E24),7)&lt;&gt;"",INDEX('CoC Ranking Data'!$A$1:$CF$106,ROW($E24),7),"")</f>
        <v>PH-RRH</v>
      </c>
      <c r="D21" s="287" t="str">
        <f>IF(INDEX('CoC Ranking Data'!$A$1:$CF$106,ROW($E24),76)&lt;&gt;"",INDEX('CoC Ranking Data'!$A$1:$CF$106,ROW($E24),76),"")</f>
        <v>Yes</v>
      </c>
      <c r="E21" s="8">
        <f t="shared" si="0"/>
        <v>10</v>
      </c>
    </row>
    <row r="22" spans="1:5" s="9" customFormat="1" ht="12.75" x14ac:dyDescent="0.2">
      <c r="A22" s="286" t="str">
        <f>IF(INDEX('CoC Ranking Data'!$A$1:$CF$106,ROW($E25),4)&lt;&gt;"",INDEX('CoC Ranking Data'!$A$1:$CF$106,ROW($E25),4),"")</f>
        <v>County of Greene</v>
      </c>
      <c r="B22" s="286" t="str">
        <f>IF(INDEX('CoC Ranking Data'!$A$1:$CF$106,ROW($E25),5)&lt;&gt;"",INDEX('CoC Ranking Data'!$A$1:$CF$106,ROW($E25),5),"")</f>
        <v>Greene County Shelter + Care Project</v>
      </c>
      <c r="C22" s="287" t="str">
        <f>IF(INDEX('CoC Ranking Data'!$A$1:$CF$106,ROW($E25),7)&lt;&gt;"",INDEX('CoC Ranking Data'!$A$1:$CF$106,ROW($E25),7),"")</f>
        <v>PH</v>
      </c>
      <c r="D22" s="287" t="str">
        <f>IF(INDEX('CoC Ranking Data'!$A$1:$CF$106,ROW($E25),76)&lt;&gt;"",INDEX('CoC Ranking Data'!$A$1:$CF$106,ROW($E25),76),"")</f>
        <v>Yes</v>
      </c>
      <c r="E22" s="8">
        <f t="shared" si="0"/>
        <v>10</v>
      </c>
    </row>
    <row r="23" spans="1:5" s="9" customFormat="1" ht="12.75" x14ac:dyDescent="0.2">
      <c r="A23" s="286" t="str">
        <f>IF(INDEX('CoC Ranking Data'!$A$1:$CF$106,ROW($E26),4)&lt;&gt;"",INDEX('CoC Ranking Data'!$A$1:$CF$106,ROW($E26),4),"")</f>
        <v>County of Greene</v>
      </c>
      <c r="B23" s="286" t="str">
        <f>IF(INDEX('CoC Ranking Data'!$A$1:$CF$106,ROW($E26),5)&lt;&gt;"",INDEX('CoC Ranking Data'!$A$1:$CF$106,ROW($E26),5),"")</f>
        <v>Greene County Supportive Housing Project</v>
      </c>
      <c r="C23" s="287" t="str">
        <f>IF(INDEX('CoC Ranking Data'!$A$1:$CF$106,ROW($E26),7)&lt;&gt;"",INDEX('CoC Ranking Data'!$A$1:$CF$106,ROW($E26),7),"")</f>
        <v>PH</v>
      </c>
      <c r="D23" s="287" t="str">
        <f>IF(INDEX('CoC Ranking Data'!$A$1:$CF$106,ROW($E26),76)&lt;&gt;"",INDEX('CoC Ranking Data'!$A$1:$CF$106,ROW($E26),76),"")</f>
        <v>Yes</v>
      </c>
      <c r="E23" s="8">
        <f t="shared" si="0"/>
        <v>10</v>
      </c>
    </row>
    <row r="24" spans="1:5" s="9" customFormat="1" ht="12.75" x14ac:dyDescent="0.2">
      <c r="A24" s="286" t="str">
        <f>IF(INDEX('CoC Ranking Data'!$A$1:$CF$106,ROW($E27),4)&lt;&gt;"",INDEX('CoC Ranking Data'!$A$1:$CF$106,ROW($E27),4),"")</f>
        <v>County of Washington</v>
      </c>
      <c r="B24" s="286" t="str">
        <f>IF(INDEX('CoC Ranking Data'!$A$1:$CF$106,ROW($E27),5)&lt;&gt;"",INDEX('CoC Ranking Data'!$A$1:$CF$106,ROW($E27),5),"")</f>
        <v>Crossing Pointe</v>
      </c>
      <c r="C24" s="287" t="str">
        <f>IF(INDEX('CoC Ranking Data'!$A$1:$CF$106,ROW($E27),7)&lt;&gt;"",INDEX('CoC Ranking Data'!$A$1:$CF$106,ROW($E27),7),"")</f>
        <v>PH</v>
      </c>
      <c r="D24" s="287" t="str">
        <f>IF(INDEX('CoC Ranking Data'!$A$1:$CF$106,ROW($E27),76)&lt;&gt;"",INDEX('CoC Ranking Data'!$A$1:$CF$106,ROW($E27),76),"")</f>
        <v>Yes</v>
      </c>
      <c r="E24" s="8">
        <f t="shared" si="0"/>
        <v>10</v>
      </c>
    </row>
    <row r="25" spans="1:5" s="9" customFormat="1" ht="12.75" x14ac:dyDescent="0.2">
      <c r="A25" s="286" t="str">
        <f>IF(INDEX('CoC Ranking Data'!$A$1:$CF$106,ROW($E28),4)&lt;&gt;"",INDEX('CoC Ranking Data'!$A$1:$CF$106,ROW($E28),4),"")</f>
        <v>County of Washington</v>
      </c>
      <c r="B25" s="286" t="str">
        <f>IF(INDEX('CoC Ranking Data'!$A$1:$CF$106,ROW($E28),5)&lt;&gt;"",INDEX('CoC Ranking Data'!$A$1:$CF$106,ROW($E28),5),"")</f>
        <v>Permanent Supportive Housing</v>
      </c>
      <c r="C25" s="287" t="str">
        <f>IF(INDEX('CoC Ranking Data'!$A$1:$CF$106,ROW($E28),7)&lt;&gt;"",INDEX('CoC Ranking Data'!$A$1:$CF$106,ROW($E28),7),"")</f>
        <v>PH</v>
      </c>
      <c r="D25" s="287" t="str">
        <f>IF(INDEX('CoC Ranking Data'!$A$1:$CF$106,ROW($E28),76)&lt;&gt;"",INDEX('CoC Ranking Data'!$A$1:$CF$106,ROW($E28),76),"")</f>
        <v>Yes</v>
      </c>
      <c r="E25" s="8">
        <f t="shared" si="0"/>
        <v>10</v>
      </c>
    </row>
    <row r="26" spans="1:5" s="9" customFormat="1" ht="12.75" x14ac:dyDescent="0.2">
      <c r="A26" s="286" t="str">
        <f>IF(INDEX('CoC Ranking Data'!$A$1:$CF$106,ROW($E29),4)&lt;&gt;"",INDEX('CoC Ranking Data'!$A$1:$CF$106,ROW($E29),4),"")</f>
        <v>County of Washington</v>
      </c>
      <c r="B26" s="286" t="str">
        <f>IF(INDEX('CoC Ranking Data'!$A$1:$CF$106,ROW($E29),5)&lt;&gt;"",INDEX('CoC Ranking Data'!$A$1:$CF$106,ROW($E29),5),"")</f>
        <v>Shelter plus Care - Washington City Mission</v>
      </c>
      <c r="C26" s="287" t="str">
        <f>IF(INDEX('CoC Ranking Data'!$A$1:$CF$106,ROW($E29),7)&lt;&gt;"",INDEX('CoC Ranking Data'!$A$1:$CF$106,ROW($E29),7),"")</f>
        <v>PH</v>
      </c>
      <c r="D26" s="287" t="str">
        <f>IF(INDEX('CoC Ranking Data'!$A$1:$CF$106,ROW($E29),76)&lt;&gt;"",INDEX('CoC Ranking Data'!$A$1:$CF$106,ROW($E29),76),"")</f>
        <v>Yes</v>
      </c>
      <c r="E26" s="8">
        <f t="shared" si="0"/>
        <v>10</v>
      </c>
    </row>
    <row r="27" spans="1:5" s="9" customFormat="1" ht="12.75" x14ac:dyDescent="0.2">
      <c r="A27" s="286" t="str">
        <f>IF(INDEX('CoC Ranking Data'!$A$1:$CF$106,ROW($E30),4)&lt;&gt;"",INDEX('CoC Ranking Data'!$A$1:$CF$106,ROW($E30),4),"")</f>
        <v>County of Washington</v>
      </c>
      <c r="B27" s="286" t="str">
        <f>IF(INDEX('CoC Ranking Data'!$A$1:$CF$106,ROW($E30),5)&lt;&gt;"",INDEX('CoC Ranking Data'!$A$1:$CF$106,ROW($E30),5),"")</f>
        <v>Shelter plus Care I</v>
      </c>
      <c r="C27" s="287" t="str">
        <f>IF(INDEX('CoC Ranking Data'!$A$1:$CF$106,ROW($E30),7)&lt;&gt;"",INDEX('CoC Ranking Data'!$A$1:$CF$106,ROW($E30),7),"")</f>
        <v>PH</v>
      </c>
      <c r="D27" s="287" t="str">
        <f>IF(INDEX('CoC Ranking Data'!$A$1:$CF$106,ROW($E30),76)&lt;&gt;"",INDEX('CoC Ranking Data'!$A$1:$CF$106,ROW($E30),76),"")</f>
        <v>Yes</v>
      </c>
      <c r="E27" s="8">
        <f t="shared" si="0"/>
        <v>10</v>
      </c>
    </row>
    <row r="28" spans="1:5" s="9" customFormat="1" ht="12.75" x14ac:dyDescent="0.2">
      <c r="A28" s="286" t="str">
        <f>IF(INDEX('CoC Ranking Data'!$A$1:$CF$106,ROW($E31),4)&lt;&gt;"",INDEX('CoC Ranking Data'!$A$1:$CF$106,ROW($E31),4),"")</f>
        <v>County of Washington</v>
      </c>
      <c r="B28" s="286" t="str">
        <f>IF(INDEX('CoC Ranking Data'!$A$1:$CF$106,ROW($E31),5)&lt;&gt;"",INDEX('CoC Ranking Data'!$A$1:$CF$106,ROW($E31),5),"")</f>
        <v>Supportive Living</v>
      </c>
      <c r="C28" s="287" t="str">
        <f>IF(INDEX('CoC Ranking Data'!$A$1:$CF$106,ROW($E31),7)&lt;&gt;"",INDEX('CoC Ranking Data'!$A$1:$CF$106,ROW($E31),7),"")</f>
        <v>PH</v>
      </c>
      <c r="D28" s="287" t="str">
        <f>IF(INDEX('CoC Ranking Data'!$A$1:$CF$106,ROW($E31),76)&lt;&gt;"",INDEX('CoC Ranking Data'!$A$1:$CF$106,ROW($E31),76),"")</f>
        <v>Yes</v>
      </c>
      <c r="E28" s="8">
        <f t="shared" si="0"/>
        <v>10</v>
      </c>
    </row>
    <row r="29" spans="1:5" s="9" customFormat="1" ht="12.75" x14ac:dyDescent="0.2">
      <c r="A29" s="286" t="str">
        <f>IF(INDEX('CoC Ranking Data'!$A$1:$CF$106,ROW($E32),4)&lt;&gt;"",INDEX('CoC Ranking Data'!$A$1:$CF$106,ROW($E32),4),"")</f>
        <v>Crawford County Coalition on Housing Needs, Inc.</v>
      </c>
      <c r="B29" s="286" t="str">
        <f>IF(INDEX('CoC Ranking Data'!$A$1:$CF$106,ROW($E32),5)&lt;&gt;"",INDEX('CoC Ranking Data'!$A$1:$CF$106,ROW($E32),5),"")</f>
        <v>Liberty House Transitional Housing Program</v>
      </c>
      <c r="C29" s="287" t="str">
        <f>IF(INDEX('CoC Ranking Data'!$A$1:$CF$106,ROW($E32),7)&lt;&gt;"",INDEX('CoC Ranking Data'!$A$1:$CF$106,ROW($E32),7),"")</f>
        <v>TH</v>
      </c>
      <c r="D29" s="287" t="str">
        <f>IF(INDEX('CoC Ranking Data'!$A$1:$CF$106,ROW($E32),76)&lt;&gt;"",INDEX('CoC Ranking Data'!$A$1:$CF$106,ROW($E32),76),"")</f>
        <v>Yes</v>
      </c>
      <c r="E29" s="8">
        <f t="shared" si="0"/>
        <v>10</v>
      </c>
    </row>
    <row r="30" spans="1:5" s="9" customFormat="1" ht="12.75" x14ac:dyDescent="0.2">
      <c r="A30" s="286" t="str">
        <f>IF(INDEX('CoC Ranking Data'!$A$1:$CF$106,ROW($E33),4)&lt;&gt;"",INDEX('CoC Ranking Data'!$A$1:$CF$106,ROW($E33),4),"")</f>
        <v>Crawford County Commissioners</v>
      </c>
      <c r="B30" s="286" t="str">
        <f>IF(INDEX('CoC Ranking Data'!$A$1:$CF$106,ROW($E33),5)&lt;&gt;"",INDEX('CoC Ranking Data'!$A$1:$CF$106,ROW($E33),5),"")</f>
        <v>Crawford County Shelter plus Care</v>
      </c>
      <c r="C30" s="287" t="str">
        <f>IF(INDEX('CoC Ranking Data'!$A$1:$CF$106,ROW($E33),7)&lt;&gt;"",INDEX('CoC Ranking Data'!$A$1:$CF$106,ROW($E33),7),"")</f>
        <v>PH</v>
      </c>
      <c r="D30" s="287" t="str">
        <f>IF(INDEX('CoC Ranking Data'!$A$1:$CF$106,ROW($E33),76)&lt;&gt;"",INDEX('CoC Ranking Data'!$A$1:$CF$106,ROW($E33),76),"")</f>
        <v>Yes</v>
      </c>
      <c r="E30" s="8">
        <f t="shared" si="0"/>
        <v>10</v>
      </c>
    </row>
    <row r="31" spans="1:5" s="9" customFormat="1" ht="12.75" x14ac:dyDescent="0.2">
      <c r="A31" s="286" t="str">
        <f>IF(INDEX('CoC Ranking Data'!$A$1:$CF$106,ROW($E34),4)&lt;&gt;"",INDEX('CoC Ranking Data'!$A$1:$CF$106,ROW($E34),4),"")</f>
        <v>Crawford County Mental Health Awareness Program, Inc.</v>
      </c>
      <c r="B31" s="286" t="str">
        <f>IF(INDEX('CoC Ranking Data'!$A$1:$CF$106,ROW($E34),5)&lt;&gt;"",INDEX('CoC Ranking Data'!$A$1:$CF$106,ROW($E34),5),"")</f>
        <v>CHAPS Fairweather Lodge</v>
      </c>
      <c r="C31" s="287" t="str">
        <f>IF(INDEX('CoC Ranking Data'!$A$1:$CF$106,ROW($E34),7)&lt;&gt;"",INDEX('CoC Ranking Data'!$A$1:$CF$106,ROW($E34),7),"")</f>
        <v>PH</v>
      </c>
      <c r="D31" s="287" t="str">
        <f>IF(INDEX('CoC Ranking Data'!$A$1:$CF$106,ROW($E34),76)&lt;&gt;"",INDEX('CoC Ranking Data'!$A$1:$CF$106,ROW($E34),76),"")</f>
        <v>Yes</v>
      </c>
      <c r="E31" s="8">
        <f t="shared" si="0"/>
        <v>10</v>
      </c>
    </row>
    <row r="32" spans="1:5" s="9" customFormat="1" ht="12.75" x14ac:dyDescent="0.2">
      <c r="A32" s="286" t="str">
        <f>IF(INDEX('CoC Ranking Data'!$A$1:$CF$106,ROW($E35),4)&lt;&gt;"",INDEX('CoC Ranking Data'!$A$1:$CF$106,ROW($E35),4),"")</f>
        <v>Crawford County Mental Health Awareness Program, Inc.</v>
      </c>
      <c r="B32" s="286" t="str">
        <f>IF(INDEX('CoC Ranking Data'!$A$1:$CF$106,ROW($E35),5)&lt;&gt;"",INDEX('CoC Ranking Data'!$A$1:$CF$106,ROW($E35),5),"")</f>
        <v xml:space="preserve">CHAPS Family Housing </v>
      </c>
      <c r="C32" s="287" t="str">
        <f>IF(INDEX('CoC Ranking Data'!$A$1:$CF$106,ROW($E35),7)&lt;&gt;"",INDEX('CoC Ranking Data'!$A$1:$CF$106,ROW($E35),7),"")</f>
        <v>PH</v>
      </c>
      <c r="D32" s="287" t="str">
        <f>IF(INDEX('CoC Ranking Data'!$A$1:$CF$106,ROW($E35),76)&lt;&gt;"",INDEX('CoC Ranking Data'!$A$1:$CF$106,ROW($E35),76),"")</f>
        <v>Yes</v>
      </c>
      <c r="E32" s="8">
        <f t="shared" si="0"/>
        <v>10</v>
      </c>
    </row>
    <row r="33" spans="1:5" s="9" customFormat="1" ht="12.75" x14ac:dyDescent="0.2">
      <c r="A33" s="286" t="str">
        <f>IF(INDEX('CoC Ranking Data'!$A$1:$CF$106,ROW($E36),4)&lt;&gt;"",INDEX('CoC Ranking Data'!$A$1:$CF$106,ROW($E36),4),"")</f>
        <v>Crawford County Mental Health Awareness Program, Inc.</v>
      </c>
      <c r="B33" s="286" t="str">
        <f>IF(INDEX('CoC Ranking Data'!$A$1:$CF$106,ROW($E36),5)&lt;&gt;"",INDEX('CoC Ranking Data'!$A$1:$CF$106,ROW($E36),5),"")</f>
        <v>Crawford County Housing Advocacy Project</v>
      </c>
      <c r="C33" s="287" t="str">
        <f>IF(INDEX('CoC Ranking Data'!$A$1:$CF$106,ROW($E36),7)&lt;&gt;"",INDEX('CoC Ranking Data'!$A$1:$CF$106,ROW($E36),7),"")</f>
        <v>SSO</v>
      </c>
      <c r="D33" s="287" t="str">
        <f>IF(INDEX('CoC Ranking Data'!$A$1:$CF$106,ROW($E36),76)&lt;&gt;"",INDEX('CoC Ranking Data'!$A$1:$CF$106,ROW($E36),76),"")</f>
        <v>Yes</v>
      </c>
      <c r="E33" s="8">
        <f t="shared" si="0"/>
        <v>10</v>
      </c>
    </row>
    <row r="34" spans="1:5" s="9" customFormat="1" ht="12.75" x14ac:dyDescent="0.2">
      <c r="A34" s="286" t="str">
        <f>IF(INDEX('CoC Ranking Data'!$A$1:$CF$106,ROW($E37),4)&lt;&gt;"",INDEX('CoC Ranking Data'!$A$1:$CF$106,ROW($E37),4),"")</f>
        <v>Crawford County Mental Health Awareness Program, Inc.</v>
      </c>
      <c r="B34" s="286" t="str">
        <f>IF(INDEX('CoC Ranking Data'!$A$1:$CF$106,ROW($E37),5)&lt;&gt;"",INDEX('CoC Ranking Data'!$A$1:$CF$106,ROW($E37),5),"")</f>
        <v xml:space="preserve">Housing Now </v>
      </c>
      <c r="C34" s="287" t="str">
        <f>IF(INDEX('CoC Ranking Data'!$A$1:$CF$106,ROW($E37),7)&lt;&gt;"",INDEX('CoC Ranking Data'!$A$1:$CF$106,ROW($E37),7),"")</f>
        <v>PH</v>
      </c>
      <c r="D34" s="287" t="str">
        <f>IF(INDEX('CoC Ranking Data'!$A$1:$CF$106,ROW($E37),76)&lt;&gt;"",INDEX('CoC Ranking Data'!$A$1:$CF$106,ROW($E37),76),"")</f>
        <v>Yes</v>
      </c>
      <c r="E34" s="8">
        <f t="shared" si="0"/>
        <v>10</v>
      </c>
    </row>
    <row r="35" spans="1:5" s="9" customFormat="1" ht="12.75" x14ac:dyDescent="0.2">
      <c r="A35" s="286" t="str">
        <f>IF(INDEX('CoC Ranking Data'!$A$1:$CF$106,ROW($E38),4)&lt;&gt;"",INDEX('CoC Ranking Data'!$A$1:$CF$106,ROW($E38),4),"")</f>
        <v>DuBois Housing Authority</v>
      </c>
      <c r="B35" s="286" t="str">
        <f>IF(INDEX('CoC Ranking Data'!$A$1:$CF$106,ROW($E38),5)&lt;&gt;"",INDEX('CoC Ranking Data'!$A$1:$CF$106,ROW($E38),5),"")</f>
        <v>2018 Renewal App - DuBois Housing Authority - Shelter Plus Care 1/2/3/4/5</v>
      </c>
      <c r="C35" s="287" t="str">
        <f>IF(INDEX('CoC Ranking Data'!$A$1:$CF$106,ROW($E38),7)&lt;&gt;"",INDEX('CoC Ranking Data'!$A$1:$CF$106,ROW($E38),7),"")</f>
        <v>PH</v>
      </c>
      <c r="D35" s="287" t="str">
        <f>IF(INDEX('CoC Ranking Data'!$A$1:$CF$106,ROW($E38),76)&lt;&gt;"",INDEX('CoC Ranking Data'!$A$1:$CF$106,ROW($E38),76),"")</f>
        <v>Yes</v>
      </c>
      <c r="E35" s="8">
        <f t="shared" si="0"/>
        <v>10</v>
      </c>
    </row>
    <row r="36" spans="1:5" s="9" customFormat="1" ht="12.75" x14ac:dyDescent="0.2">
      <c r="A36" s="286" t="str">
        <f>IF(INDEX('CoC Ranking Data'!$A$1:$CF$106,ROW($E39),4)&lt;&gt;"",INDEX('CoC Ranking Data'!$A$1:$CF$106,ROW($E39),4),"")</f>
        <v>Fayette County Community Action Agency, Inc.</v>
      </c>
      <c r="B36" s="286" t="str">
        <f>IF(INDEX('CoC Ranking Data'!$A$1:$CF$106,ROW($E39),5)&lt;&gt;"",INDEX('CoC Ranking Data'!$A$1:$CF$106,ROW($E39),5),"")</f>
        <v>Fairweather Lodge Supportive Housing</v>
      </c>
      <c r="C36" s="287" t="str">
        <f>IF(INDEX('CoC Ranking Data'!$A$1:$CF$106,ROW($E39),7)&lt;&gt;"",INDEX('CoC Ranking Data'!$A$1:$CF$106,ROW($E39),7),"")</f>
        <v>PH</v>
      </c>
      <c r="D36" s="287" t="str">
        <f>IF(INDEX('CoC Ranking Data'!$A$1:$CF$106,ROW($E39),76)&lt;&gt;"",INDEX('CoC Ranking Data'!$A$1:$CF$106,ROW($E39),76),"")</f>
        <v>Yes</v>
      </c>
      <c r="E36" s="8">
        <f t="shared" si="0"/>
        <v>10</v>
      </c>
    </row>
    <row r="37" spans="1:5" s="9" customFormat="1" ht="12.75" x14ac:dyDescent="0.2">
      <c r="A37" s="286" t="str">
        <f>IF(INDEX('CoC Ranking Data'!$A$1:$CF$106,ROW($E40),4)&lt;&gt;"",INDEX('CoC Ranking Data'!$A$1:$CF$106,ROW($E40),4),"")</f>
        <v>Fayette County Community Action Agency, Inc.</v>
      </c>
      <c r="B37" s="286" t="str">
        <f>IF(INDEX('CoC Ranking Data'!$A$1:$CF$106,ROW($E40),5)&lt;&gt;"",INDEX('CoC Ranking Data'!$A$1:$CF$106,ROW($E40),5),"")</f>
        <v>Fayette Apartments</v>
      </c>
      <c r="C37" s="287" t="str">
        <f>IF(INDEX('CoC Ranking Data'!$A$1:$CF$106,ROW($E40),7)&lt;&gt;"",INDEX('CoC Ranking Data'!$A$1:$CF$106,ROW($E40),7),"")</f>
        <v>PH</v>
      </c>
      <c r="D37" s="287" t="str">
        <f>IF(INDEX('CoC Ranking Data'!$A$1:$CF$106,ROW($E40),76)&lt;&gt;"",INDEX('CoC Ranking Data'!$A$1:$CF$106,ROW($E40),76),"")</f>
        <v>Yes</v>
      </c>
      <c r="E37" s="8">
        <f t="shared" si="0"/>
        <v>10</v>
      </c>
    </row>
    <row r="38" spans="1:5" s="9" customFormat="1" ht="12.75" x14ac:dyDescent="0.2">
      <c r="A38" s="286" t="str">
        <f>IF(INDEX('CoC Ranking Data'!$A$1:$CF$106,ROW($E41),4)&lt;&gt;"",INDEX('CoC Ranking Data'!$A$1:$CF$106,ROW($E41),4),"")</f>
        <v>Fayette County Community Action Agency, Inc.</v>
      </c>
      <c r="B38" s="286" t="str">
        <f>IF(INDEX('CoC Ranking Data'!$A$1:$CF$106,ROW($E41),5)&lt;&gt;"",INDEX('CoC Ranking Data'!$A$1:$CF$106,ROW($E41),5),"")</f>
        <v>Fayette County Rapid Rehousing</v>
      </c>
      <c r="C38" s="287" t="str">
        <f>IF(INDEX('CoC Ranking Data'!$A$1:$CF$106,ROW($E41),7)&lt;&gt;"",INDEX('CoC Ranking Data'!$A$1:$CF$106,ROW($E41),7),"")</f>
        <v>PH-RRH</v>
      </c>
      <c r="D38" s="287" t="str">
        <f>IF(INDEX('CoC Ranking Data'!$A$1:$CF$106,ROW($E41),76)&lt;&gt;"",INDEX('CoC Ranking Data'!$A$1:$CF$106,ROW($E41),76),"")</f>
        <v>Yes</v>
      </c>
      <c r="E38" s="8">
        <f t="shared" si="0"/>
        <v>10</v>
      </c>
    </row>
    <row r="39" spans="1:5" s="9" customFormat="1" ht="12.75" x14ac:dyDescent="0.2">
      <c r="A39" s="286" t="str">
        <f>IF(INDEX('CoC Ranking Data'!$A$1:$CF$106,ROW($E42),4)&lt;&gt;"",INDEX('CoC Ranking Data'!$A$1:$CF$106,ROW($E42),4),"")</f>
        <v>Fayette County Community Action Agency, Inc.</v>
      </c>
      <c r="B39" s="286" t="str">
        <f>IF(INDEX('CoC Ranking Data'!$A$1:$CF$106,ROW($E42),5)&lt;&gt;"",INDEX('CoC Ranking Data'!$A$1:$CF$106,ROW($E42),5),"")</f>
        <v>Lenox Street Apartments</v>
      </c>
      <c r="C39" s="287" t="str">
        <f>IF(INDEX('CoC Ranking Data'!$A$1:$CF$106,ROW($E42),7)&lt;&gt;"",INDEX('CoC Ranking Data'!$A$1:$CF$106,ROW($E42),7),"")</f>
        <v>PH</v>
      </c>
      <c r="D39" s="287" t="str">
        <f>IF(INDEX('CoC Ranking Data'!$A$1:$CF$106,ROW($E42),76)&lt;&gt;"",INDEX('CoC Ranking Data'!$A$1:$CF$106,ROW($E42),76),"")</f>
        <v>Yes</v>
      </c>
      <c r="E39" s="8">
        <f t="shared" si="0"/>
        <v>10</v>
      </c>
    </row>
    <row r="40" spans="1:5" s="9" customFormat="1" ht="12.75" x14ac:dyDescent="0.2">
      <c r="A40" s="286" t="str">
        <f>IF(INDEX('CoC Ranking Data'!$A$1:$CF$106,ROW($E43),4)&lt;&gt;"",INDEX('CoC Ranking Data'!$A$1:$CF$106,ROW($E43),4),"")</f>
        <v>Fayette County Community Action Agency, Inc.</v>
      </c>
      <c r="B40" s="286" t="str">
        <f>IF(INDEX('CoC Ranking Data'!$A$1:$CF$106,ROW($E43),5)&lt;&gt;"",INDEX('CoC Ranking Data'!$A$1:$CF$106,ROW($E43),5),"")</f>
        <v>Southwest Regional Rapid Re-Housing Program</v>
      </c>
      <c r="C40" s="287" t="str">
        <f>IF(INDEX('CoC Ranking Data'!$A$1:$CF$106,ROW($E43),7)&lt;&gt;"",INDEX('CoC Ranking Data'!$A$1:$CF$106,ROW($E43),7),"")</f>
        <v>PH-RRH</v>
      </c>
      <c r="D40" s="287" t="str">
        <f>IF(INDEX('CoC Ranking Data'!$A$1:$CF$106,ROW($E43),76)&lt;&gt;"",INDEX('CoC Ranking Data'!$A$1:$CF$106,ROW($E43),76),"")</f>
        <v>Yes</v>
      </c>
      <c r="E40" s="8">
        <f t="shared" si="0"/>
        <v>10</v>
      </c>
    </row>
    <row r="41" spans="1:5" s="9" customFormat="1" ht="12.75" x14ac:dyDescent="0.2">
      <c r="A41" s="286" t="str">
        <f>IF(INDEX('CoC Ranking Data'!$A$1:$CF$106,ROW($E44),4)&lt;&gt;"",INDEX('CoC Ranking Data'!$A$1:$CF$106,ROW($E44),4),"")</f>
        <v>Housing Authority of the County of Butler</v>
      </c>
      <c r="B41" s="286" t="str">
        <f>IF(INDEX('CoC Ranking Data'!$A$1:$CF$106,ROW($E44),5)&lt;&gt;"",INDEX('CoC Ranking Data'!$A$1:$CF$106,ROW($E44),5),"")</f>
        <v>Franklin Court Chronically Homeless</v>
      </c>
      <c r="C41" s="287" t="str">
        <f>IF(INDEX('CoC Ranking Data'!$A$1:$CF$106,ROW($E44),7)&lt;&gt;"",INDEX('CoC Ranking Data'!$A$1:$CF$106,ROW($E44),7),"")</f>
        <v>PH</v>
      </c>
      <c r="D41" s="287" t="str">
        <f>IF(INDEX('CoC Ranking Data'!$A$1:$CF$106,ROW($E44),76)&lt;&gt;"",INDEX('CoC Ranking Data'!$A$1:$CF$106,ROW($E44),76),"")</f>
        <v>Yes</v>
      </c>
      <c r="E41" s="8">
        <f t="shared" si="0"/>
        <v>10</v>
      </c>
    </row>
    <row r="42" spans="1:5" s="9" customFormat="1" ht="12.75" x14ac:dyDescent="0.2">
      <c r="A42" s="286" t="str">
        <f>IF(INDEX('CoC Ranking Data'!$A$1:$CF$106,ROW($E45),4)&lt;&gt;"",INDEX('CoC Ranking Data'!$A$1:$CF$106,ROW($E45),4),"")</f>
        <v>Indiana County Community Action Program, Inc.</v>
      </c>
      <c r="B42" s="286" t="str">
        <f>IF(INDEX('CoC Ranking Data'!$A$1:$CF$106,ROW($E45),5)&lt;&gt;"",INDEX('CoC Ranking Data'!$A$1:$CF$106,ROW($E45),5),"")</f>
        <v>PHD Consolidated</v>
      </c>
      <c r="C42" s="287" t="str">
        <f>IF(INDEX('CoC Ranking Data'!$A$1:$CF$106,ROW($E45),7)&lt;&gt;"",INDEX('CoC Ranking Data'!$A$1:$CF$106,ROW($E45),7),"")</f>
        <v>PH</v>
      </c>
      <c r="D42" s="287" t="str">
        <f>IF(INDEX('CoC Ranking Data'!$A$1:$CF$106,ROW($E45),76)&lt;&gt;"",INDEX('CoC Ranking Data'!$A$1:$CF$106,ROW($E45),76),"")</f>
        <v>Yes</v>
      </c>
      <c r="E42" s="8">
        <f t="shared" si="0"/>
        <v>10</v>
      </c>
    </row>
    <row r="43" spans="1:5" s="9" customFormat="1" ht="12.75" x14ac:dyDescent="0.2">
      <c r="A43" s="286" t="str">
        <f>IF(INDEX('CoC Ranking Data'!$A$1:$CF$106,ROW($E46),4)&lt;&gt;"",INDEX('CoC Ranking Data'!$A$1:$CF$106,ROW($E46),4),"")</f>
        <v>Lawrence County Social Services, Inc.</v>
      </c>
      <c r="B43" s="286" t="str">
        <f>IF(INDEX('CoC Ranking Data'!$A$1:$CF$106,ROW($E46),5)&lt;&gt;"",INDEX('CoC Ranking Data'!$A$1:$CF$106,ROW($E46),5),"")</f>
        <v>NWRHA</v>
      </c>
      <c r="C43" s="287" t="str">
        <f>IF(INDEX('CoC Ranking Data'!$A$1:$CF$106,ROW($E46),7)&lt;&gt;"",INDEX('CoC Ranking Data'!$A$1:$CF$106,ROW($E46),7),"")</f>
        <v>PH</v>
      </c>
      <c r="D43" s="287" t="str">
        <f>IF(INDEX('CoC Ranking Data'!$A$1:$CF$106,ROW($E46),76)&lt;&gt;"",INDEX('CoC Ranking Data'!$A$1:$CF$106,ROW($E46),76),"")</f>
        <v>Yes</v>
      </c>
      <c r="E43" s="8">
        <f t="shared" si="0"/>
        <v>10</v>
      </c>
    </row>
    <row r="44" spans="1:5" s="9" customFormat="1" ht="12.75" x14ac:dyDescent="0.2">
      <c r="A44" s="286" t="str">
        <f>IF(INDEX('CoC Ranking Data'!$A$1:$CF$106,ROW($E47),4)&lt;&gt;"",INDEX('CoC Ranking Data'!$A$1:$CF$106,ROW($E47),4),"")</f>
        <v>Lawrence County Social Services, Inc.</v>
      </c>
      <c r="B44" s="286" t="str">
        <f>IF(INDEX('CoC Ranking Data'!$A$1:$CF$106,ROW($E47),5)&lt;&gt;"",INDEX('CoC Ranking Data'!$A$1:$CF$106,ROW($E47),5),"")</f>
        <v>NWRHA 2</v>
      </c>
      <c r="C44" s="287" t="str">
        <f>IF(INDEX('CoC Ranking Data'!$A$1:$CF$106,ROW($E47),7)&lt;&gt;"",INDEX('CoC Ranking Data'!$A$1:$CF$106,ROW($E47),7),"")</f>
        <v>PH</v>
      </c>
      <c r="D44" s="287" t="str">
        <f>IF(INDEX('CoC Ranking Data'!$A$1:$CF$106,ROW($E47),76)&lt;&gt;"",INDEX('CoC Ranking Data'!$A$1:$CF$106,ROW($E47),76),"")</f>
        <v>Yes</v>
      </c>
      <c r="E44" s="8">
        <f t="shared" si="0"/>
        <v>10</v>
      </c>
    </row>
    <row r="45" spans="1:5" s="9" customFormat="1" ht="12.75" x14ac:dyDescent="0.2">
      <c r="A45" s="286" t="str">
        <f>IF(INDEX('CoC Ranking Data'!$A$1:$CF$106,ROW($E48),4)&lt;&gt;"",INDEX('CoC Ranking Data'!$A$1:$CF$106,ROW($E48),4),"")</f>
        <v>Lawrence County Social Services, Inc.</v>
      </c>
      <c r="B45" s="286" t="str">
        <f>IF(INDEX('CoC Ranking Data'!$A$1:$CF$106,ROW($E48),5)&lt;&gt;"",INDEX('CoC Ranking Data'!$A$1:$CF$106,ROW($E48),5),"")</f>
        <v>SAFE</v>
      </c>
      <c r="C45" s="287" t="str">
        <f>IF(INDEX('CoC Ranking Data'!$A$1:$CF$106,ROW($E48),7)&lt;&gt;"",INDEX('CoC Ranking Data'!$A$1:$CF$106,ROW($E48),7),"")</f>
        <v>SSO</v>
      </c>
      <c r="D45" s="287" t="str">
        <f>IF(INDEX('CoC Ranking Data'!$A$1:$CF$106,ROW($E48),76)&lt;&gt;"",INDEX('CoC Ranking Data'!$A$1:$CF$106,ROW($E48),76),"")</f>
        <v>Yes</v>
      </c>
      <c r="E45" s="8">
        <f t="shared" si="0"/>
        <v>10</v>
      </c>
    </row>
    <row r="46" spans="1:5" s="9" customFormat="1" ht="12.75" x14ac:dyDescent="0.2">
      <c r="A46" s="286" t="str">
        <f>IF(INDEX('CoC Ranking Data'!$A$1:$CF$106,ROW($E49),4)&lt;&gt;"",INDEX('CoC Ranking Data'!$A$1:$CF$106,ROW($E49),4),"")</f>
        <v>Lawrence County Social Services, Inc.</v>
      </c>
      <c r="B46" s="286" t="str">
        <f>IF(INDEX('CoC Ranking Data'!$A$1:$CF$106,ROW($E49),5)&lt;&gt;"",INDEX('CoC Ranking Data'!$A$1:$CF$106,ROW($E49),5),"")</f>
        <v>TEAM RRH</v>
      </c>
      <c r="C46" s="287" t="str">
        <f>IF(INDEX('CoC Ranking Data'!$A$1:$CF$106,ROW($E49),7)&lt;&gt;"",INDEX('CoC Ranking Data'!$A$1:$CF$106,ROW($E49),7),"")</f>
        <v>PH-RRH</v>
      </c>
      <c r="D46" s="287" t="str">
        <f>IF(INDEX('CoC Ranking Data'!$A$1:$CF$106,ROW($E49),76)&lt;&gt;"",INDEX('CoC Ranking Data'!$A$1:$CF$106,ROW($E49),76),"")</f>
        <v>Yes</v>
      </c>
      <c r="E46" s="8">
        <f t="shared" si="0"/>
        <v>10</v>
      </c>
    </row>
    <row r="47" spans="1:5" s="9" customFormat="1" ht="12.75" x14ac:dyDescent="0.2">
      <c r="A47" s="286" t="str">
        <f>IF(INDEX('CoC Ranking Data'!$A$1:$CF$106,ROW($E50),4)&lt;&gt;"",INDEX('CoC Ranking Data'!$A$1:$CF$106,ROW($E50),4),"")</f>
        <v>Lawrence County Social Services, Inc.</v>
      </c>
      <c r="B47" s="286" t="str">
        <f>IF(INDEX('CoC Ranking Data'!$A$1:$CF$106,ROW($E50),5)&lt;&gt;"",INDEX('CoC Ranking Data'!$A$1:$CF$106,ROW($E50),5),"")</f>
        <v>Turning Point</v>
      </c>
      <c r="C47" s="287" t="str">
        <f>IF(INDEX('CoC Ranking Data'!$A$1:$CF$106,ROW($E50),7)&lt;&gt;"",INDEX('CoC Ranking Data'!$A$1:$CF$106,ROW($E50),7),"")</f>
        <v>PH</v>
      </c>
      <c r="D47" s="287" t="str">
        <f>IF(INDEX('CoC Ranking Data'!$A$1:$CF$106,ROW($E50),76)&lt;&gt;"",INDEX('CoC Ranking Data'!$A$1:$CF$106,ROW($E50),76),"")</f>
        <v>Yes</v>
      </c>
      <c r="E47" s="8">
        <f t="shared" si="0"/>
        <v>10</v>
      </c>
    </row>
    <row r="48" spans="1:5" s="9" customFormat="1" ht="12.75" x14ac:dyDescent="0.2">
      <c r="A48" s="286" t="str">
        <f>IF(INDEX('CoC Ranking Data'!$A$1:$CF$106,ROW($E51),4)&lt;&gt;"",INDEX('CoC Ranking Data'!$A$1:$CF$106,ROW($E51),4),"")</f>
        <v>Lawrence County Social Services, Inc.</v>
      </c>
      <c r="B48" s="286" t="str">
        <f>IF(INDEX('CoC Ranking Data'!$A$1:$CF$106,ROW($E51),5)&lt;&gt;"",INDEX('CoC Ranking Data'!$A$1:$CF$106,ROW($E51),5),"")</f>
        <v>Veterans RRH</v>
      </c>
      <c r="C48" s="287" t="str">
        <f>IF(INDEX('CoC Ranking Data'!$A$1:$CF$106,ROW($E51),7)&lt;&gt;"",INDEX('CoC Ranking Data'!$A$1:$CF$106,ROW($E51),7),"")</f>
        <v>PH-RRH</v>
      </c>
      <c r="D48" s="287" t="str">
        <f>IF(INDEX('CoC Ranking Data'!$A$1:$CF$106,ROW($E51),76)&lt;&gt;"",INDEX('CoC Ranking Data'!$A$1:$CF$106,ROW($E51),76),"")</f>
        <v>Yes</v>
      </c>
      <c r="E48" s="8">
        <f t="shared" si="0"/>
        <v>10</v>
      </c>
    </row>
    <row r="49" spans="1:5" s="9" customFormat="1" ht="12.75" x14ac:dyDescent="0.2">
      <c r="A49" s="286" t="str">
        <f>IF(INDEX('CoC Ranking Data'!$A$1:$CF$106,ROW($E52),4)&lt;&gt;"",INDEX('CoC Ranking Data'!$A$1:$CF$106,ROW($E52),4),"")</f>
        <v>McKean County Redevelopment &amp; Housing Authority</v>
      </c>
      <c r="B49" s="286" t="str">
        <f>IF(INDEX('CoC Ranking Data'!$A$1:$CF$106,ROW($E52),5)&lt;&gt;"",INDEX('CoC Ranking Data'!$A$1:$CF$106,ROW($E52),5),"")</f>
        <v>Northwest RRH</v>
      </c>
      <c r="C49" s="287" t="str">
        <f>IF(INDEX('CoC Ranking Data'!$A$1:$CF$106,ROW($E52),7)&lt;&gt;"",INDEX('CoC Ranking Data'!$A$1:$CF$106,ROW($E52),7),"")</f>
        <v>PH-RRH</v>
      </c>
      <c r="D49" s="287" t="str">
        <f>IF(INDEX('CoC Ranking Data'!$A$1:$CF$106,ROW($E52),76)&lt;&gt;"",INDEX('CoC Ranking Data'!$A$1:$CF$106,ROW($E52),76),"")</f>
        <v>Yes</v>
      </c>
      <c r="E49" s="8">
        <f t="shared" si="0"/>
        <v>10</v>
      </c>
    </row>
    <row r="50" spans="1:5" s="9" customFormat="1" ht="12.75" x14ac:dyDescent="0.2">
      <c r="A50" s="286" t="str">
        <f>IF(INDEX('CoC Ranking Data'!$A$1:$CF$106,ROW($E53),4)&lt;&gt;"",INDEX('CoC Ranking Data'!$A$1:$CF$106,ROW($E53),4),"")</f>
        <v>Northern Cambria Community Development Corporation</v>
      </c>
      <c r="B50" s="286" t="str">
        <f>IF(INDEX('CoC Ranking Data'!$A$1:$CF$106,ROW($E53),5)&lt;&gt;"",INDEX('CoC Ranking Data'!$A$1:$CF$106,ROW($E53),5),"")</f>
        <v>Chestnut Street Gardens Renewal Project Application FY 2018</v>
      </c>
      <c r="C50" s="287" t="str">
        <f>IF(INDEX('CoC Ranking Data'!$A$1:$CF$106,ROW($E53),7)&lt;&gt;"",INDEX('CoC Ranking Data'!$A$1:$CF$106,ROW($E53),7),"")</f>
        <v>PH</v>
      </c>
      <c r="D50" s="287" t="str">
        <f>IF(INDEX('CoC Ranking Data'!$A$1:$CF$106,ROW($E53),76)&lt;&gt;"",INDEX('CoC Ranking Data'!$A$1:$CF$106,ROW($E53),76),"")</f>
        <v>Yes</v>
      </c>
      <c r="E50" s="8">
        <f t="shared" si="0"/>
        <v>10</v>
      </c>
    </row>
    <row r="51" spans="1:5" s="9" customFormat="1" ht="12.75" x14ac:dyDescent="0.2">
      <c r="A51" s="286" t="str">
        <f>IF(INDEX('CoC Ranking Data'!$A$1:$CF$106,ROW($E54),4)&lt;&gt;"",INDEX('CoC Ranking Data'!$A$1:$CF$106,ROW($E54),4),"")</f>
        <v>Northern Cambria Community Development Corporation</v>
      </c>
      <c r="B51" s="286" t="str">
        <f>IF(INDEX('CoC Ranking Data'!$A$1:$CF$106,ROW($E54),5)&lt;&gt;"",INDEX('CoC Ranking Data'!$A$1:$CF$106,ROW($E54),5),"")</f>
        <v>Clinton Street Gardens Renewal Project Application FY 2018</v>
      </c>
      <c r="C51" s="287" t="str">
        <f>IF(INDEX('CoC Ranking Data'!$A$1:$CF$106,ROW($E54),7)&lt;&gt;"",INDEX('CoC Ranking Data'!$A$1:$CF$106,ROW($E54),7),"")</f>
        <v>PH</v>
      </c>
      <c r="D51" s="287" t="str">
        <f>IF(INDEX('CoC Ranking Data'!$A$1:$CF$106,ROW($E54),76)&lt;&gt;"",INDEX('CoC Ranking Data'!$A$1:$CF$106,ROW($E54),76),"")</f>
        <v>Yes</v>
      </c>
      <c r="E51" s="8">
        <f t="shared" si="0"/>
        <v>10</v>
      </c>
    </row>
    <row r="52" spans="1:5" s="9" customFormat="1" ht="12.75" x14ac:dyDescent="0.2">
      <c r="A52" s="286" t="str">
        <f>IF(INDEX('CoC Ranking Data'!$A$1:$CF$106,ROW($E55),4)&lt;&gt;"",INDEX('CoC Ranking Data'!$A$1:$CF$106,ROW($E55),4),"")</f>
        <v>Union Mission of Latrobe, Inc.</v>
      </c>
      <c r="B52" s="286" t="str">
        <f>IF(INDEX('CoC Ranking Data'!$A$1:$CF$106,ROW($E55),5)&lt;&gt;"",INDEX('CoC Ranking Data'!$A$1:$CF$106,ROW($E55),5),"")</f>
        <v>Consolidated Union Mission Permanent Supportive Housing</v>
      </c>
      <c r="C52" s="287" t="str">
        <f>IF(INDEX('CoC Ranking Data'!$A$1:$CF$106,ROW($E55),7)&lt;&gt;"",INDEX('CoC Ranking Data'!$A$1:$CF$106,ROW($E55),7),"")</f>
        <v>PH</v>
      </c>
      <c r="D52" s="287" t="str">
        <f>IF(INDEX('CoC Ranking Data'!$A$1:$CF$106,ROW($E55),76)&lt;&gt;"",INDEX('CoC Ranking Data'!$A$1:$CF$106,ROW($E55),76),"")</f>
        <v>Yes</v>
      </c>
      <c r="E52" s="8">
        <f t="shared" si="0"/>
        <v>10</v>
      </c>
    </row>
    <row r="53" spans="1:5" x14ac:dyDescent="0.25">
      <c r="A53" s="286" t="str">
        <f>IF(INDEX('CoC Ranking Data'!$A$1:$CF$106,ROW($E56),4)&lt;&gt;"",INDEX('CoC Ranking Data'!$A$1:$CF$106,ROW($E56),4),"")</f>
        <v>Victim Outreach Intervention Center</v>
      </c>
      <c r="B53" s="286" t="str">
        <f>IF(INDEX('CoC Ranking Data'!$A$1:$CF$106,ROW($E56),5)&lt;&gt;"",INDEX('CoC Ranking Data'!$A$1:$CF$106,ROW($E56),5),"")</f>
        <v>Enduring VOICe</v>
      </c>
      <c r="C53" s="287" t="str">
        <f>IF(INDEX('CoC Ranking Data'!$A$1:$CF$106,ROW($E56),7)&lt;&gt;"",INDEX('CoC Ranking Data'!$A$1:$CF$106,ROW($E56),7),"")</f>
        <v>PH</v>
      </c>
      <c r="D53" s="287" t="str">
        <f>IF(INDEX('CoC Ranking Data'!$A$1:$CF$106,ROW($E56),76)&lt;&gt;"",INDEX('CoC Ranking Data'!$A$1:$CF$106,ROW($E56),76),"")</f>
        <v>Yes</v>
      </c>
      <c r="E53" s="8">
        <f t="shared" si="0"/>
        <v>10</v>
      </c>
    </row>
    <row r="54" spans="1:5" x14ac:dyDescent="0.25">
      <c r="A54" s="286" t="str">
        <f>IF(INDEX('CoC Ranking Data'!$A$1:$CF$106,ROW($E57),4)&lt;&gt;"",INDEX('CoC Ranking Data'!$A$1:$CF$106,ROW($E57),4),"")</f>
        <v>Warren-Forest Counties Economic Opportunity Council</v>
      </c>
      <c r="B54" s="286" t="str">
        <f>IF(INDEX('CoC Ranking Data'!$A$1:$CF$106,ROW($E57),5)&lt;&gt;"",INDEX('CoC Ranking Data'!$A$1:$CF$106,ROW($E57),5),"")</f>
        <v>Youngsville Permanent Supportive Housing</v>
      </c>
      <c r="C54" s="287" t="str">
        <f>IF(INDEX('CoC Ranking Data'!$A$1:$CF$106,ROW($E57),7)&lt;&gt;"",INDEX('CoC Ranking Data'!$A$1:$CF$106,ROW($E57),7),"")</f>
        <v>PH</v>
      </c>
      <c r="D54" s="287" t="str">
        <f>IF(INDEX('CoC Ranking Data'!$A$1:$CF$106,ROW($E57),76)&lt;&gt;"",INDEX('CoC Ranking Data'!$A$1:$CF$106,ROW($E57),76),"")</f>
        <v>Yes</v>
      </c>
      <c r="E54" s="8">
        <f t="shared" si="0"/>
        <v>10</v>
      </c>
    </row>
    <row r="55" spans="1:5" x14ac:dyDescent="0.25">
      <c r="A55" s="286" t="str">
        <f>IF(INDEX('CoC Ranking Data'!$A$1:$CF$106,ROW($E58),4)&lt;&gt;"",INDEX('CoC Ranking Data'!$A$1:$CF$106,ROW($E58),4),"")</f>
        <v>Westmoreland Community Action</v>
      </c>
      <c r="B55" s="286" t="str">
        <f>IF(INDEX('CoC Ranking Data'!$A$1:$CF$106,ROW($E58),5)&lt;&gt;"",INDEX('CoC Ranking Data'!$A$1:$CF$106,ROW($E58),5),"")</f>
        <v>Consolidated WCA PSH Project FY2018</v>
      </c>
      <c r="C55" s="287" t="str">
        <f>IF(INDEX('CoC Ranking Data'!$A$1:$CF$106,ROW($E58),7)&lt;&gt;"",INDEX('CoC Ranking Data'!$A$1:$CF$106,ROW($E58),7),"")</f>
        <v>PH</v>
      </c>
      <c r="D55" s="287" t="str">
        <f>IF(INDEX('CoC Ranking Data'!$A$1:$CF$106,ROW($E58),76)&lt;&gt;"",INDEX('CoC Ranking Data'!$A$1:$CF$106,ROW($E58),76),"")</f>
        <v>Yes</v>
      </c>
      <c r="E55" s="8">
        <f t="shared" si="0"/>
        <v>10</v>
      </c>
    </row>
    <row r="56" spans="1:5" x14ac:dyDescent="0.25">
      <c r="A56" s="286" t="str">
        <f>IF(INDEX('CoC Ranking Data'!$A$1:$CF$106,ROW($E59),4)&lt;&gt;"",INDEX('CoC Ranking Data'!$A$1:$CF$106,ROW($E59),4),"")</f>
        <v>Westmoreland Community Action</v>
      </c>
      <c r="B56" s="286" t="str">
        <f>IF(INDEX('CoC Ranking Data'!$A$1:$CF$106,ROW($E59),5)&lt;&gt;"",INDEX('CoC Ranking Data'!$A$1:$CF$106,ROW($E59),5),"")</f>
        <v>WCA PSH for Families 2018</v>
      </c>
      <c r="C56" s="287" t="str">
        <f>IF(INDEX('CoC Ranking Data'!$A$1:$CF$106,ROW($E59),7)&lt;&gt;"",INDEX('CoC Ranking Data'!$A$1:$CF$106,ROW($E59),7),"")</f>
        <v>PH</v>
      </c>
      <c r="D56" s="287" t="str">
        <f>IF(INDEX('CoC Ranking Data'!$A$1:$CF$106,ROW($E59),76)&lt;&gt;"",INDEX('CoC Ranking Data'!$A$1:$CF$106,ROW($E59),76),"")</f>
        <v>Yes</v>
      </c>
      <c r="E56" s="8">
        <f t="shared" si="0"/>
        <v>10</v>
      </c>
    </row>
    <row r="57" spans="1:5" x14ac:dyDescent="0.25">
      <c r="A57" s="286" t="str">
        <f>IF(INDEX('CoC Ranking Data'!$A$1:$CF$106,ROW($E60),4)&lt;&gt;"",INDEX('CoC Ranking Data'!$A$1:$CF$106,ROW($E60),4),"")</f>
        <v>Westmoreland Community Action</v>
      </c>
      <c r="B57" s="286" t="str">
        <f>IF(INDEX('CoC Ranking Data'!$A$1:$CF$106,ROW($E60),5)&lt;&gt;"",INDEX('CoC Ranking Data'!$A$1:$CF$106,ROW($E60),5),"")</f>
        <v>WCA PSH-Pittsburgh Street House 2018</v>
      </c>
      <c r="C57" s="287" t="str">
        <f>IF(INDEX('CoC Ranking Data'!$A$1:$CF$106,ROW($E60),7)&lt;&gt;"",INDEX('CoC Ranking Data'!$A$1:$CF$106,ROW($E60),7),"")</f>
        <v>PH</v>
      </c>
      <c r="D57" s="287" t="str">
        <f>IF(INDEX('CoC Ranking Data'!$A$1:$CF$106,ROW($E60),76)&lt;&gt;"",INDEX('CoC Ranking Data'!$A$1:$CF$106,ROW($E60),76),"")</f>
        <v>Yes</v>
      </c>
      <c r="E57" s="8">
        <f t="shared" si="0"/>
        <v>10</v>
      </c>
    </row>
    <row r="58" spans="1:5" x14ac:dyDescent="0.25">
      <c r="A58" s="286" t="str">
        <f>IF(INDEX('CoC Ranking Data'!$A$1:$CF$106,ROW($E61),4)&lt;&gt;"",INDEX('CoC Ranking Data'!$A$1:$CF$106,ROW($E61),4),"")</f>
        <v/>
      </c>
      <c r="B58" s="286" t="str">
        <f>IF(INDEX('CoC Ranking Data'!$A$1:$CF$106,ROW($E61),5)&lt;&gt;"",INDEX('CoC Ranking Data'!$A$1:$CF$106,ROW($E61),5),"")</f>
        <v/>
      </c>
      <c r="C58" s="287" t="str">
        <f>IF(INDEX('CoC Ranking Data'!$A$1:$CF$106,ROW($E61),7)&lt;&gt;"",INDEX('CoC Ranking Data'!$A$1:$CF$106,ROW($E61),7),"")</f>
        <v/>
      </c>
      <c r="D58" s="287" t="str">
        <f>IF(INDEX('CoC Ranking Data'!$A$1:$CF$106,ROW($E61),76)&lt;&gt;"",INDEX('CoC Ranking Data'!$A$1:$CF$106,ROW($E61),76),"")</f>
        <v/>
      </c>
      <c r="E58" s="8" t="str">
        <f t="shared" si="0"/>
        <v/>
      </c>
    </row>
    <row r="59" spans="1:5" x14ac:dyDescent="0.25">
      <c r="A59" s="286" t="str">
        <f>IF(INDEX('CoC Ranking Data'!$A$1:$CF$106,ROW($E62),4)&lt;&gt;"",INDEX('CoC Ranking Data'!$A$1:$CF$106,ROW($E62),4),"")</f>
        <v/>
      </c>
      <c r="B59" s="286" t="str">
        <f>IF(INDEX('CoC Ranking Data'!$A$1:$CF$106,ROW($E62),5)&lt;&gt;"",INDEX('CoC Ranking Data'!$A$1:$CF$106,ROW($E62),5),"")</f>
        <v/>
      </c>
      <c r="C59" s="287" t="str">
        <f>IF(INDEX('CoC Ranking Data'!$A$1:$CF$106,ROW($E62),7)&lt;&gt;"",INDEX('CoC Ranking Data'!$A$1:$CF$106,ROW($E62),7),"")</f>
        <v/>
      </c>
      <c r="D59" s="287" t="str">
        <f>IF(INDEX('CoC Ranking Data'!$A$1:$CF$106,ROW($E62),76)&lt;&gt;"",INDEX('CoC Ranking Data'!$A$1:$CF$106,ROW($E62),76),"")</f>
        <v/>
      </c>
      <c r="E59" s="8" t="str">
        <f t="shared" si="0"/>
        <v/>
      </c>
    </row>
    <row r="60" spans="1:5" x14ac:dyDescent="0.25">
      <c r="A60" s="286" t="str">
        <f>IF(INDEX('CoC Ranking Data'!$A$1:$CF$106,ROW($E63),4)&lt;&gt;"",INDEX('CoC Ranking Data'!$A$1:$CF$106,ROW($E63),4),"")</f>
        <v/>
      </c>
      <c r="B60" s="286" t="str">
        <f>IF(INDEX('CoC Ranking Data'!$A$1:$CF$106,ROW($E63),5)&lt;&gt;"",INDEX('CoC Ranking Data'!$A$1:$CF$106,ROW($E63),5),"")</f>
        <v/>
      </c>
      <c r="C60" s="287" t="str">
        <f>IF(INDEX('CoC Ranking Data'!$A$1:$CF$106,ROW($E63),7)&lt;&gt;"",INDEX('CoC Ranking Data'!$A$1:$CF$106,ROW($E63),7),"")</f>
        <v/>
      </c>
      <c r="D60" s="287" t="str">
        <f>IF(INDEX('CoC Ranking Data'!$A$1:$CF$106,ROW($E63),76)&lt;&gt;"",INDEX('CoC Ranking Data'!$A$1:$CF$106,ROW($E63),76),"")</f>
        <v/>
      </c>
      <c r="E60" s="8" t="str">
        <f t="shared" si="0"/>
        <v/>
      </c>
    </row>
    <row r="61" spans="1:5" x14ac:dyDescent="0.25">
      <c r="A61" s="286" t="str">
        <f>IF(INDEX('CoC Ranking Data'!$A$1:$CF$106,ROW($E64),4)&lt;&gt;"",INDEX('CoC Ranking Data'!$A$1:$CF$106,ROW($E64),4),"")</f>
        <v/>
      </c>
      <c r="B61" s="286" t="str">
        <f>IF(INDEX('CoC Ranking Data'!$A$1:$CF$106,ROW($E64),5)&lt;&gt;"",INDEX('CoC Ranking Data'!$A$1:$CF$106,ROW($E64),5),"")</f>
        <v/>
      </c>
      <c r="C61" s="287" t="str">
        <f>IF(INDEX('CoC Ranking Data'!$A$1:$CF$106,ROW($E64),7)&lt;&gt;"",INDEX('CoC Ranking Data'!$A$1:$CF$106,ROW($E64),7),"")</f>
        <v/>
      </c>
      <c r="D61" s="287" t="str">
        <f>IF(INDEX('CoC Ranking Data'!$A$1:$CF$106,ROW($E64),76)&lt;&gt;"",INDEX('CoC Ranking Data'!$A$1:$CF$106,ROW($E64),76),"")</f>
        <v/>
      </c>
      <c r="E61" s="8" t="str">
        <f t="shared" si="0"/>
        <v/>
      </c>
    </row>
    <row r="62" spans="1:5" x14ac:dyDescent="0.25">
      <c r="A62" s="286" t="str">
        <f>IF(INDEX('CoC Ranking Data'!$A$1:$CF$106,ROW($E65),4)&lt;&gt;"",INDEX('CoC Ranking Data'!$A$1:$CF$106,ROW($E65),4),"")</f>
        <v/>
      </c>
      <c r="B62" s="286" t="str">
        <f>IF(INDEX('CoC Ranking Data'!$A$1:$CF$106,ROW($E65),5)&lt;&gt;"",INDEX('CoC Ranking Data'!$A$1:$CF$106,ROW($E65),5),"")</f>
        <v/>
      </c>
      <c r="C62" s="287" t="str">
        <f>IF(INDEX('CoC Ranking Data'!$A$1:$CF$106,ROW($E65),7)&lt;&gt;"",INDEX('CoC Ranking Data'!$A$1:$CF$106,ROW($E65),7),"")</f>
        <v/>
      </c>
      <c r="D62" s="287" t="str">
        <f>IF(INDEX('CoC Ranking Data'!$A$1:$CF$106,ROW($E65),76)&lt;&gt;"",INDEX('CoC Ranking Data'!$A$1:$CF$106,ROW($E65),76),"")</f>
        <v/>
      </c>
      <c r="E62" s="8" t="str">
        <f t="shared" si="0"/>
        <v/>
      </c>
    </row>
    <row r="63" spans="1:5" x14ac:dyDescent="0.25">
      <c r="A63" s="286" t="str">
        <f>IF(INDEX('CoC Ranking Data'!$A$1:$CF$106,ROW($E66),4)&lt;&gt;"",INDEX('CoC Ranking Data'!$A$1:$CF$106,ROW($E66),4),"")</f>
        <v/>
      </c>
      <c r="B63" s="286" t="str">
        <f>IF(INDEX('CoC Ranking Data'!$A$1:$CF$106,ROW($E66),5)&lt;&gt;"",INDEX('CoC Ranking Data'!$A$1:$CF$106,ROW($E66),5),"")</f>
        <v/>
      </c>
      <c r="C63" s="287" t="str">
        <f>IF(INDEX('CoC Ranking Data'!$A$1:$CF$106,ROW($E66),7)&lt;&gt;"",INDEX('CoC Ranking Data'!$A$1:$CF$106,ROW($E66),7),"")</f>
        <v/>
      </c>
      <c r="D63" s="287" t="str">
        <f>IF(INDEX('CoC Ranking Data'!$A$1:$CF$106,ROW($E66),76)&lt;&gt;"",INDEX('CoC Ranking Data'!$A$1:$CF$106,ROW($E66),76),"")</f>
        <v/>
      </c>
      <c r="E63" s="8" t="str">
        <f t="shared" si="0"/>
        <v/>
      </c>
    </row>
    <row r="64" spans="1:5" x14ac:dyDescent="0.25">
      <c r="A64" s="286" t="str">
        <f>IF(INDEX('CoC Ranking Data'!$A$1:$CF$106,ROW($E67),4)&lt;&gt;"",INDEX('CoC Ranking Data'!$A$1:$CF$106,ROW($E67),4),"")</f>
        <v/>
      </c>
      <c r="B64" s="286" t="str">
        <f>IF(INDEX('CoC Ranking Data'!$A$1:$CF$106,ROW($E67),5)&lt;&gt;"",INDEX('CoC Ranking Data'!$A$1:$CF$106,ROW($E67),5),"")</f>
        <v/>
      </c>
      <c r="C64" s="287" t="str">
        <f>IF(INDEX('CoC Ranking Data'!$A$1:$CF$106,ROW($E67),7)&lt;&gt;"",INDEX('CoC Ranking Data'!$A$1:$CF$106,ROW($E67),7),"")</f>
        <v/>
      </c>
      <c r="D64" s="287" t="str">
        <f>IF(INDEX('CoC Ranking Data'!$A$1:$CF$106,ROW($E67),76)&lt;&gt;"",INDEX('CoC Ranking Data'!$A$1:$CF$106,ROW($E67),76),"")</f>
        <v/>
      </c>
      <c r="E64" s="8" t="str">
        <f t="shared" si="0"/>
        <v/>
      </c>
    </row>
    <row r="65" spans="1:5" x14ac:dyDescent="0.25">
      <c r="A65" s="286" t="str">
        <f>IF(INDEX('CoC Ranking Data'!$A$1:$CF$106,ROW($E68),4)&lt;&gt;"",INDEX('CoC Ranking Data'!$A$1:$CF$106,ROW($E68),4),"")</f>
        <v/>
      </c>
      <c r="B65" s="286" t="str">
        <f>IF(INDEX('CoC Ranking Data'!$A$1:$CF$106,ROW($E68),5)&lt;&gt;"",INDEX('CoC Ranking Data'!$A$1:$CF$106,ROW($E68),5),"")</f>
        <v/>
      </c>
      <c r="C65" s="287" t="str">
        <f>IF(INDEX('CoC Ranking Data'!$A$1:$CF$106,ROW($E68),7)&lt;&gt;"",INDEX('CoC Ranking Data'!$A$1:$CF$106,ROW($E68),7),"")</f>
        <v/>
      </c>
      <c r="D65" s="287" t="str">
        <f>IF(INDEX('CoC Ranking Data'!$A$1:$CF$106,ROW($E68),76)&lt;&gt;"",INDEX('CoC Ranking Data'!$A$1:$CF$106,ROW($E68),76),"")</f>
        <v/>
      </c>
      <c r="E65" s="8" t="str">
        <f t="shared" si="0"/>
        <v/>
      </c>
    </row>
    <row r="66" spans="1:5" x14ac:dyDescent="0.25">
      <c r="A66" s="286" t="str">
        <f>IF(INDEX('CoC Ranking Data'!$A$1:$CF$106,ROW($E69),4)&lt;&gt;"",INDEX('CoC Ranking Data'!$A$1:$CF$106,ROW($E69),4),"")</f>
        <v/>
      </c>
      <c r="B66" s="286" t="str">
        <f>IF(INDEX('CoC Ranking Data'!$A$1:$CF$106,ROW($E69),5)&lt;&gt;"",INDEX('CoC Ranking Data'!$A$1:$CF$106,ROW($E69),5),"")</f>
        <v/>
      </c>
      <c r="C66" s="287" t="str">
        <f>IF(INDEX('CoC Ranking Data'!$A$1:$CF$106,ROW($E69),7)&lt;&gt;"",INDEX('CoC Ranking Data'!$A$1:$CF$106,ROW($E69),7),"")</f>
        <v/>
      </c>
      <c r="D66" s="287" t="str">
        <f>IF(INDEX('CoC Ranking Data'!$A$1:$CF$106,ROW($E69),76)&lt;&gt;"",INDEX('CoC Ranking Data'!$A$1:$CF$106,ROW($E69),76),"")</f>
        <v/>
      </c>
      <c r="E66" s="8" t="str">
        <f t="shared" si="0"/>
        <v/>
      </c>
    </row>
    <row r="67" spans="1:5" x14ac:dyDescent="0.25">
      <c r="A67" s="286" t="str">
        <f>IF(INDEX('CoC Ranking Data'!$A$1:$CF$106,ROW($E70),4)&lt;&gt;"",INDEX('CoC Ranking Data'!$A$1:$CF$106,ROW($E70),4),"")</f>
        <v/>
      </c>
      <c r="B67" s="286" t="str">
        <f>IF(INDEX('CoC Ranking Data'!$A$1:$CF$106,ROW($E70),5)&lt;&gt;"",INDEX('CoC Ranking Data'!$A$1:$CF$106,ROW($E70),5),"")</f>
        <v/>
      </c>
      <c r="C67" s="287" t="str">
        <f>IF(INDEX('CoC Ranking Data'!$A$1:$CF$106,ROW($E70),7)&lt;&gt;"",INDEX('CoC Ranking Data'!$A$1:$CF$106,ROW($E70),7),"")</f>
        <v/>
      </c>
      <c r="D67" s="287" t="str">
        <f>IF(INDEX('CoC Ranking Data'!$A$1:$CF$106,ROW($E70),76)&lt;&gt;"",INDEX('CoC Ranking Data'!$A$1:$CF$106,ROW($E70),76),"")</f>
        <v/>
      </c>
      <c r="E67" s="8" t="str">
        <f t="shared" si="0"/>
        <v/>
      </c>
    </row>
    <row r="68" spans="1:5" x14ac:dyDescent="0.25">
      <c r="A68" s="286" t="str">
        <f>IF(INDEX('CoC Ranking Data'!$A$1:$CF$106,ROW($E71),4)&lt;&gt;"",INDEX('CoC Ranking Data'!$A$1:$CF$106,ROW($E71),4),"")</f>
        <v/>
      </c>
      <c r="B68" s="286" t="str">
        <f>IF(INDEX('CoC Ranking Data'!$A$1:$CF$106,ROW($E71),5)&lt;&gt;"",INDEX('CoC Ranking Data'!$A$1:$CF$106,ROW($E71),5),"")</f>
        <v/>
      </c>
      <c r="C68" s="287" t="str">
        <f>IF(INDEX('CoC Ranking Data'!$A$1:$CF$106,ROW($E71),7)&lt;&gt;"",INDEX('CoC Ranking Data'!$A$1:$CF$106,ROW($E71),7),"")</f>
        <v/>
      </c>
      <c r="D68" s="287" t="str">
        <f>IF(INDEX('CoC Ranking Data'!$A$1:$CF$106,ROW($E71),76)&lt;&gt;"",INDEX('CoC Ranking Data'!$A$1:$CF$106,ROW($E71),76),"")</f>
        <v/>
      </c>
      <c r="E68" s="8" t="str">
        <f t="shared" si="0"/>
        <v/>
      </c>
    </row>
    <row r="69" spans="1:5" x14ac:dyDescent="0.25">
      <c r="A69" s="286" t="str">
        <f>IF(INDEX('CoC Ranking Data'!$A$1:$CF$106,ROW($E72),4)&lt;&gt;"",INDEX('CoC Ranking Data'!$A$1:$CF$106,ROW($E72),4),"")</f>
        <v/>
      </c>
      <c r="B69" s="286" t="str">
        <f>IF(INDEX('CoC Ranking Data'!$A$1:$CF$106,ROW($E72),5)&lt;&gt;"",INDEX('CoC Ranking Data'!$A$1:$CF$106,ROW($E72),5),"")</f>
        <v/>
      </c>
      <c r="C69" s="287" t="str">
        <f>IF(INDEX('CoC Ranking Data'!$A$1:$CF$106,ROW($E72),7)&lt;&gt;"",INDEX('CoC Ranking Data'!$A$1:$CF$106,ROW($E72),7),"")</f>
        <v/>
      </c>
      <c r="D69" s="287" t="str">
        <f>IF(INDEX('CoC Ranking Data'!$A$1:$CF$106,ROW($E72),76)&lt;&gt;"",INDEX('CoC Ranking Data'!$A$1:$CF$106,ROW($E72),76),"")</f>
        <v/>
      </c>
      <c r="E69" s="8" t="str">
        <f t="shared" si="0"/>
        <v/>
      </c>
    </row>
    <row r="70" spans="1:5" x14ac:dyDescent="0.25">
      <c r="A70" s="286" t="str">
        <f>IF(INDEX('CoC Ranking Data'!$A$1:$CF$106,ROW($E73),4)&lt;&gt;"",INDEX('CoC Ranking Data'!$A$1:$CF$106,ROW($E73),4),"")</f>
        <v/>
      </c>
      <c r="B70" s="286" t="str">
        <f>IF(INDEX('CoC Ranking Data'!$A$1:$CF$106,ROW($E73),5)&lt;&gt;"",INDEX('CoC Ranking Data'!$A$1:$CF$106,ROW($E73),5),"")</f>
        <v/>
      </c>
      <c r="C70" s="287" t="str">
        <f>IF(INDEX('CoC Ranking Data'!$A$1:$CF$106,ROW($E73),7)&lt;&gt;"",INDEX('CoC Ranking Data'!$A$1:$CF$106,ROW($E73),7),"")</f>
        <v/>
      </c>
      <c r="D70" s="287" t="str">
        <f>IF(INDEX('CoC Ranking Data'!$A$1:$CF$106,ROW($E73),76)&lt;&gt;"",INDEX('CoC Ranking Data'!$A$1:$CF$106,ROW($E73),76),"")</f>
        <v/>
      </c>
      <c r="E70" s="8" t="str">
        <f t="shared" si="0"/>
        <v/>
      </c>
    </row>
    <row r="71" spans="1:5" x14ac:dyDescent="0.25">
      <c r="A71" s="286" t="str">
        <f>IF(INDEX('CoC Ranking Data'!$A$1:$CF$106,ROW($E74),4)&lt;&gt;"",INDEX('CoC Ranking Data'!$A$1:$CF$106,ROW($E74),4),"")</f>
        <v/>
      </c>
      <c r="B71" s="286" t="str">
        <f>IF(INDEX('CoC Ranking Data'!$A$1:$CF$106,ROW($E74),5)&lt;&gt;"",INDEX('CoC Ranking Data'!$A$1:$CF$106,ROW($E74),5),"")</f>
        <v/>
      </c>
      <c r="C71" s="287" t="str">
        <f>IF(INDEX('CoC Ranking Data'!$A$1:$CF$106,ROW($E74),7)&lt;&gt;"",INDEX('CoC Ranking Data'!$A$1:$CF$106,ROW($E74),7),"")</f>
        <v/>
      </c>
      <c r="D71" s="287" t="str">
        <f>IF(INDEX('CoC Ranking Data'!$A$1:$CF$106,ROW($E74),76)&lt;&gt;"",INDEX('CoC Ranking Data'!$A$1:$CF$106,ROW($E74),76),"")</f>
        <v/>
      </c>
      <c r="E71" s="8" t="str">
        <f t="shared" ref="E71:E102" si="1">IF(A71&lt;&gt;"", IF(D71 = "Yes", 10, 0), "")</f>
        <v/>
      </c>
    </row>
    <row r="72" spans="1:5" x14ac:dyDescent="0.25">
      <c r="A72" s="286" t="str">
        <f>IF(INDEX('CoC Ranking Data'!$A$1:$CF$106,ROW($E75),4)&lt;&gt;"",INDEX('CoC Ranking Data'!$A$1:$CF$106,ROW($E75),4),"")</f>
        <v/>
      </c>
      <c r="B72" s="286" t="str">
        <f>IF(INDEX('CoC Ranking Data'!$A$1:$CF$106,ROW($E75),5)&lt;&gt;"",INDEX('CoC Ranking Data'!$A$1:$CF$106,ROW($E75),5),"")</f>
        <v/>
      </c>
      <c r="C72" s="287" t="str">
        <f>IF(INDEX('CoC Ranking Data'!$A$1:$CF$106,ROW($E75),7)&lt;&gt;"",INDEX('CoC Ranking Data'!$A$1:$CF$106,ROW($E75),7),"")</f>
        <v/>
      </c>
      <c r="D72" s="287" t="str">
        <f>IF(INDEX('CoC Ranking Data'!$A$1:$CF$106,ROW($E75),76)&lt;&gt;"",INDEX('CoC Ranking Data'!$A$1:$CF$106,ROW($E75),76),"")</f>
        <v/>
      </c>
      <c r="E72" s="8" t="str">
        <f t="shared" si="1"/>
        <v/>
      </c>
    </row>
    <row r="73" spans="1:5" x14ac:dyDescent="0.25">
      <c r="A73" s="286" t="str">
        <f>IF(INDEX('CoC Ranking Data'!$A$1:$CF$106,ROW($E76),4)&lt;&gt;"",INDEX('CoC Ranking Data'!$A$1:$CF$106,ROW($E76),4),"")</f>
        <v/>
      </c>
      <c r="B73" s="286" t="str">
        <f>IF(INDEX('CoC Ranking Data'!$A$1:$CF$106,ROW($E76),5)&lt;&gt;"",INDEX('CoC Ranking Data'!$A$1:$CF$106,ROW($E76),5),"")</f>
        <v/>
      </c>
      <c r="C73" s="287" t="str">
        <f>IF(INDEX('CoC Ranking Data'!$A$1:$CF$106,ROW($E76),7)&lt;&gt;"",INDEX('CoC Ranking Data'!$A$1:$CF$106,ROW($E76),7),"")</f>
        <v/>
      </c>
      <c r="D73" s="287" t="str">
        <f>IF(INDEX('CoC Ranking Data'!$A$1:$CF$106,ROW($E76),76)&lt;&gt;"",INDEX('CoC Ranking Data'!$A$1:$CF$106,ROW($E76),76),"")</f>
        <v/>
      </c>
      <c r="E73" s="8" t="str">
        <f t="shared" si="1"/>
        <v/>
      </c>
    </row>
    <row r="74" spans="1:5" x14ac:dyDescent="0.25">
      <c r="A74" s="286" t="str">
        <f>IF(INDEX('CoC Ranking Data'!$A$1:$CF$106,ROW($E77),4)&lt;&gt;"",INDEX('CoC Ranking Data'!$A$1:$CF$106,ROW($E77),4),"")</f>
        <v/>
      </c>
      <c r="B74" s="286" t="str">
        <f>IF(INDEX('CoC Ranking Data'!$A$1:$CF$106,ROW($E77),5)&lt;&gt;"",INDEX('CoC Ranking Data'!$A$1:$CF$106,ROW($E77),5),"")</f>
        <v/>
      </c>
      <c r="C74" s="287" t="str">
        <f>IF(INDEX('CoC Ranking Data'!$A$1:$CF$106,ROW($E77),7)&lt;&gt;"",INDEX('CoC Ranking Data'!$A$1:$CF$106,ROW($E77),7),"")</f>
        <v/>
      </c>
      <c r="D74" s="287" t="str">
        <f>IF(INDEX('CoC Ranking Data'!$A$1:$CF$106,ROW($E77),76)&lt;&gt;"",INDEX('CoC Ranking Data'!$A$1:$CF$106,ROW($E77),76),"")</f>
        <v/>
      </c>
      <c r="E74" s="8" t="str">
        <f t="shared" si="1"/>
        <v/>
      </c>
    </row>
    <row r="75" spans="1:5" x14ac:dyDescent="0.25">
      <c r="A75" s="286" t="str">
        <f>IF(INDEX('CoC Ranking Data'!$A$1:$CF$106,ROW($E78),4)&lt;&gt;"",INDEX('CoC Ranking Data'!$A$1:$CF$106,ROW($E78),4),"")</f>
        <v/>
      </c>
      <c r="B75" s="286" t="str">
        <f>IF(INDEX('CoC Ranking Data'!$A$1:$CF$106,ROW($E78),5)&lt;&gt;"",INDEX('CoC Ranking Data'!$A$1:$CF$106,ROW($E78),5),"")</f>
        <v/>
      </c>
      <c r="C75" s="287" t="str">
        <f>IF(INDEX('CoC Ranking Data'!$A$1:$CF$106,ROW($E78),7)&lt;&gt;"",INDEX('CoC Ranking Data'!$A$1:$CF$106,ROW($E78),7),"")</f>
        <v/>
      </c>
      <c r="D75" s="287" t="str">
        <f>IF(INDEX('CoC Ranking Data'!$A$1:$CF$106,ROW($E78),76)&lt;&gt;"",INDEX('CoC Ranking Data'!$A$1:$CF$106,ROW($E78),76),"")</f>
        <v/>
      </c>
      <c r="E75" s="8" t="str">
        <f t="shared" si="1"/>
        <v/>
      </c>
    </row>
    <row r="76" spans="1:5" x14ac:dyDescent="0.25">
      <c r="A76" s="286" t="str">
        <f>IF(INDEX('CoC Ranking Data'!$A$1:$CF$106,ROW($E79),4)&lt;&gt;"",INDEX('CoC Ranking Data'!$A$1:$CF$106,ROW($E79),4),"")</f>
        <v/>
      </c>
      <c r="B76" s="286" t="str">
        <f>IF(INDEX('CoC Ranking Data'!$A$1:$CF$106,ROW($E79),5)&lt;&gt;"",INDEX('CoC Ranking Data'!$A$1:$CF$106,ROW($E79),5),"")</f>
        <v/>
      </c>
      <c r="C76" s="287" t="str">
        <f>IF(INDEX('CoC Ranking Data'!$A$1:$CF$106,ROW($E79),7)&lt;&gt;"",INDEX('CoC Ranking Data'!$A$1:$CF$106,ROW($E79),7),"")</f>
        <v/>
      </c>
      <c r="D76" s="287" t="str">
        <f>IF(INDEX('CoC Ranking Data'!$A$1:$CF$106,ROW($E79),76)&lt;&gt;"",INDEX('CoC Ranking Data'!$A$1:$CF$106,ROW($E79),76),"")</f>
        <v/>
      </c>
      <c r="E76" s="8" t="str">
        <f t="shared" si="1"/>
        <v/>
      </c>
    </row>
    <row r="77" spans="1:5" x14ac:dyDescent="0.25">
      <c r="A77" s="286" t="str">
        <f>IF(INDEX('CoC Ranking Data'!$A$1:$CF$106,ROW($E80),4)&lt;&gt;"",INDEX('CoC Ranking Data'!$A$1:$CF$106,ROW($E80),4),"")</f>
        <v/>
      </c>
      <c r="B77" s="286" t="str">
        <f>IF(INDEX('CoC Ranking Data'!$A$1:$CF$106,ROW($E80),5)&lt;&gt;"",INDEX('CoC Ranking Data'!$A$1:$CF$106,ROW($E80),5),"")</f>
        <v/>
      </c>
      <c r="C77" s="287" t="str">
        <f>IF(INDEX('CoC Ranking Data'!$A$1:$CF$106,ROW($E80),7)&lt;&gt;"",INDEX('CoC Ranking Data'!$A$1:$CF$106,ROW($E80),7),"")</f>
        <v/>
      </c>
      <c r="D77" s="287" t="str">
        <f>IF(INDEX('CoC Ranking Data'!$A$1:$CF$106,ROW($E80),76)&lt;&gt;"",INDEX('CoC Ranking Data'!$A$1:$CF$106,ROW($E80),76),"")</f>
        <v/>
      </c>
      <c r="E77" s="8" t="str">
        <f t="shared" si="1"/>
        <v/>
      </c>
    </row>
    <row r="78" spans="1:5" x14ac:dyDescent="0.25">
      <c r="A78" s="286" t="str">
        <f>IF(INDEX('CoC Ranking Data'!$A$1:$CF$106,ROW($E81),4)&lt;&gt;"",INDEX('CoC Ranking Data'!$A$1:$CF$106,ROW($E81),4),"")</f>
        <v/>
      </c>
      <c r="B78" s="286" t="str">
        <f>IF(INDEX('CoC Ranking Data'!$A$1:$CF$106,ROW($E81),5)&lt;&gt;"",INDEX('CoC Ranking Data'!$A$1:$CF$106,ROW($E81),5),"")</f>
        <v/>
      </c>
      <c r="C78" s="287" t="str">
        <f>IF(INDEX('CoC Ranking Data'!$A$1:$CF$106,ROW($E81),7)&lt;&gt;"",INDEX('CoC Ranking Data'!$A$1:$CF$106,ROW($E81),7),"")</f>
        <v/>
      </c>
      <c r="D78" s="287" t="str">
        <f>IF(INDEX('CoC Ranking Data'!$A$1:$CF$106,ROW($E81),76)&lt;&gt;"",INDEX('CoC Ranking Data'!$A$1:$CF$106,ROW($E81),76),"")</f>
        <v/>
      </c>
      <c r="E78" s="8" t="str">
        <f t="shared" si="1"/>
        <v/>
      </c>
    </row>
    <row r="79" spans="1:5" x14ac:dyDescent="0.25">
      <c r="A79" s="286" t="str">
        <f>IF(INDEX('CoC Ranking Data'!$A$1:$CF$106,ROW($E82),4)&lt;&gt;"",INDEX('CoC Ranking Data'!$A$1:$CF$106,ROW($E82),4),"")</f>
        <v/>
      </c>
      <c r="B79" s="286" t="str">
        <f>IF(INDEX('CoC Ranking Data'!$A$1:$CF$106,ROW($E82),5)&lt;&gt;"",INDEX('CoC Ranking Data'!$A$1:$CF$106,ROW($E82),5),"")</f>
        <v/>
      </c>
      <c r="C79" s="287" t="str">
        <f>IF(INDEX('CoC Ranking Data'!$A$1:$CF$106,ROW($E82),7)&lt;&gt;"",INDEX('CoC Ranking Data'!$A$1:$CF$106,ROW($E82),7),"")</f>
        <v/>
      </c>
      <c r="D79" s="287" t="str">
        <f>IF(INDEX('CoC Ranking Data'!$A$1:$CF$106,ROW($E82),76)&lt;&gt;"",INDEX('CoC Ranking Data'!$A$1:$CF$106,ROW($E82),76),"")</f>
        <v/>
      </c>
      <c r="E79" s="8" t="str">
        <f t="shared" si="1"/>
        <v/>
      </c>
    </row>
    <row r="80" spans="1:5" x14ac:dyDescent="0.25">
      <c r="A80" s="286" t="str">
        <f>IF(INDEX('CoC Ranking Data'!$A$1:$CF$106,ROW($E83),4)&lt;&gt;"",INDEX('CoC Ranking Data'!$A$1:$CF$106,ROW($E83),4),"")</f>
        <v/>
      </c>
      <c r="B80" s="286" t="str">
        <f>IF(INDEX('CoC Ranking Data'!$A$1:$CF$106,ROW($E83),5)&lt;&gt;"",INDEX('CoC Ranking Data'!$A$1:$CF$106,ROW($E83),5),"")</f>
        <v/>
      </c>
      <c r="C80" s="287" t="str">
        <f>IF(INDEX('CoC Ranking Data'!$A$1:$CF$106,ROW($E83),7)&lt;&gt;"",INDEX('CoC Ranking Data'!$A$1:$CF$106,ROW($E83),7),"")</f>
        <v/>
      </c>
      <c r="D80" s="287" t="str">
        <f>IF(INDEX('CoC Ranking Data'!$A$1:$CF$106,ROW($E83),76)&lt;&gt;"",INDEX('CoC Ranking Data'!$A$1:$CF$106,ROW($E83),76),"")</f>
        <v/>
      </c>
      <c r="E80" s="8" t="str">
        <f t="shared" si="1"/>
        <v/>
      </c>
    </row>
    <row r="81" spans="1:5" x14ac:dyDescent="0.25">
      <c r="A81" s="286" t="str">
        <f>IF(INDEX('CoC Ranking Data'!$A$1:$CF$106,ROW($E84),4)&lt;&gt;"",INDEX('CoC Ranking Data'!$A$1:$CF$106,ROW($E84),4),"")</f>
        <v/>
      </c>
      <c r="B81" s="286" t="str">
        <f>IF(INDEX('CoC Ranking Data'!$A$1:$CF$106,ROW($E84),5)&lt;&gt;"",INDEX('CoC Ranking Data'!$A$1:$CF$106,ROW($E84),5),"")</f>
        <v/>
      </c>
      <c r="C81" s="287" t="str">
        <f>IF(INDEX('CoC Ranking Data'!$A$1:$CF$106,ROW($E84),7)&lt;&gt;"",INDEX('CoC Ranking Data'!$A$1:$CF$106,ROW($E84),7),"")</f>
        <v/>
      </c>
      <c r="D81" s="287" t="str">
        <f>IF(INDEX('CoC Ranking Data'!$A$1:$CF$106,ROW($E84),76)&lt;&gt;"",INDEX('CoC Ranking Data'!$A$1:$CF$106,ROW($E84),76),"")</f>
        <v/>
      </c>
      <c r="E81" s="8" t="str">
        <f t="shared" si="1"/>
        <v/>
      </c>
    </row>
    <row r="82" spans="1:5" x14ac:dyDescent="0.25">
      <c r="A82" s="286" t="str">
        <f>IF(INDEX('CoC Ranking Data'!$A$1:$CF$106,ROW($E85),4)&lt;&gt;"",INDEX('CoC Ranking Data'!$A$1:$CF$106,ROW($E85),4),"")</f>
        <v/>
      </c>
      <c r="B82" s="286" t="str">
        <f>IF(INDEX('CoC Ranking Data'!$A$1:$CF$106,ROW($E85),5)&lt;&gt;"",INDEX('CoC Ranking Data'!$A$1:$CF$106,ROW($E85),5),"")</f>
        <v/>
      </c>
      <c r="C82" s="287" t="str">
        <f>IF(INDEX('CoC Ranking Data'!$A$1:$CF$106,ROW($E85),7)&lt;&gt;"",INDEX('CoC Ranking Data'!$A$1:$CF$106,ROW($E85),7),"")</f>
        <v/>
      </c>
      <c r="D82" s="287" t="str">
        <f>IF(INDEX('CoC Ranking Data'!$A$1:$CF$106,ROW($E85),76)&lt;&gt;"",INDEX('CoC Ranking Data'!$A$1:$CF$106,ROW($E85),76),"")</f>
        <v/>
      </c>
      <c r="E82" s="8" t="str">
        <f t="shared" si="1"/>
        <v/>
      </c>
    </row>
    <row r="83" spans="1:5" x14ac:dyDescent="0.25">
      <c r="A83" s="286" t="str">
        <f>IF(INDEX('CoC Ranking Data'!$A$1:$CF$106,ROW($E86),4)&lt;&gt;"",INDEX('CoC Ranking Data'!$A$1:$CF$106,ROW($E86),4),"")</f>
        <v/>
      </c>
      <c r="B83" s="286" t="str">
        <f>IF(INDEX('CoC Ranking Data'!$A$1:$CF$106,ROW($E86),5)&lt;&gt;"",INDEX('CoC Ranking Data'!$A$1:$CF$106,ROW($E86),5),"")</f>
        <v/>
      </c>
      <c r="C83" s="287" t="str">
        <f>IF(INDEX('CoC Ranking Data'!$A$1:$CF$106,ROW($E86),7)&lt;&gt;"",INDEX('CoC Ranking Data'!$A$1:$CF$106,ROW($E86),7),"")</f>
        <v/>
      </c>
      <c r="D83" s="287" t="str">
        <f>IF(INDEX('CoC Ranking Data'!$A$1:$CF$106,ROW($E86),76)&lt;&gt;"",INDEX('CoC Ranking Data'!$A$1:$CF$106,ROW($E86),76),"")</f>
        <v/>
      </c>
      <c r="E83" s="8" t="str">
        <f t="shared" si="1"/>
        <v/>
      </c>
    </row>
    <row r="84" spans="1:5" x14ac:dyDescent="0.25">
      <c r="A84" s="286" t="str">
        <f>IF(INDEX('CoC Ranking Data'!$A$1:$CF$106,ROW($E87),4)&lt;&gt;"",INDEX('CoC Ranking Data'!$A$1:$CF$106,ROW($E87),4),"")</f>
        <v/>
      </c>
      <c r="B84" s="286" t="str">
        <f>IF(INDEX('CoC Ranking Data'!$A$1:$CF$106,ROW($E87),5)&lt;&gt;"",INDEX('CoC Ranking Data'!$A$1:$CF$106,ROW($E87),5),"")</f>
        <v/>
      </c>
      <c r="C84" s="287" t="str">
        <f>IF(INDEX('CoC Ranking Data'!$A$1:$CF$106,ROW($E87),7)&lt;&gt;"",INDEX('CoC Ranking Data'!$A$1:$CF$106,ROW($E87),7),"")</f>
        <v/>
      </c>
      <c r="D84" s="287" t="str">
        <f>IF(INDEX('CoC Ranking Data'!$A$1:$CF$106,ROW($E87),76)&lt;&gt;"",INDEX('CoC Ranking Data'!$A$1:$CF$106,ROW($E87),76),"")</f>
        <v/>
      </c>
      <c r="E84" s="8" t="str">
        <f t="shared" si="1"/>
        <v/>
      </c>
    </row>
    <row r="85" spans="1:5" x14ac:dyDescent="0.25">
      <c r="A85" s="286" t="str">
        <f>IF(INDEX('CoC Ranking Data'!$A$1:$CF$106,ROW($E88),4)&lt;&gt;"",INDEX('CoC Ranking Data'!$A$1:$CF$106,ROW($E88),4),"")</f>
        <v/>
      </c>
      <c r="B85" s="286" t="str">
        <f>IF(INDEX('CoC Ranking Data'!$A$1:$CF$106,ROW($E88),5)&lt;&gt;"",INDEX('CoC Ranking Data'!$A$1:$CF$106,ROW($E88),5),"")</f>
        <v/>
      </c>
      <c r="C85" s="287" t="str">
        <f>IF(INDEX('CoC Ranking Data'!$A$1:$CF$106,ROW($E88),7)&lt;&gt;"",INDEX('CoC Ranking Data'!$A$1:$CF$106,ROW($E88),7),"")</f>
        <v/>
      </c>
      <c r="D85" s="287" t="str">
        <f>IF(INDEX('CoC Ranking Data'!$A$1:$CF$106,ROW($E88),76)&lt;&gt;"",INDEX('CoC Ranking Data'!$A$1:$CF$106,ROW($E88),76),"")</f>
        <v/>
      </c>
      <c r="E85" s="8" t="str">
        <f t="shared" si="1"/>
        <v/>
      </c>
    </row>
    <row r="86" spans="1:5" x14ac:dyDescent="0.25">
      <c r="A86" s="286" t="str">
        <f>IF(INDEX('CoC Ranking Data'!$A$1:$CF$106,ROW($E89),4)&lt;&gt;"",INDEX('CoC Ranking Data'!$A$1:$CF$106,ROW($E89),4),"")</f>
        <v/>
      </c>
      <c r="B86" s="286" t="str">
        <f>IF(INDEX('CoC Ranking Data'!$A$1:$CF$106,ROW($E89),5)&lt;&gt;"",INDEX('CoC Ranking Data'!$A$1:$CF$106,ROW($E89),5),"")</f>
        <v/>
      </c>
      <c r="C86" s="287" t="str">
        <f>IF(INDEX('CoC Ranking Data'!$A$1:$CF$106,ROW($E89),7)&lt;&gt;"",INDEX('CoC Ranking Data'!$A$1:$CF$106,ROW($E89),7),"")</f>
        <v/>
      </c>
      <c r="D86" s="287" t="str">
        <f>IF(INDEX('CoC Ranking Data'!$A$1:$CF$106,ROW($E89),76)&lt;&gt;"",INDEX('CoC Ranking Data'!$A$1:$CF$106,ROW($E89),76),"")</f>
        <v/>
      </c>
      <c r="E86" s="8" t="str">
        <f t="shared" si="1"/>
        <v/>
      </c>
    </row>
    <row r="87" spans="1:5" x14ac:dyDescent="0.25">
      <c r="A87" s="286" t="str">
        <f>IF(INDEX('CoC Ranking Data'!$A$1:$CF$106,ROW($E90),4)&lt;&gt;"",INDEX('CoC Ranking Data'!$A$1:$CF$106,ROW($E90),4),"")</f>
        <v/>
      </c>
      <c r="B87" s="286" t="str">
        <f>IF(INDEX('CoC Ranking Data'!$A$1:$CF$106,ROW($E90),5)&lt;&gt;"",INDEX('CoC Ranking Data'!$A$1:$CF$106,ROW($E90),5),"")</f>
        <v/>
      </c>
      <c r="C87" s="287" t="str">
        <f>IF(INDEX('CoC Ranking Data'!$A$1:$CF$106,ROW($E90),7)&lt;&gt;"",INDEX('CoC Ranking Data'!$A$1:$CF$106,ROW($E90),7),"")</f>
        <v/>
      </c>
      <c r="D87" s="287" t="str">
        <f>IF(INDEX('CoC Ranking Data'!$A$1:$CF$106,ROW($E90),76)&lt;&gt;"",INDEX('CoC Ranking Data'!$A$1:$CF$106,ROW($E90),76),"")</f>
        <v/>
      </c>
      <c r="E87" s="8" t="str">
        <f t="shared" si="1"/>
        <v/>
      </c>
    </row>
    <row r="88" spans="1:5" x14ac:dyDescent="0.25">
      <c r="A88" s="286" t="str">
        <f>IF(INDEX('CoC Ranking Data'!$A$1:$CF$106,ROW($E91),4)&lt;&gt;"",INDEX('CoC Ranking Data'!$A$1:$CF$106,ROW($E91),4),"")</f>
        <v/>
      </c>
      <c r="B88" s="286" t="str">
        <f>IF(INDEX('CoC Ranking Data'!$A$1:$CF$106,ROW($E91),5)&lt;&gt;"",INDEX('CoC Ranking Data'!$A$1:$CF$106,ROW($E91),5),"")</f>
        <v/>
      </c>
      <c r="C88" s="287" t="str">
        <f>IF(INDEX('CoC Ranking Data'!$A$1:$CF$106,ROW($E91),7)&lt;&gt;"",INDEX('CoC Ranking Data'!$A$1:$CF$106,ROW($E91),7),"")</f>
        <v/>
      </c>
      <c r="D88" s="287" t="str">
        <f>IF(INDEX('CoC Ranking Data'!$A$1:$CF$106,ROW($E91),76)&lt;&gt;"",INDEX('CoC Ranking Data'!$A$1:$CF$106,ROW($E91),76),"")</f>
        <v/>
      </c>
      <c r="E88" s="8" t="str">
        <f t="shared" si="1"/>
        <v/>
      </c>
    </row>
    <row r="89" spans="1:5" x14ac:dyDescent="0.25">
      <c r="A89" s="286" t="str">
        <f>IF(INDEX('CoC Ranking Data'!$A$1:$CF$106,ROW($E92),4)&lt;&gt;"",INDEX('CoC Ranking Data'!$A$1:$CF$106,ROW($E92),4),"")</f>
        <v/>
      </c>
      <c r="B89" s="286" t="str">
        <f>IF(INDEX('CoC Ranking Data'!$A$1:$CF$106,ROW($E92),5)&lt;&gt;"",INDEX('CoC Ranking Data'!$A$1:$CF$106,ROW($E92),5),"")</f>
        <v/>
      </c>
      <c r="C89" s="287" t="str">
        <f>IF(INDEX('CoC Ranking Data'!$A$1:$CF$106,ROW($E92),7)&lt;&gt;"",INDEX('CoC Ranking Data'!$A$1:$CF$106,ROW($E92),7),"")</f>
        <v/>
      </c>
      <c r="D89" s="287" t="str">
        <f>IF(INDEX('CoC Ranking Data'!$A$1:$CF$106,ROW($E92),76)&lt;&gt;"",INDEX('CoC Ranking Data'!$A$1:$CF$106,ROW($E92),76),"")</f>
        <v/>
      </c>
      <c r="E89" s="8" t="str">
        <f t="shared" si="1"/>
        <v/>
      </c>
    </row>
    <row r="90" spans="1:5" x14ac:dyDescent="0.25">
      <c r="A90" s="286" t="str">
        <f>IF(INDEX('CoC Ranking Data'!$A$1:$CF$106,ROW($E93),4)&lt;&gt;"",INDEX('CoC Ranking Data'!$A$1:$CF$106,ROW($E93),4),"")</f>
        <v/>
      </c>
      <c r="B90" s="286" t="str">
        <f>IF(INDEX('CoC Ranking Data'!$A$1:$CF$106,ROW($E93),5)&lt;&gt;"",INDEX('CoC Ranking Data'!$A$1:$CF$106,ROW($E93),5),"")</f>
        <v/>
      </c>
      <c r="C90" s="287" t="str">
        <f>IF(INDEX('CoC Ranking Data'!$A$1:$CF$106,ROW($E93),7)&lt;&gt;"",INDEX('CoC Ranking Data'!$A$1:$CF$106,ROW($E93),7),"")</f>
        <v/>
      </c>
      <c r="D90" s="287" t="str">
        <f>IF(INDEX('CoC Ranking Data'!$A$1:$CF$106,ROW($E93),76)&lt;&gt;"",INDEX('CoC Ranking Data'!$A$1:$CF$106,ROW($E93),76),"")</f>
        <v/>
      </c>
      <c r="E90" s="8" t="str">
        <f t="shared" si="1"/>
        <v/>
      </c>
    </row>
    <row r="91" spans="1:5" x14ac:dyDescent="0.25">
      <c r="A91" s="286" t="str">
        <f>IF(INDEX('CoC Ranking Data'!$A$1:$CF$106,ROW($E94),4)&lt;&gt;"",INDEX('CoC Ranking Data'!$A$1:$CF$106,ROW($E94),4),"")</f>
        <v/>
      </c>
      <c r="B91" s="286" t="str">
        <f>IF(INDEX('CoC Ranking Data'!$A$1:$CF$106,ROW($E94),5)&lt;&gt;"",INDEX('CoC Ranking Data'!$A$1:$CF$106,ROW($E94),5),"")</f>
        <v/>
      </c>
      <c r="C91" s="287" t="str">
        <f>IF(INDEX('CoC Ranking Data'!$A$1:$CF$106,ROW($E94),7)&lt;&gt;"",INDEX('CoC Ranking Data'!$A$1:$CF$106,ROW($E94),7),"")</f>
        <v/>
      </c>
      <c r="D91" s="287" t="str">
        <f>IF(INDEX('CoC Ranking Data'!$A$1:$CF$106,ROW($E94),76)&lt;&gt;"",INDEX('CoC Ranking Data'!$A$1:$CF$106,ROW($E94),76),"")</f>
        <v/>
      </c>
      <c r="E91" s="8" t="str">
        <f t="shared" si="1"/>
        <v/>
      </c>
    </row>
    <row r="92" spans="1:5" x14ac:dyDescent="0.25">
      <c r="A92" s="286" t="str">
        <f>IF(INDEX('CoC Ranking Data'!$A$1:$CF$106,ROW($E95),4)&lt;&gt;"",INDEX('CoC Ranking Data'!$A$1:$CF$106,ROW($E95),4),"")</f>
        <v/>
      </c>
      <c r="B92" s="286" t="str">
        <f>IF(INDEX('CoC Ranking Data'!$A$1:$CF$106,ROW($E95),5)&lt;&gt;"",INDEX('CoC Ranking Data'!$A$1:$CF$106,ROW($E95),5),"")</f>
        <v/>
      </c>
      <c r="C92" s="287" t="str">
        <f>IF(INDEX('CoC Ranking Data'!$A$1:$CF$106,ROW($E95),7)&lt;&gt;"",INDEX('CoC Ranking Data'!$A$1:$CF$106,ROW($E95),7),"")</f>
        <v/>
      </c>
      <c r="D92" s="287" t="str">
        <f>IF(INDEX('CoC Ranking Data'!$A$1:$CF$106,ROW($E95),76)&lt;&gt;"",INDEX('CoC Ranking Data'!$A$1:$CF$106,ROW($E95),76),"")</f>
        <v/>
      </c>
      <c r="E92" s="8" t="str">
        <f t="shared" si="1"/>
        <v/>
      </c>
    </row>
    <row r="93" spans="1:5" x14ac:dyDescent="0.25">
      <c r="A93" s="286" t="str">
        <f>IF(INDEX('CoC Ranking Data'!$A$1:$CF$106,ROW($E96),4)&lt;&gt;"",INDEX('CoC Ranking Data'!$A$1:$CF$106,ROW($E96),4),"")</f>
        <v/>
      </c>
      <c r="B93" s="286" t="str">
        <f>IF(INDEX('CoC Ranking Data'!$A$1:$CF$106,ROW($E96),5)&lt;&gt;"",INDEX('CoC Ranking Data'!$A$1:$CF$106,ROW($E96),5),"")</f>
        <v/>
      </c>
      <c r="C93" s="287" t="str">
        <f>IF(INDEX('CoC Ranking Data'!$A$1:$CF$106,ROW($E96),7)&lt;&gt;"",INDEX('CoC Ranking Data'!$A$1:$CF$106,ROW($E96),7),"")</f>
        <v/>
      </c>
      <c r="D93" s="287" t="str">
        <f>IF(INDEX('CoC Ranking Data'!$A$1:$CF$106,ROW($E96),76)&lt;&gt;"",INDEX('CoC Ranking Data'!$A$1:$CF$106,ROW($E96),76),"")</f>
        <v/>
      </c>
      <c r="E93" s="8" t="str">
        <f t="shared" si="1"/>
        <v/>
      </c>
    </row>
    <row r="94" spans="1:5" x14ac:dyDescent="0.25">
      <c r="A94" s="286" t="str">
        <f>IF(INDEX('CoC Ranking Data'!$A$1:$CF$106,ROW($E97),4)&lt;&gt;"",INDEX('CoC Ranking Data'!$A$1:$CF$106,ROW($E97),4),"")</f>
        <v/>
      </c>
      <c r="B94" s="286" t="str">
        <f>IF(INDEX('CoC Ranking Data'!$A$1:$CF$106,ROW($E97),5)&lt;&gt;"",INDEX('CoC Ranking Data'!$A$1:$CF$106,ROW($E97),5),"")</f>
        <v/>
      </c>
      <c r="C94" s="287" t="str">
        <f>IF(INDEX('CoC Ranking Data'!$A$1:$CF$106,ROW($E97),7)&lt;&gt;"",INDEX('CoC Ranking Data'!$A$1:$CF$106,ROW($E97),7),"")</f>
        <v/>
      </c>
      <c r="D94" s="287" t="str">
        <f>IF(INDEX('CoC Ranking Data'!$A$1:$CF$106,ROW($E97),76)&lt;&gt;"",INDEX('CoC Ranking Data'!$A$1:$CF$106,ROW($E97),76),"")</f>
        <v/>
      </c>
      <c r="E94" s="8" t="str">
        <f t="shared" si="1"/>
        <v/>
      </c>
    </row>
    <row r="95" spans="1:5" x14ac:dyDescent="0.25">
      <c r="A95" s="286" t="str">
        <f>IF(INDEX('CoC Ranking Data'!$A$1:$CF$106,ROW($E98),4)&lt;&gt;"",INDEX('CoC Ranking Data'!$A$1:$CF$106,ROW($E98),4),"")</f>
        <v/>
      </c>
      <c r="B95" s="286" t="str">
        <f>IF(INDEX('CoC Ranking Data'!$A$1:$CF$106,ROW($E98),5)&lt;&gt;"",INDEX('CoC Ranking Data'!$A$1:$CF$106,ROW($E98),5),"")</f>
        <v/>
      </c>
      <c r="C95" s="287" t="str">
        <f>IF(INDEX('CoC Ranking Data'!$A$1:$CF$106,ROW($E98),7)&lt;&gt;"",INDEX('CoC Ranking Data'!$A$1:$CF$106,ROW($E98),7),"")</f>
        <v/>
      </c>
      <c r="D95" s="287" t="str">
        <f>IF(INDEX('CoC Ranking Data'!$A$1:$CF$106,ROW($E98),76)&lt;&gt;"",INDEX('CoC Ranking Data'!$A$1:$CF$106,ROW($E98),76),"")</f>
        <v/>
      </c>
      <c r="E95" s="8" t="str">
        <f t="shared" si="1"/>
        <v/>
      </c>
    </row>
    <row r="96" spans="1:5" x14ac:dyDescent="0.25">
      <c r="A96" s="286" t="str">
        <f>IF(INDEX('CoC Ranking Data'!$A$1:$CF$106,ROW($E99),4)&lt;&gt;"",INDEX('CoC Ranking Data'!$A$1:$CF$106,ROW($E99),4),"")</f>
        <v/>
      </c>
      <c r="B96" s="286" t="str">
        <f>IF(INDEX('CoC Ranking Data'!$A$1:$CF$106,ROW($E99),5)&lt;&gt;"",INDEX('CoC Ranking Data'!$A$1:$CF$106,ROW($E99),5),"")</f>
        <v/>
      </c>
      <c r="C96" s="287" t="str">
        <f>IF(INDEX('CoC Ranking Data'!$A$1:$CF$106,ROW($E99),7)&lt;&gt;"",INDEX('CoC Ranking Data'!$A$1:$CF$106,ROW($E99),7),"")</f>
        <v/>
      </c>
      <c r="D96" s="287" t="str">
        <f>IF(INDEX('CoC Ranking Data'!$A$1:$CF$106,ROW($E99),76)&lt;&gt;"",INDEX('CoC Ranking Data'!$A$1:$CF$106,ROW($E99),76),"")</f>
        <v/>
      </c>
      <c r="E96" s="8" t="str">
        <f t="shared" si="1"/>
        <v/>
      </c>
    </row>
    <row r="97" spans="1:5" x14ac:dyDescent="0.25">
      <c r="A97" s="286" t="str">
        <f>IF(INDEX('CoC Ranking Data'!$A$1:$CF$106,ROW($E100),4)&lt;&gt;"",INDEX('CoC Ranking Data'!$A$1:$CF$106,ROW($E100),4),"")</f>
        <v/>
      </c>
      <c r="B97" s="286" t="str">
        <f>IF(INDEX('CoC Ranking Data'!$A$1:$CF$106,ROW($E100),5)&lt;&gt;"",INDEX('CoC Ranking Data'!$A$1:$CF$106,ROW($E100),5),"")</f>
        <v/>
      </c>
      <c r="C97" s="287" t="str">
        <f>IF(INDEX('CoC Ranking Data'!$A$1:$CF$106,ROW($E100),7)&lt;&gt;"",INDEX('CoC Ranking Data'!$A$1:$CF$106,ROW($E100),7),"")</f>
        <v/>
      </c>
      <c r="D97" s="287" t="str">
        <f>IF(INDEX('CoC Ranking Data'!$A$1:$CF$106,ROW($E100),76)&lt;&gt;"",INDEX('CoC Ranking Data'!$A$1:$CF$106,ROW($E100),76),"")</f>
        <v/>
      </c>
      <c r="E97" s="8" t="str">
        <f t="shared" si="1"/>
        <v/>
      </c>
    </row>
    <row r="98" spans="1:5" x14ac:dyDescent="0.25">
      <c r="A98" s="286" t="str">
        <f>IF(INDEX('CoC Ranking Data'!$A$1:$CF$106,ROW($E101),4)&lt;&gt;"",INDEX('CoC Ranking Data'!$A$1:$CF$106,ROW($E101),4),"")</f>
        <v/>
      </c>
      <c r="B98" s="286" t="str">
        <f>IF(INDEX('CoC Ranking Data'!$A$1:$CF$106,ROW($E101),5)&lt;&gt;"",INDEX('CoC Ranking Data'!$A$1:$CF$106,ROW($E101),5),"")</f>
        <v/>
      </c>
      <c r="C98" s="287" t="str">
        <f>IF(INDEX('CoC Ranking Data'!$A$1:$CF$106,ROW($E101),7)&lt;&gt;"",INDEX('CoC Ranking Data'!$A$1:$CF$106,ROW($E101),7),"")</f>
        <v/>
      </c>
      <c r="D98" s="287" t="str">
        <f>IF(INDEX('CoC Ranking Data'!$A$1:$CF$106,ROW($E101),76)&lt;&gt;"",INDEX('CoC Ranking Data'!$A$1:$CF$106,ROW($E101),76),"")</f>
        <v/>
      </c>
      <c r="E98" s="8" t="str">
        <f t="shared" si="1"/>
        <v/>
      </c>
    </row>
    <row r="99" spans="1:5" x14ac:dyDescent="0.25">
      <c r="A99" s="286" t="str">
        <f>IF(INDEX('CoC Ranking Data'!$A$1:$CF$106,ROW($E102),4)&lt;&gt;"",INDEX('CoC Ranking Data'!$A$1:$CF$106,ROW($E102),4),"")</f>
        <v/>
      </c>
      <c r="B99" s="286" t="str">
        <f>IF(INDEX('CoC Ranking Data'!$A$1:$CF$106,ROW($E102),5)&lt;&gt;"",INDEX('CoC Ranking Data'!$A$1:$CF$106,ROW($E102),5),"")</f>
        <v/>
      </c>
      <c r="C99" s="287" t="str">
        <f>IF(INDEX('CoC Ranking Data'!$A$1:$CF$106,ROW($E102),7)&lt;&gt;"",INDEX('CoC Ranking Data'!$A$1:$CF$106,ROW($E102),7),"")</f>
        <v/>
      </c>
      <c r="D99" s="287" t="str">
        <f>IF(INDEX('CoC Ranking Data'!$A$1:$CF$106,ROW($E102),76)&lt;&gt;"",INDEX('CoC Ranking Data'!$A$1:$CF$106,ROW($E102),76),"")</f>
        <v/>
      </c>
      <c r="E99" s="8" t="str">
        <f t="shared" si="1"/>
        <v/>
      </c>
    </row>
    <row r="100" spans="1:5" x14ac:dyDescent="0.25">
      <c r="A100" s="286" t="str">
        <f>IF(INDEX('CoC Ranking Data'!$A$1:$CF$106,ROW($E103),4)&lt;&gt;"",INDEX('CoC Ranking Data'!$A$1:$CF$106,ROW($E103),4),"")</f>
        <v/>
      </c>
      <c r="B100" s="286" t="str">
        <f>IF(INDEX('CoC Ranking Data'!$A$1:$CF$106,ROW($E103),5)&lt;&gt;"",INDEX('CoC Ranking Data'!$A$1:$CF$106,ROW($E103),5),"")</f>
        <v/>
      </c>
      <c r="C100" s="287" t="str">
        <f>IF(INDEX('CoC Ranking Data'!$A$1:$CF$106,ROW($E103),7)&lt;&gt;"",INDEX('CoC Ranking Data'!$A$1:$CF$106,ROW($E103),7),"")</f>
        <v/>
      </c>
      <c r="D100" s="287" t="str">
        <f>IF(INDEX('CoC Ranking Data'!$A$1:$CF$106,ROW($E103),76)&lt;&gt;"",INDEX('CoC Ranking Data'!$A$1:$CF$106,ROW($E103),76),"")</f>
        <v/>
      </c>
      <c r="E100" s="8" t="str">
        <f t="shared" si="1"/>
        <v/>
      </c>
    </row>
    <row r="101" spans="1:5" x14ac:dyDescent="0.25">
      <c r="A101" s="286" t="str">
        <f>IF(INDEX('CoC Ranking Data'!$A$1:$CF$106,ROW($E104),4)&lt;&gt;"",INDEX('CoC Ranking Data'!$A$1:$CF$106,ROW($E104),4),"")</f>
        <v/>
      </c>
      <c r="B101" s="286" t="str">
        <f>IF(INDEX('CoC Ranking Data'!$A$1:$CF$106,ROW($E104),5)&lt;&gt;"",INDEX('CoC Ranking Data'!$A$1:$CF$106,ROW($E104),5),"")</f>
        <v/>
      </c>
      <c r="C101" s="287" t="str">
        <f>IF(INDEX('CoC Ranking Data'!$A$1:$CF$106,ROW($E104),7)&lt;&gt;"",INDEX('CoC Ranking Data'!$A$1:$CF$106,ROW($E104),7),"")</f>
        <v/>
      </c>
      <c r="D101" s="287" t="str">
        <f>IF(INDEX('CoC Ranking Data'!$A$1:$CF$106,ROW($E104),76)&lt;&gt;"",INDEX('CoC Ranking Data'!$A$1:$CF$106,ROW($E104),76),"")</f>
        <v/>
      </c>
      <c r="E101" s="8" t="str">
        <f t="shared" si="1"/>
        <v/>
      </c>
    </row>
    <row r="102" spans="1:5" x14ac:dyDescent="0.25">
      <c r="A102" s="286" t="str">
        <f>IF(INDEX('CoC Ranking Data'!$A$1:$CF$106,ROW($E105),4)&lt;&gt;"",INDEX('CoC Ranking Data'!$A$1:$CF$106,ROW($E105),4),"")</f>
        <v/>
      </c>
      <c r="B102" s="286" t="str">
        <f>IF(INDEX('CoC Ranking Data'!$A$1:$CF$106,ROW($E105),5)&lt;&gt;"",INDEX('CoC Ranking Data'!$A$1:$CF$106,ROW($E105),5),"")</f>
        <v/>
      </c>
      <c r="C102" s="287" t="str">
        <f>IF(INDEX('CoC Ranking Data'!$A$1:$CF$106,ROW($E105),7)&lt;&gt;"",INDEX('CoC Ranking Data'!$A$1:$CF$106,ROW($E105),7),"")</f>
        <v/>
      </c>
      <c r="D102" s="287" t="str">
        <f>IF(INDEX('CoC Ranking Data'!$A$1:$CF$106,ROW($E105),76)&lt;&gt;"",INDEX('CoC Ranking Data'!$A$1:$CF$106,ROW($E105),76),"")</f>
        <v/>
      </c>
      <c r="E102" s="8" t="str">
        <f t="shared" si="1"/>
        <v/>
      </c>
    </row>
  </sheetData>
  <sheetProtection algorithmName="SHA-512" hashValue="h3N+UkYHveujZgspkkSQQPEIW2/BGRo63sk3V0h69Fc3kmslXKY9miLN4oewym02ogLLHR8/hSw9kVRP/Hk3sA==" saltValue="yKthTODqbU4S4Ifu+i2Nmw==" spinCount="100000" sheet="1" objects="1" scenarios="1" selectLockedCells="1"/>
  <autoFilter ref="A5:E5" xr:uid="{00000000-0009-0000-0000-00000B000000}">
    <filterColumn colId="0" showButton="0"/>
    <filterColumn colId="1" showButton="0"/>
    <filterColumn colId="2" showButton="0"/>
  </autoFilter>
  <hyperlinks>
    <hyperlink ref="E1" location="'Scoring Chart'!A1" display="Return to Scoring Chart"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pageSetUpPr fitToPage="1"/>
  </sheetPr>
  <dimension ref="A1:E102"/>
  <sheetViews>
    <sheetView showGridLines="0" zoomScaleNormal="100" workbookViewId="0">
      <selection activeCell="E1" sqref="E1"/>
    </sheetView>
  </sheetViews>
  <sheetFormatPr defaultRowHeight="15" x14ac:dyDescent="0.25"/>
  <cols>
    <col min="1" max="1" width="50.7109375" style="334" customWidth="1"/>
    <col min="2" max="2" width="60.7109375" style="334" customWidth="1"/>
    <col min="3" max="3" width="25.7109375" customWidth="1"/>
    <col min="4" max="4" width="26.42578125" style="1" customWidth="1"/>
    <col min="5" max="5" width="14.85546875" style="1" customWidth="1"/>
  </cols>
  <sheetData>
    <row r="1" spans="1:5" ht="18" x14ac:dyDescent="0.25">
      <c r="A1" s="335"/>
      <c r="B1" s="349" t="s">
        <v>584</v>
      </c>
      <c r="C1" s="338"/>
      <c r="E1" s="373" t="s">
        <v>342</v>
      </c>
    </row>
    <row r="2" spans="1:5" ht="15.75" customHeight="1" x14ac:dyDescent="0.25">
      <c r="A2" s="333"/>
      <c r="B2" s="778" t="s">
        <v>585</v>
      </c>
      <c r="D2" s="345"/>
      <c r="E2"/>
    </row>
    <row r="3" spans="1:5" ht="16.5" customHeight="1" x14ac:dyDescent="0.25">
      <c r="A3" s="333"/>
      <c r="B3" s="778"/>
      <c r="D3" s="345"/>
      <c r="E3"/>
    </row>
    <row r="4" spans="1:5" ht="15.75" customHeight="1" x14ac:dyDescent="0.25">
      <c r="A4" s="333"/>
      <c r="B4" s="778"/>
      <c r="D4" s="345"/>
      <c r="E4"/>
    </row>
    <row r="5" spans="1:5" ht="14.25" customHeight="1" x14ac:dyDescent="0.25">
      <c r="A5" s="333"/>
      <c r="B5"/>
      <c r="D5" s="249"/>
      <c r="E5"/>
    </row>
    <row r="6" spans="1:5" ht="15.75" customHeight="1" thickBot="1" x14ac:dyDescent="0.3">
      <c r="D6"/>
      <c r="E6"/>
    </row>
    <row r="7" spans="1:5" s="12" customFormat="1" ht="15.75" thickBot="1" x14ac:dyDescent="0.3">
      <c r="A7" s="336" t="s">
        <v>2</v>
      </c>
      <c r="B7" s="492" t="s">
        <v>3</v>
      </c>
      <c r="C7" s="250" t="s">
        <v>4</v>
      </c>
      <c r="D7" s="251" t="s">
        <v>300</v>
      </c>
      <c r="E7" s="252" t="s">
        <v>1</v>
      </c>
    </row>
    <row r="8" spans="1:5" s="9" customFormat="1" ht="13.5" customHeight="1" x14ac:dyDescent="0.2">
      <c r="A8" s="286" t="str">
        <f>IF(INDEX('CoC Ranking Data'!$A$1:$CF$106,ROW($E9),4)&lt;&gt;"",INDEX('CoC Ranking Data'!$A$1:$CF$106,ROW($E9),4),"")</f>
        <v>Armstrong County Community Action Agency</v>
      </c>
      <c r="B8" s="286" t="str">
        <f>IF(INDEX('CoC Ranking Data'!$A$1:$CF$106,ROW($E9),5)&lt;&gt;"",INDEX('CoC Ranking Data'!$A$1:$CF$106,ROW($E9),5),"")</f>
        <v>Armstrong County Permanent Supportive Housing Program</v>
      </c>
      <c r="C8" s="287" t="str">
        <f>IF(INDEX('CoC Ranking Data'!$A$1:$CF$106,ROW($E9),7)&lt;&gt;"",INDEX('CoC Ranking Data'!$A$1:$CF$106,ROW($E9),7),"")</f>
        <v>PH</v>
      </c>
      <c r="D8" s="287" t="str">
        <f>IF(INDEX('CoC Ranking Data'!$A$1:$CF$106,ROW($E9),74)&lt;&gt;"",INDEX('CoC Ranking Data'!$A$1:$CF$106,ROW($E9),74),"")</f>
        <v/>
      </c>
      <c r="E8" s="15">
        <f>IF(A8&lt;&gt;"", IF(D8 = "Yes", 2, 0), "")</f>
        <v>0</v>
      </c>
    </row>
    <row r="9" spans="1:5" s="9" customFormat="1" ht="13.5" customHeight="1" x14ac:dyDescent="0.2">
      <c r="A9" s="286" t="str">
        <f>IF(INDEX('CoC Ranking Data'!$A$1:$CF$106,ROW($E10),4)&lt;&gt;"",INDEX('CoC Ranking Data'!$A$1:$CF$106,ROW($E10),4),"")</f>
        <v>Armstrong County Community Action Agency</v>
      </c>
      <c r="B9" s="286" t="str">
        <f>IF(INDEX('CoC Ranking Data'!$A$1:$CF$106,ROW($E10),5)&lt;&gt;"",INDEX('CoC Ranking Data'!$A$1:$CF$106,ROW($E10),5),"")</f>
        <v>Armstrong-Fayette Rapid Rehousing Program</v>
      </c>
      <c r="C9" s="287" t="str">
        <f>IF(INDEX('CoC Ranking Data'!$A$1:$CF$106,ROW($E10),7)&lt;&gt;"",INDEX('CoC Ranking Data'!$A$1:$CF$106,ROW($E10),7),"")</f>
        <v>PH-RRH</v>
      </c>
      <c r="D9" s="287" t="str">
        <f>IF(INDEX('CoC Ranking Data'!$A$1:$CF$106,ROW($E10),74)&lt;&gt;"",INDEX('CoC Ranking Data'!$A$1:$CF$106,ROW($E10),74),"")</f>
        <v/>
      </c>
      <c r="E9" s="15">
        <f t="shared" ref="E9:E72" si="0">IF(A9&lt;&gt;"", IF(D9 = "Yes", 2, 0), "")</f>
        <v>0</v>
      </c>
    </row>
    <row r="10" spans="1:5" s="9" customFormat="1" ht="12.75" x14ac:dyDescent="0.2">
      <c r="A10" s="286" t="str">
        <f>IF(INDEX('CoC Ranking Data'!$A$1:$CF$106,ROW($E11),4)&lt;&gt;"",INDEX('CoC Ranking Data'!$A$1:$CF$106,ROW($E11),4),"")</f>
        <v>Armstrong County Community Action Agency</v>
      </c>
      <c r="B10" s="286" t="str">
        <f>IF(INDEX('CoC Ranking Data'!$A$1:$CF$106,ROW($E11),5)&lt;&gt;"",INDEX('CoC Ranking Data'!$A$1:$CF$106,ROW($E11),5),"")</f>
        <v>Rapid Rehousing Program of Armstrong County</v>
      </c>
      <c r="C10" s="287" t="str">
        <f>IF(INDEX('CoC Ranking Data'!$A$1:$CF$106,ROW($E11),7)&lt;&gt;"",INDEX('CoC Ranking Data'!$A$1:$CF$106,ROW($E11),7),"")</f>
        <v>PH-RRH</v>
      </c>
      <c r="D10" s="287" t="str">
        <f>IF(INDEX('CoC Ranking Data'!$A$1:$CF$106,ROW($E11),74)&lt;&gt;"",INDEX('CoC Ranking Data'!$A$1:$CF$106,ROW($E11),74),"")</f>
        <v/>
      </c>
      <c r="E10" s="15">
        <f t="shared" si="0"/>
        <v>0</v>
      </c>
    </row>
    <row r="11" spans="1:5" s="9" customFormat="1" ht="12.75" x14ac:dyDescent="0.2">
      <c r="A11" s="286" t="str">
        <f>IF(INDEX('CoC Ranking Data'!$A$1:$CF$106,ROW($E12),4)&lt;&gt;"",INDEX('CoC Ranking Data'!$A$1:$CF$106,ROW($E12),4),"")</f>
        <v>Cameron/Elk Counties Behavioral &amp; Developmental Programs</v>
      </c>
      <c r="B11" s="286" t="str">
        <f>IF(INDEX('CoC Ranking Data'!$A$1:$CF$106,ROW($E12),5)&lt;&gt;"",INDEX('CoC Ranking Data'!$A$1:$CF$106,ROW($E12),5),"")</f>
        <v xml:space="preserve">AHEAD </v>
      </c>
      <c r="C11" s="287" t="str">
        <f>IF(INDEX('CoC Ranking Data'!$A$1:$CF$106,ROW($E12),7)&lt;&gt;"",INDEX('CoC Ranking Data'!$A$1:$CF$106,ROW($E12),7),"")</f>
        <v>PH</v>
      </c>
      <c r="D11" s="287" t="str">
        <f>IF(INDEX('CoC Ranking Data'!$A$1:$CF$106,ROW($E12),74)&lt;&gt;"",INDEX('CoC Ranking Data'!$A$1:$CF$106,ROW($E12),74),"")</f>
        <v/>
      </c>
      <c r="E11" s="15">
        <f t="shared" si="0"/>
        <v>0</v>
      </c>
    </row>
    <row r="12" spans="1:5" s="9" customFormat="1" ht="12.75" x14ac:dyDescent="0.2">
      <c r="A12" s="286" t="str">
        <f>IF(INDEX('CoC Ranking Data'!$A$1:$CF$106,ROW($E13),4)&lt;&gt;"",INDEX('CoC Ranking Data'!$A$1:$CF$106,ROW($E13),4),"")</f>
        <v>Cameron/Elk Counties Behavioral &amp; Developmental Programs</v>
      </c>
      <c r="B12" s="286" t="str">
        <f>IF(INDEX('CoC Ranking Data'!$A$1:$CF$106,ROW($E13),5)&lt;&gt;"",INDEX('CoC Ranking Data'!$A$1:$CF$106,ROW($E13),5),"")</f>
        <v xml:space="preserve">Home Again </v>
      </c>
      <c r="C12" s="287" t="str">
        <f>IF(INDEX('CoC Ranking Data'!$A$1:$CF$106,ROW($E13),7)&lt;&gt;"",INDEX('CoC Ranking Data'!$A$1:$CF$106,ROW($E13),7),"")</f>
        <v>PH</v>
      </c>
      <c r="D12" s="287" t="str">
        <f>IF(INDEX('CoC Ranking Data'!$A$1:$CF$106,ROW($E13),74)&lt;&gt;"",INDEX('CoC Ranking Data'!$A$1:$CF$106,ROW($E13),74),"")</f>
        <v/>
      </c>
      <c r="E12" s="15">
        <f t="shared" si="0"/>
        <v>0</v>
      </c>
    </row>
    <row r="13" spans="1:5" s="9" customFormat="1" ht="12.75" x14ac:dyDescent="0.2">
      <c r="A13" s="286" t="str">
        <f>IF(INDEX('CoC Ranking Data'!$A$1:$CF$106,ROW($E14),4)&lt;&gt;"",INDEX('CoC Ranking Data'!$A$1:$CF$106,ROW($E14),4),"")</f>
        <v>CAPSEA, Inc.</v>
      </c>
      <c r="B13" s="286" t="str">
        <f>IF(INDEX('CoC Ranking Data'!$A$1:$CF$106,ROW($E14),5)&lt;&gt;"",INDEX('CoC Ranking Data'!$A$1:$CF$106,ROW($E14),5),"")</f>
        <v>Housing Plus</v>
      </c>
      <c r="C13" s="287" t="str">
        <f>IF(INDEX('CoC Ranking Data'!$A$1:$CF$106,ROW($E14),7)&lt;&gt;"",INDEX('CoC Ranking Data'!$A$1:$CF$106,ROW($E14),7),"")</f>
        <v>PH</v>
      </c>
      <c r="D13" s="287" t="str">
        <f>IF(INDEX('CoC Ranking Data'!$A$1:$CF$106,ROW($E14),74)&lt;&gt;"",INDEX('CoC Ranking Data'!$A$1:$CF$106,ROW($E14),74),"")</f>
        <v/>
      </c>
      <c r="E13" s="15">
        <f t="shared" si="0"/>
        <v>0</v>
      </c>
    </row>
    <row r="14" spans="1:5" s="9" customFormat="1" ht="12.75" x14ac:dyDescent="0.2">
      <c r="A14" s="286" t="str">
        <f>IF(INDEX('CoC Ranking Data'!$A$1:$CF$106,ROW($E15),4)&lt;&gt;"",INDEX('CoC Ranking Data'!$A$1:$CF$106,ROW($E15),4),"")</f>
        <v>City Mission-Living Stones, Inc.</v>
      </c>
      <c r="B14" s="286" t="str">
        <f>IF(INDEX('CoC Ranking Data'!$A$1:$CF$106,ROW($E15),5)&lt;&gt;"",INDEX('CoC Ranking Data'!$A$1:$CF$106,ROW($E15),5),"")</f>
        <v>Gallatin School Living Centre</v>
      </c>
      <c r="C14" s="287" t="str">
        <f>IF(INDEX('CoC Ranking Data'!$A$1:$CF$106,ROW($E15),7)&lt;&gt;"",INDEX('CoC Ranking Data'!$A$1:$CF$106,ROW($E15),7),"")</f>
        <v>TH</v>
      </c>
      <c r="D14" s="287" t="str">
        <f>IF(INDEX('CoC Ranking Data'!$A$1:$CF$106,ROW($E15),74)&lt;&gt;"",INDEX('CoC Ranking Data'!$A$1:$CF$106,ROW($E15),74),"")</f>
        <v/>
      </c>
      <c r="E14" s="15">
        <f t="shared" si="0"/>
        <v>0</v>
      </c>
    </row>
    <row r="15" spans="1:5" s="9" customFormat="1" ht="12.75" x14ac:dyDescent="0.2">
      <c r="A15" s="286" t="str">
        <f>IF(INDEX('CoC Ranking Data'!$A$1:$CF$106,ROW($E16),4)&lt;&gt;"",INDEX('CoC Ranking Data'!$A$1:$CF$106,ROW($E16),4),"")</f>
        <v>Community Action, Inc.</v>
      </c>
      <c r="B15" s="286" t="str">
        <f>IF(INDEX('CoC Ranking Data'!$A$1:$CF$106,ROW($E16),5)&lt;&gt;"",INDEX('CoC Ranking Data'!$A$1:$CF$106,ROW($E16),5),"")</f>
        <v>Housing for Homeless and Disabled Persons</v>
      </c>
      <c r="C15" s="287" t="str">
        <f>IF(INDEX('CoC Ranking Data'!$A$1:$CF$106,ROW($E16),7)&lt;&gt;"",INDEX('CoC Ranking Data'!$A$1:$CF$106,ROW($E16),7),"")</f>
        <v>PH</v>
      </c>
      <c r="D15" s="287" t="str">
        <f>IF(INDEX('CoC Ranking Data'!$A$1:$CF$106,ROW($E16),74)&lt;&gt;"",INDEX('CoC Ranking Data'!$A$1:$CF$106,ROW($E16),74),"")</f>
        <v/>
      </c>
      <c r="E15" s="15">
        <f t="shared" si="0"/>
        <v>0</v>
      </c>
    </row>
    <row r="16" spans="1:5" s="9" customFormat="1" ht="12.75" x14ac:dyDescent="0.2">
      <c r="A16" s="286" t="str">
        <f>IF(INDEX('CoC Ranking Data'!$A$1:$CF$106,ROW($E17),4)&lt;&gt;"",INDEX('CoC Ranking Data'!$A$1:$CF$106,ROW($E17),4),"")</f>
        <v>Community Action, Inc.</v>
      </c>
      <c r="B16" s="286" t="str">
        <f>IF(INDEX('CoC Ranking Data'!$A$1:$CF$106,ROW($E17),5)&lt;&gt;"",INDEX('CoC Ranking Data'!$A$1:$CF$106,ROW($E17),5),"")</f>
        <v>Transitional Housing Project</v>
      </c>
      <c r="C16" s="287" t="str">
        <f>IF(INDEX('CoC Ranking Data'!$A$1:$CF$106,ROW($E17),7)&lt;&gt;"",INDEX('CoC Ranking Data'!$A$1:$CF$106,ROW($E17),7),"")</f>
        <v>TH</v>
      </c>
      <c r="D16" s="287" t="str">
        <f>IF(INDEX('CoC Ranking Data'!$A$1:$CF$106,ROW($E17),74)&lt;&gt;"",INDEX('CoC Ranking Data'!$A$1:$CF$106,ROW($E17),74),"")</f>
        <v/>
      </c>
      <c r="E16" s="15">
        <f t="shared" si="0"/>
        <v>0</v>
      </c>
    </row>
    <row r="17" spans="1:5" s="9" customFormat="1" ht="12.75" x14ac:dyDescent="0.2">
      <c r="A17" s="286" t="str">
        <f>IF(INDEX('CoC Ranking Data'!$A$1:$CF$106,ROW($E18),4)&lt;&gt;"",INDEX('CoC Ranking Data'!$A$1:$CF$106,ROW($E18),4),"")</f>
        <v>Community Connections of Clearfield/Jefferson</v>
      </c>
      <c r="B17" s="286" t="str">
        <f>IF(INDEX('CoC Ranking Data'!$A$1:$CF$106,ROW($E18),5)&lt;&gt;"",INDEX('CoC Ranking Data'!$A$1:$CF$106,ROW($E18),5),"")</f>
        <v>Housing First FY 2018 Renewal Application Counties</v>
      </c>
      <c r="C17" s="287" t="str">
        <f>IF(INDEX('CoC Ranking Data'!$A$1:$CF$106,ROW($E18),7)&lt;&gt;"",INDEX('CoC Ranking Data'!$A$1:$CF$106,ROW($E18),7),"")</f>
        <v>PH</v>
      </c>
      <c r="D17" s="287" t="str">
        <f>IF(INDEX('CoC Ranking Data'!$A$1:$CF$106,ROW($E18),74)&lt;&gt;"",INDEX('CoC Ranking Data'!$A$1:$CF$106,ROW($E18),74),"")</f>
        <v/>
      </c>
      <c r="E17" s="15">
        <f t="shared" si="0"/>
        <v>0</v>
      </c>
    </row>
    <row r="18" spans="1:5" s="9" customFormat="1" ht="12.75" x14ac:dyDescent="0.2">
      <c r="A18" s="286" t="str">
        <f>IF(INDEX('CoC Ranking Data'!$A$1:$CF$106,ROW($E19),4)&lt;&gt;"",INDEX('CoC Ranking Data'!$A$1:$CF$106,ROW($E19),4),"")</f>
        <v>Community Services of Venango County, Inc.</v>
      </c>
      <c r="B18" s="286" t="str">
        <f>IF(INDEX('CoC Ranking Data'!$A$1:$CF$106,ROW($E19),5)&lt;&gt;"",INDEX('CoC Ranking Data'!$A$1:$CF$106,ROW($E19),5),"")</f>
        <v>Sycamore Commons</v>
      </c>
      <c r="C18" s="287" t="str">
        <f>IF(INDEX('CoC Ranking Data'!$A$1:$CF$106,ROW($E19),7)&lt;&gt;"",INDEX('CoC Ranking Data'!$A$1:$CF$106,ROW($E19),7),"")</f>
        <v>PH</v>
      </c>
      <c r="D18" s="287" t="str">
        <f>IF(INDEX('CoC Ranking Data'!$A$1:$CF$106,ROW($E19),74)&lt;&gt;"",INDEX('CoC Ranking Data'!$A$1:$CF$106,ROW($E19),74),"")</f>
        <v/>
      </c>
      <c r="E18" s="15">
        <f t="shared" si="0"/>
        <v>0</v>
      </c>
    </row>
    <row r="19" spans="1:5" s="9" customFormat="1" ht="12.75" x14ac:dyDescent="0.2">
      <c r="A19" s="286" t="str">
        <f>IF(INDEX('CoC Ranking Data'!$A$1:$CF$106,ROW($E20),4)&lt;&gt;"",INDEX('CoC Ranking Data'!$A$1:$CF$106,ROW($E20),4),"")</f>
        <v>Connect, Inc.</v>
      </c>
      <c r="B19" s="286" t="str">
        <f>IF(INDEX('CoC Ranking Data'!$A$1:$CF$106,ROW($E20),5)&lt;&gt;"",INDEX('CoC Ranking Data'!$A$1:$CF$106,ROW($E20),5),"")</f>
        <v>Westmoreland Permanent Supportive Housing Expansion</v>
      </c>
      <c r="C19" s="287" t="str">
        <f>IF(INDEX('CoC Ranking Data'!$A$1:$CF$106,ROW($E20),7)&lt;&gt;"",INDEX('CoC Ranking Data'!$A$1:$CF$106,ROW($E20),7),"")</f>
        <v>PH</v>
      </c>
      <c r="D19" s="287" t="str">
        <f>IF(INDEX('CoC Ranking Data'!$A$1:$CF$106,ROW($E20),74)&lt;&gt;"",INDEX('CoC Ranking Data'!$A$1:$CF$106,ROW($E20),74),"")</f>
        <v/>
      </c>
      <c r="E19" s="15">
        <f t="shared" si="0"/>
        <v>0</v>
      </c>
    </row>
    <row r="20" spans="1:5" s="9" customFormat="1" ht="15" customHeight="1" x14ac:dyDescent="0.2">
      <c r="A20" s="286" t="str">
        <f>IF(INDEX('CoC Ranking Data'!$A$1:$CF$106,ROW($E21),4)&lt;&gt;"",INDEX('CoC Ranking Data'!$A$1:$CF$106,ROW($E21),4),"")</f>
        <v>County of Butler, Human Services</v>
      </c>
      <c r="B20" s="286" t="str">
        <f>IF(INDEX('CoC Ranking Data'!$A$1:$CF$106,ROW($E21),5)&lt;&gt;"",INDEX('CoC Ranking Data'!$A$1:$CF$106,ROW($E21),5),"")</f>
        <v>Home Again Butler County</v>
      </c>
      <c r="C20" s="287" t="str">
        <f>IF(INDEX('CoC Ranking Data'!$A$1:$CF$106,ROW($E21),7)&lt;&gt;"",INDEX('CoC Ranking Data'!$A$1:$CF$106,ROW($E21),7),"")</f>
        <v>PH</v>
      </c>
      <c r="D20" s="287" t="str">
        <f>IF(INDEX('CoC Ranking Data'!$A$1:$CF$106,ROW($E21),74)&lt;&gt;"",INDEX('CoC Ranking Data'!$A$1:$CF$106,ROW($E21),74),"")</f>
        <v/>
      </c>
      <c r="E20" s="15">
        <f t="shared" si="0"/>
        <v>0</v>
      </c>
    </row>
    <row r="21" spans="1:5" s="9" customFormat="1" ht="12.75" x14ac:dyDescent="0.2">
      <c r="A21" s="286" t="str">
        <f>IF(INDEX('CoC Ranking Data'!$A$1:$CF$106,ROW($E22),4)&lt;&gt;"",INDEX('CoC Ranking Data'!$A$1:$CF$106,ROW($E22),4),"")</f>
        <v>County of Butler, Human Services</v>
      </c>
      <c r="B21" s="286" t="str">
        <f>IF(INDEX('CoC Ranking Data'!$A$1:$CF$106,ROW($E22),5)&lt;&gt;"",INDEX('CoC Ranking Data'!$A$1:$CF$106,ROW($E22),5),"")</f>
        <v>HOPE Project</v>
      </c>
      <c r="C21" s="287" t="str">
        <f>IF(INDEX('CoC Ranking Data'!$A$1:$CF$106,ROW($E22),7)&lt;&gt;"",INDEX('CoC Ranking Data'!$A$1:$CF$106,ROW($E22),7),"")</f>
        <v>PH</v>
      </c>
      <c r="D21" s="287" t="str">
        <f>IF(INDEX('CoC Ranking Data'!$A$1:$CF$106,ROW($E22),74)&lt;&gt;"",INDEX('CoC Ranking Data'!$A$1:$CF$106,ROW($E22),74),"")</f>
        <v/>
      </c>
      <c r="E21" s="15">
        <f t="shared" si="0"/>
        <v>0</v>
      </c>
    </row>
    <row r="22" spans="1:5" s="9" customFormat="1" ht="12.75" x14ac:dyDescent="0.2">
      <c r="A22" s="286" t="str">
        <f>IF(INDEX('CoC Ranking Data'!$A$1:$CF$106,ROW($E23),4)&lt;&gt;"",INDEX('CoC Ranking Data'!$A$1:$CF$106,ROW($E23),4),"")</f>
        <v>County of Butler, Human Services</v>
      </c>
      <c r="B22" s="286" t="str">
        <f>IF(INDEX('CoC Ranking Data'!$A$1:$CF$106,ROW($E23),5)&lt;&gt;"",INDEX('CoC Ranking Data'!$A$1:$CF$106,ROW($E23),5),"")</f>
        <v>Path Transition Age Project</v>
      </c>
      <c r="C22" s="287" t="str">
        <f>IF(INDEX('CoC Ranking Data'!$A$1:$CF$106,ROW($E23),7)&lt;&gt;"",INDEX('CoC Ranking Data'!$A$1:$CF$106,ROW($E23),7),"")</f>
        <v>PH</v>
      </c>
      <c r="D22" s="287" t="str">
        <f>IF(INDEX('CoC Ranking Data'!$A$1:$CF$106,ROW($E23),74)&lt;&gt;"",INDEX('CoC Ranking Data'!$A$1:$CF$106,ROW($E23),74),"")</f>
        <v/>
      </c>
      <c r="E22" s="15">
        <f t="shared" si="0"/>
        <v>0</v>
      </c>
    </row>
    <row r="23" spans="1:5" s="9" customFormat="1" ht="12.75" x14ac:dyDescent="0.2">
      <c r="A23" s="286" t="str">
        <f>IF(INDEX('CoC Ranking Data'!$A$1:$CF$106,ROW($E24),4)&lt;&gt;"",INDEX('CoC Ranking Data'!$A$1:$CF$106,ROW($E24),4),"")</f>
        <v>County of Greene</v>
      </c>
      <c r="B23" s="286" t="str">
        <f>IF(INDEX('CoC Ranking Data'!$A$1:$CF$106,ROW($E24),5)&lt;&gt;"",INDEX('CoC Ranking Data'!$A$1:$CF$106,ROW($E24),5),"")</f>
        <v>Greene County Rapid Rehousing Project</v>
      </c>
      <c r="C23" s="287" t="str">
        <f>IF(INDEX('CoC Ranking Data'!$A$1:$CF$106,ROW($E24),7)&lt;&gt;"",INDEX('CoC Ranking Data'!$A$1:$CF$106,ROW($E24),7),"")</f>
        <v>PH-RRH</v>
      </c>
      <c r="D23" s="287" t="str">
        <f>IF(INDEX('CoC Ranking Data'!$A$1:$CF$106,ROW($E24),74)&lt;&gt;"",INDEX('CoC Ranking Data'!$A$1:$CF$106,ROW($E24),74),"")</f>
        <v/>
      </c>
      <c r="E23" s="15">
        <f t="shared" si="0"/>
        <v>0</v>
      </c>
    </row>
    <row r="24" spans="1:5" s="9" customFormat="1" ht="12.75" x14ac:dyDescent="0.2">
      <c r="A24" s="286" t="str">
        <f>IF(INDEX('CoC Ranking Data'!$A$1:$CF$106,ROW($E25),4)&lt;&gt;"",INDEX('CoC Ranking Data'!$A$1:$CF$106,ROW($E25),4),"")</f>
        <v>County of Greene</v>
      </c>
      <c r="B24" s="286" t="str">
        <f>IF(INDEX('CoC Ranking Data'!$A$1:$CF$106,ROW($E25),5)&lt;&gt;"",INDEX('CoC Ranking Data'!$A$1:$CF$106,ROW($E25),5),"")</f>
        <v>Greene County Shelter + Care Project</v>
      </c>
      <c r="C24" s="287" t="str">
        <f>IF(INDEX('CoC Ranking Data'!$A$1:$CF$106,ROW($E25),7)&lt;&gt;"",INDEX('CoC Ranking Data'!$A$1:$CF$106,ROW($E25),7),"")</f>
        <v>PH</v>
      </c>
      <c r="D24" s="287" t="str">
        <f>IF(INDEX('CoC Ranking Data'!$A$1:$CF$106,ROW($E25),74)&lt;&gt;"",INDEX('CoC Ranking Data'!$A$1:$CF$106,ROW($E25),74),"")</f>
        <v/>
      </c>
      <c r="E24" s="15">
        <f t="shared" si="0"/>
        <v>0</v>
      </c>
    </row>
    <row r="25" spans="1:5" s="9" customFormat="1" ht="12.75" x14ac:dyDescent="0.2">
      <c r="A25" s="286" t="str">
        <f>IF(INDEX('CoC Ranking Data'!$A$1:$CF$106,ROW($E26),4)&lt;&gt;"",INDEX('CoC Ranking Data'!$A$1:$CF$106,ROW($E26),4),"")</f>
        <v>County of Greene</v>
      </c>
      <c r="B25" s="286" t="str">
        <f>IF(INDEX('CoC Ranking Data'!$A$1:$CF$106,ROW($E26),5)&lt;&gt;"",INDEX('CoC Ranking Data'!$A$1:$CF$106,ROW($E26),5),"")</f>
        <v>Greene County Supportive Housing Project</v>
      </c>
      <c r="C25" s="287" t="str">
        <f>IF(INDEX('CoC Ranking Data'!$A$1:$CF$106,ROW($E26),7)&lt;&gt;"",INDEX('CoC Ranking Data'!$A$1:$CF$106,ROW($E26),7),"")</f>
        <v>PH</v>
      </c>
      <c r="D25" s="287" t="str">
        <f>IF(INDEX('CoC Ranking Data'!$A$1:$CF$106,ROW($E26),74)&lt;&gt;"",INDEX('CoC Ranking Data'!$A$1:$CF$106,ROW($E26),74),"")</f>
        <v/>
      </c>
      <c r="E25" s="15">
        <f t="shared" si="0"/>
        <v>0</v>
      </c>
    </row>
    <row r="26" spans="1:5" s="9" customFormat="1" ht="12.75" x14ac:dyDescent="0.2">
      <c r="A26" s="286" t="str">
        <f>IF(INDEX('CoC Ranking Data'!$A$1:$CF$106,ROW($E27),4)&lt;&gt;"",INDEX('CoC Ranking Data'!$A$1:$CF$106,ROW($E27),4),"")</f>
        <v>County of Washington</v>
      </c>
      <c r="B26" s="286" t="str">
        <f>IF(INDEX('CoC Ranking Data'!$A$1:$CF$106,ROW($E27),5)&lt;&gt;"",INDEX('CoC Ranking Data'!$A$1:$CF$106,ROW($E27),5),"")</f>
        <v>Crossing Pointe</v>
      </c>
      <c r="C26" s="287" t="str">
        <f>IF(INDEX('CoC Ranking Data'!$A$1:$CF$106,ROW($E27),7)&lt;&gt;"",INDEX('CoC Ranking Data'!$A$1:$CF$106,ROW($E27),7),"")</f>
        <v>PH</v>
      </c>
      <c r="D26" s="287" t="str">
        <f>IF(INDEX('CoC Ranking Data'!$A$1:$CF$106,ROW($E27),74)&lt;&gt;"",INDEX('CoC Ranking Data'!$A$1:$CF$106,ROW($E27),74),"")</f>
        <v/>
      </c>
      <c r="E26" s="15">
        <f t="shared" si="0"/>
        <v>0</v>
      </c>
    </row>
    <row r="27" spans="1:5" s="9" customFormat="1" ht="12.75" x14ac:dyDescent="0.2">
      <c r="A27" s="286" t="str">
        <f>IF(INDEX('CoC Ranking Data'!$A$1:$CF$106,ROW($E28),4)&lt;&gt;"",INDEX('CoC Ranking Data'!$A$1:$CF$106,ROW($E28),4),"")</f>
        <v>County of Washington</v>
      </c>
      <c r="B27" s="286" t="str">
        <f>IF(INDEX('CoC Ranking Data'!$A$1:$CF$106,ROW($E28),5)&lt;&gt;"",INDEX('CoC Ranking Data'!$A$1:$CF$106,ROW($E28),5),"")</f>
        <v>Permanent Supportive Housing</v>
      </c>
      <c r="C27" s="287" t="str">
        <f>IF(INDEX('CoC Ranking Data'!$A$1:$CF$106,ROW($E28),7)&lt;&gt;"",INDEX('CoC Ranking Data'!$A$1:$CF$106,ROW($E28),7),"")</f>
        <v>PH</v>
      </c>
      <c r="D27" s="287" t="str">
        <f>IF(INDEX('CoC Ranking Data'!$A$1:$CF$106,ROW($E28),74)&lt;&gt;"",INDEX('CoC Ranking Data'!$A$1:$CF$106,ROW($E28),74),"")</f>
        <v/>
      </c>
      <c r="E27" s="15">
        <f t="shared" si="0"/>
        <v>0</v>
      </c>
    </row>
    <row r="28" spans="1:5" s="9" customFormat="1" ht="12.75" x14ac:dyDescent="0.2">
      <c r="A28" s="286" t="str">
        <f>IF(INDEX('CoC Ranking Data'!$A$1:$CF$106,ROW($E29),4)&lt;&gt;"",INDEX('CoC Ranking Data'!$A$1:$CF$106,ROW($E29),4),"")</f>
        <v>County of Washington</v>
      </c>
      <c r="B28" s="286" t="str">
        <f>IF(INDEX('CoC Ranking Data'!$A$1:$CF$106,ROW($E29),5)&lt;&gt;"",INDEX('CoC Ranking Data'!$A$1:$CF$106,ROW($E29),5),"")</f>
        <v>Shelter plus Care - Washington City Mission</v>
      </c>
      <c r="C28" s="287" t="str">
        <f>IF(INDEX('CoC Ranking Data'!$A$1:$CF$106,ROW($E29),7)&lt;&gt;"",INDEX('CoC Ranking Data'!$A$1:$CF$106,ROW($E29),7),"")</f>
        <v>PH</v>
      </c>
      <c r="D28" s="287" t="str">
        <f>IF(INDEX('CoC Ranking Data'!$A$1:$CF$106,ROW($E29),74)&lt;&gt;"",INDEX('CoC Ranking Data'!$A$1:$CF$106,ROW($E29),74),"")</f>
        <v/>
      </c>
      <c r="E28" s="15">
        <f t="shared" si="0"/>
        <v>0</v>
      </c>
    </row>
    <row r="29" spans="1:5" s="9" customFormat="1" ht="12.75" x14ac:dyDescent="0.2">
      <c r="A29" s="286" t="str">
        <f>IF(INDEX('CoC Ranking Data'!$A$1:$CF$106,ROW($E30),4)&lt;&gt;"",INDEX('CoC Ranking Data'!$A$1:$CF$106,ROW($E30),4),"")</f>
        <v>County of Washington</v>
      </c>
      <c r="B29" s="286" t="str">
        <f>IF(INDEX('CoC Ranking Data'!$A$1:$CF$106,ROW($E30),5)&lt;&gt;"",INDEX('CoC Ranking Data'!$A$1:$CF$106,ROW($E30),5),"")</f>
        <v>Shelter plus Care I</v>
      </c>
      <c r="C29" s="287" t="str">
        <f>IF(INDEX('CoC Ranking Data'!$A$1:$CF$106,ROW($E30),7)&lt;&gt;"",INDEX('CoC Ranking Data'!$A$1:$CF$106,ROW($E30),7),"")</f>
        <v>PH</v>
      </c>
      <c r="D29" s="287" t="str">
        <f>IF(INDEX('CoC Ranking Data'!$A$1:$CF$106,ROW($E30),74)&lt;&gt;"",INDEX('CoC Ranking Data'!$A$1:$CF$106,ROW($E30),74),"")</f>
        <v/>
      </c>
      <c r="E29" s="15">
        <f t="shared" si="0"/>
        <v>0</v>
      </c>
    </row>
    <row r="30" spans="1:5" s="9" customFormat="1" ht="12.75" x14ac:dyDescent="0.2">
      <c r="A30" s="286" t="str">
        <f>IF(INDEX('CoC Ranking Data'!$A$1:$CF$106,ROW($E31),4)&lt;&gt;"",INDEX('CoC Ranking Data'!$A$1:$CF$106,ROW($E31),4),"")</f>
        <v>County of Washington</v>
      </c>
      <c r="B30" s="286" t="str">
        <f>IF(INDEX('CoC Ranking Data'!$A$1:$CF$106,ROW($E31),5)&lt;&gt;"",INDEX('CoC Ranking Data'!$A$1:$CF$106,ROW($E31),5),"")</f>
        <v>Supportive Living</v>
      </c>
      <c r="C30" s="287" t="str">
        <f>IF(INDEX('CoC Ranking Data'!$A$1:$CF$106,ROW($E31),7)&lt;&gt;"",INDEX('CoC Ranking Data'!$A$1:$CF$106,ROW($E31),7),"")</f>
        <v>PH</v>
      </c>
      <c r="D30" s="287" t="str">
        <f>IF(INDEX('CoC Ranking Data'!$A$1:$CF$106,ROW($E31),74)&lt;&gt;"",INDEX('CoC Ranking Data'!$A$1:$CF$106,ROW($E31),74),"")</f>
        <v/>
      </c>
      <c r="E30" s="15">
        <f t="shared" si="0"/>
        <v>0</v>
      </c>
    </row>
    <row r="31" spans="1:5" s="9" customFormat="1" ht="12.75" x14ac:dyDescent="0.2">
      <c r="A31" s="286" t="str">
        <f>IF(INDEX('CoC Ranking Data'!$A$1:$CF$106,ROW($E32),4)&lt;&gt;"",INDEX('CoC Ranking Data'!$A$1:$CF$106,ROW($E32),4),"")</f>
        <v>Crawford County Coalition on Housing Needs, Inc.</v>
      </c>
      <c r="B31" s="286" t="str">
        <f>IF(INDEX('CoC Ranking Data'!$A$1:$CF$106,ROW($E32),5)&lt;&gt;"",INDEX('CoC Ranking Data'!$A$1:$CF$106,ROW($E32),5),"")</f>
        <v>Liberty House Transitional Housing Program</v>
      </c>
      <c r="C31" s="287" t="str">
        <f>IF(INDEX('CoC Ranking Data'!$A$1:$CF$106,ROW($E32),7)&lt;&gt;"",INDEX('CoC Ranking Data'!$A$1:$CF$106,ROW($E32),7),"")</f>
        <v>TH</v>
      </c>
      <c r="D31" s="287" t="str">
        <f>IF(INDEX('CoC Ranking Data'!$A$1:$CF$106,ROW($E32),74)&lt;&gt;"",INDEX('CoC Ranking Data'!$A$1:$CF$106,ROW($E32),74),"")</f>
        <v/>
      </c>
      <c r="E31" s="15">
        <f t="shared" si="0"/>
        <v>0</v>
      </c>
    </row>
    <row r="32" spans="1:5" s="9" customFormat="1" ht="12.75" x14ac:dyDescent="0.2">
      <c r="A32" s="286" t="str">
        <f>IF(INDEX('CoC Ranking Data'!$A$1:$CF$106,ROW($E33),4)&lt;&gt;"",INDEX('CoC Ranking Data'!$A$1:$CF$106,ROW($E33),4),"")</f>
        <v>Crawford County Commissioners</v>
      </c>
      <c r="B32" s="286" t="str">
        <f>IF(INDEX('CoC Ranking Data'!$A$1:$CF$106,ROW($E33),5)&lt;&gt;"",INDEX('CoC Ranking Data'!$A$1:$CF$106,ROW($E33),5),"")</f>
        <v>Crawford County Shelter plus Care</v>
      </c>
      <c r="C32" s="287" t="str">
        <f>IF(INDEX('CoC Ranking Data'!$A$1:$CF$106,ROW($E33),7)&lt;&gt;"",INDEX('CoC Ranking Data'!$A$1:$CF$106,ROW($E33),7),"")</f>
        <v>PH</v>
      </c>
      <c r="D32" s="287" t="str">
        <f>IF(INDEX('CoC Ranking Data'!$A$1:$CF$106,ROW($E33),74)&lt;&gt;"",INDEX('CoC Ranking Data'!$A$1:$CF$106,ROW($E33),74),"")</f>
        <v/>
      </c>
      <c r="E32" s="15">
        <f t="shared" si="0"/>
        <v>0</v>
      </c>
    </row>
    <row r="33" spans="1:5" s="9" customFormat="1" ht="12.75" x14ac:dyDescent="0.2">
      <c r="A33" s="286" t="str">
        <f>IF(INDEX('CoC Ranking Data'!$A$1:$CF$106,ROW($E34),4)&lt;&gt;"",INDEX('CoC Ranking Data'!$A$1:$CF$106,ROW($E34),4),"")</f>
        <v>Crawford County Mental Health Awareness Program, Inc.</v>
      </c>
      <c r="B33" s="286" t="str">
        <f>IF(INDEX('CoC Ranking Data'!$A$1:$CF$106,ROW($E34),5)&lt;&gt;"",INDEX('CoC Ranking Data'!$A$1:$CF$106,ROW($E34),5),"")</f>
        <v>CHAPS Fairweather Lodge</v>
      </c>
      <c r="C33" s="287" t="str">
        <f>IF(INDEX('CoC Ranking Data'!$A$1:$CF$106,ROW($E34),7)&lt;&gt;"",INDEX('CoC Ranking Data'!$A$1:$CF$106,ROW($E34),7),"")</f>
        <v>PH</v>
      </c>
      <c r="D33" s="287" t="str">
        <f>IF(INDEX('CoC Ranking Data'!$A$1:$CF$106,ROW($E34),74)&lt;&gt;"",INDEX('CoC Ranking Data'!$A$1:$CF$106,ROW($E34),74),"")</f>
        <v/>
      </c>
      <c r="E33" s="15">
        <f t="shared" si="0"/>
        <v>0</v>
      </c>
    </row>
    <row r="34" spans="1:5" s="9" customFormat="1" ht="12.75" x14ac:dyDescent="0.2">
      <c r="A34" s="286" t="str">
        <f>IF(INDEX('CoC Ranking Data'!$A$1:$CF$106,ROW($E35),4)&lt;&gt;"",INDEX('CoC Ranking Data'!$A$1:$CF$106,ROW($E35),4),"")</f>
        <v>Crawford County Mental Health Awareness Program, Inc.</v>
      </c>
      <c r="B34" s="286" t="str">
        <f>IF(INDEX('CoC Ranking Data'!$A$1:$CF$106,ROW($E35),5)&lt;&gt;"",INDEX('CoC Ranking Data'!$A$1:$CF$106,ROW($E35),5),"")</f>
        <v xml:space="preserve">CHAPS Family Housing </v>
      </c>
      <c r="C34" s="287" t="str">
        <f>IF(INDEX('CoC Ranking Data'!$A$1:$CF$106,ROW($E35),7)&lt;&gt;"",INDEX('CoC Ranking Data'!$A$1:$CF$106,ROW($E35),7),"")</f>
        <v>PH</v>
      </c>
      <c r="D34" s="287" t="str">
        <f>IF(INDEX('CoC Ranking Data'!$A$1:$CF$106,ROW($E35),74)&lt;&gt;"",INDEX('CoC Ranking Data'!$A$1:$CF$106,ROW($E35),74),"")</f>
        <v/>
      </c>
      <c r="E34" s="15">
        <f t="shared" si="0"/>
        <v>0</v>
      </c>
    </row>
    <row r="35" spans="1:5" s="9" customFormat="1" ht="12.75" x14ac:dyDescent="0.2">
      <c r="A35" s="286" t="str">
        <f>IF(INDEX('CoC Ranking Data'!$A$1:$CF$106,ROW($E36),4)&lt;&gt;"",INDEX('CoC Ranking Data'!$A$1:$CF$106,ROW($E36),4),"")</f>
        <v>Crawford County Mental Health Awareness Program, Inc.</v>
      </c>
      <c r="B35" s="286" t="str">
        <f>IF(INDEX('CoC Ranking Data'!$A$1:$CF$106,ROW($E36),5)&lt;&gt;"",INDEX('CoC Ranking Data'!$A$1:$CF$106,ROW($E36),5),"")</f>
        <v>Crawford County Housing Advocacy Project</v>
      </c>
      <c r="C35" s="287" t="str">
        <f>IF(INDEX('CoC Ranking Data'!$A$1:$CF$106,ROW($E36),7)&lt;&gt;"",INDEX('CoC Ranking Data'!$A$1:$CF$106,ROW($E36),7),"")</f>
        <v>SSO</v>
      </c>
      <c r="D35" s="287" t="str">
        <f>IF(INDEX('CoC Ranking Data'!$A$1:$CF$106,ROW($E36),74)&lt;&gt;"",INDEX('CoC Ranking Data'!$A$1:$CF$106,ROW($E36),74),"")</f>
        <v/>
      </c>
      <c r="E35" s="15">
        <f t="shared" si="0"/>
        <v>0</v>
      </c>
    </row>
    <row r="36" spans="1:5" s="9" customFormat="1" ht="12.75" x14ac:dyDescent="0.2">
      <c r="A36" s="286" t="str">
        <f>IF(INDEX('CoC Ranking Data'!$A$1:$CF$106,ROW($E37),4)&lt;&gt;"",INDEX('CoC Ranking Data'!$A$1:$CF$106,ROW($E37),4),"")</f>
        <v>Crawford County Mental Health Awareness Program, Inc.</v>
      </c>
      <c r="B36" s="286" t="str">
        <f>IF(INDEX('CoC Ranking Data'!$A$1:$CF$106,ROW($E37),5)&lt;&gt;"",INDEX('CoC Ranking Data'!$A$1:$CF$106,ROW($E37),5),"")</f>
        <v xml:space="preserve">Housing Now </v>
      </c>
      <c r="C36" s="287" t="str">
        <f>IF(INDEX('CoC Ranking Data'!$A$1:$CF$106,ROW($E37),7)&lt;&gt;"",INDEX('CoC Ranking Data'!$A$1:$CF$106,ROW($E37),7),"")</f>
        <v>PH</v>
      </c>
      <c r="D36" s="287" t="str">
        <f>IF(INDEX('CoC Ranking Data'!$A$1:$CF$106,ROW($E37),74)&lt;&gt;"",INDEX('CoC Ranking Data'!$A$1:$CF$106,ROW($E37),74),"")</f>
        <v/>
      </c>
      <c r="E36" s="15">
        <f t="shared" si="0"/>
        <v>0</v>
      </c>
    </row>
    <row r="37" spans="1:5" s="9" customFormat="1" ht="12.75" x14ac:dyDescent="0.2">
      <c r="A37" s="286" t="str">
        <f>IF(INDEX('CoC Ranking Data'!$A$1:$CF$106,ROW($E38),4)&lt;&gt;"",INDEX('CoC Ranking Data'!$A$1:$CF$106,ROW($E38),4),"")</f>
        <v>DuBois Housing Authority</v>
      </c>
      <c r="B37" s="286" t="str">
        <f>IF(INDEX('CoC Ranking Data'!$A$1:$CF$106,ROW($E38),5)&lt;&gt;"",INDEX('CoC Ranking Data'!$A$1:$CF$106,ROW($E38),5),"")</f>
        <v>2018 Renewal App - DuBois Housing Authority - Shelter Plus Care 1/2/3/4/5</v>
      </c>
      <c r="C37" s="287" t="str">
        <f>IF(INDEX('CoC Ranking Data'!$A$1:$CF$106,ROW($E38),7)&lt;&gt;"",INDEX('CoC Ranking Data'!$A$1:$CF$106,ROW($E38),7),"")</f>
        <v>PH</v>
      </c>
      <c r="D37" s="287" t="str">
        <f>IF(INDEX('CoC Ranking Data'!$A$1:$CF$106,ROW($E38),74)&lt;&gt;"",INDEX('CoC Ranking Data'!$A$1:$CF$106,ROW($E38),74),"")</f>
        <v/>
      </c>
      <c r="E37" s="15">
        <f t="shared" si="0"/>
        <v>0</v>
      </c>
    </row>
    <row r="38" spans="1:5" s="9" customFormat="1" ht="12.75" x14ac:dyDescent="0.2">
      <c r="A38" s="286" t="str">
        <f>IF(INDEX('CoC Ranking Data'!$A$1:$CF$106,ROW($E39),4)&lt;&gt;"",INDEX('CoC Ranking Data'!$A$1:$CF$106,ROW($E39),4),"")</f>
        <v>Fayette County Community Action Agency, Inc.</v>
      </c>
      <c r="B38" s="286" t="str">
        <f>IF(INDEX('CoC Ranking Data'!$A$1:$CF$106,ROW($E39),5)&lt;&gt;"",INDEX('CoC Ranking Data'!$A$1:$CF$106,ROW($E39),5),"")</f>
        <v>Fairweather Lodge Supportive Housing</v>
      </c>
      <c r="C38" s="287" t="str">
        <f>IF(INDEX('CoC Ranking Data'!$A$1:$CF$106,ROW($E39),7)&lt;&gt;"",INDEX('CoC Ranking Data'!$A$1:$CF$106,ROW($E39),7),"")</f>
        <v>PH</v>
      </c>
      <c r="D38" s="287" t="str">
        <f>IF(INDEX('CoC Ranking Data'!$A$1:$CF$106,ROW($E39),74)&lt;&gt;"",INDEX('CoC Ranking Data'!$A$1:$CF$106,ROW($E39),74),"")</f>
        <v/>
      </c>
      <c r="E38" s="15">
        <f t="shared" si="0"/>
        <v>0</v>
      </c>
    </row>
    <row r="39" spans="1:5" s="9" customFormat="1" ht="12.75" x14ac:dyDescent="0.2">
      <c r="A39" s="286" t="str">
        <f>IF(INDEX('CoC Ranking Data'!$A$1:$CF$106,ROW($E40),4)&lt;&gt;"",INDEX('CoC Ranking Data'!$A$1:$CF$106,ROW($E40),4),"")</f>
        <v>Fayette County Community Action Agency, Inc.</v>
      </c>
      <c r="B39" s="286" t="str">
        <f>IF(INDEX('CoC Ranking Data'!$A$1:$CF$106,ROW($E40),5)&lt;&gt;"",INDEX('CoC Ranking Data'!$A$1:$CF$106,ROW($E40),5),"")</f>
        <v>Fayette Apartments</v>
      </c>
      <c r="C39" s="287" t="str">
        <f>IF(INDEX('CoC Ranking Data'!$A$1:$CF$106,ROW($E40),7)&lt;&gt;"",INDEX('CoC Ranking Data'!$A$1:$CF$106,ROW($E40),7),"")</f>
        <v>PH</v>
      </c>
      <c r="D39" s="287" t="str">
        <f>IF(INDEX('CoC Ranking Data'!$A$1:$CF$106,ROW($E40),74)&lt;&gt;"",INDEX('CoC Ranking Data'!$A$1:$CF$106,ROW($E40),74),"")</f>
        <v/>
      </c>
      <c r="E39" s="15">
        <f t="shared" si="0"/>
        <v>0</v>
      </c>
    </row>
    <row r="40" spans="1:5" s="9" customFormat="1" ht="12.75" x14ac:dyDescent="0.2">
      <c r="A40" s="286" t="str">
        <f>IF(INDEX('CoC Ranking Data'!$A$1:$CF$106,ROW($E41),4)&lt;&gt;"",INDEX('CoC Ranking Data'!$A$1:$CF$106,ROW($E41),4),"")</f>
        <v>Fayette County Community Action Agency, Inc.</v>
      </c>
      <c r="B40" s="286" t="str">
        <f>IF(INDEX('CoC Ranking Data'!$A$1:$CF$106,ROW($E41),5)&lt;&gt;"",INDEX('CoC Ranking Data'!$A$1:$CF$106,ROW($E41),5),"")</f>
        <v>Fayette County Rapid Rehousing</v>
      </c>
      <c r="C40" s="287" t="str">
        <f>IF(INDEX('CoC Ranking Data'!$A$1:$CF$106,ROW($E41),7)&lt;&gt;"",INDEX('CoC Ranking Data'!$A$1:$CF$106,ROW($E41),7),"")</f>
        <v>PH-RRH</v>
      </c>
      <c r="D40" s="287" t="str">
        <f>IF(INDEX('CoC Ranking Data'!$A$1:$CF$106,ROW($E41),74)&lt;&gt;"",INDEX('CoC Ranking Data'!$A$1:$CF$106,ROW($E41),74),"")</f>
        <v/>
      </c>
      <c r="E40" s="15">
        <f t="shared" si="0"/>
        <v>0</v>
      </c>
    </row>
    <row r="41" spans="1:5" s="9" customFormat="1" ht="12.75" x14ac:dyDescent="0.2">
      <c r="A41" s="286" t="str">
        <f>IF(INDEX('CoC Ranking Data'!$A$1:$CF$106,ROW($E42),4)&lt;&gt;"",INDEX('CoC Ranking Data'!$A$1:$CF$106,ROW($E42),4),"")</f>
        <v>Fayette County Community Action Agency, Inc.</v>
      </c>
      <c r="B41" s="286" t="str">
        <f>IF(INDEX('CoC Ranking Data'!$A$1:$CF$106,ROW($E42),5)&lt;&gt;"",INDEX('CoC Ranking Data'!$A$1:$CF$106,ROW($E42),5),"")</f>
        <v>Lenox Street Apartments</v>
      </c>
      <c r="C41" s="287" t="str">
        <f>IF(INDEX('CoC Ranking Data'!$A$1:$CF$106,ROW($E42),7)&lt;&gt;"",INDEX('CoC Ranking Data'!$A$1:$CF$106,ROW($E42),7),"")</f>
        <v>PH</v>
      </c>
      <c r="D41" s="287" t="str">
        <f>IF(INDEX('CoC Ranking Data'!$A$1:$CF$106,ROW($E42),74)&lt;&gt;"",INDEX('CoC Ranking Data'!$A$1:$CF$106,ROW($E42),74),"")</f>
        <v/>
      </c>
      <c r="E41" s="15">
        <f t="shared" si="0"/>
        <v>0</v>
      </c>
    </row>
    <row r="42" spans="1:5" s="9" customFormat="1" ht="12.75" x14ac:dyDescent="0.2">
      <c r="A42" s="286" t="str">
        <f>IF(INDEX('CoC Ranking Data'!$A$1:$CF$106,ROW($E43),4)&lt;&gt;"",INDEX('CoC Ranking Data'!$A$1:$CF$106,ROW($E43),4),"")</f>
        <v>Fayette County Community Action Agency, Inc.</v>
      </c>
      <c r="B42" s="286" t="str">
        <f>IF(INDEX('CoC Ranking Data'!$A$1:$CF$106,ROW($E43),5)&lt;&gt;"",INDEX('CoC Ranking Data'!$A$1:$CF$106,ROW($E43),5),"")</f>
        <v>Southwest Regional Rapid Re-Housing Program</v>
      </c>
      <c r="C42" s="287" t="str">
        <f>IF(INDEX('CoC Ranking Data'!$A$1:$CF$106,ROW($E43),7)&lt;&gt;"",INDEX('CoC Ranking Data'!$A$1:$CF$106,ROW($E43),7),"")</f>
        <v>PH-RRH</v>
      </c>
      <c r="D42" s="287" t="str">
        <f>IF(INDEX('CoC Ranking Data'!$A$1:$CF$106,ROW($E43),74)&lt;&gt;"",INDEX('CoC Ranking Data'!$A$1:$CF$106,ROW($E43),74),"")</f>
        <v/>
      </c>
      <c r="E42" s="15">
        <f t="shared" si="0"/>
        <v>0</v>
      </c>
    </row>
    <row r="43" spans="1:5" s="9" customFormat="1" ht="12.75" x14ac:dyDescent="0.2">
      <c r="A43" s="286" t="str">
        <f>IF(INDEX('CoC Ranking Data'!$A$1:$CF$106,ROW($E44),4)&lt;&gt;"",INDEX('CoC Ranking Data'!$A$1:$CF$106,ROW($E44),4),"")</f>
        <v>Housing Authority of the County of Butler</v>
      </c>
      <c r="B43" s="286" t="str">
        <f>IF(INDEX('CoC Ranking Data'!$A$1:$CF$106,ROW($E44),5)&lt;&gt;"",INDEX('CoC Ranking Data'!$A$1:$CF$106,ROW($E44),5),"")</f>
        <v>Franklin Court Chronically Homeless</v>
      </c>
      <c r="C43" s="287" t="str">
        <f>IF(INDEX('CoC Ranking Data'!$A$1:$CF$106,ROW($E44),7)&lt;&gt;"",INDEX('CoC Ranking Data'!$A$1:$CF$106,ROW($E44),7),"")</f>
        <v>PH</v>
      </c>
      <c r="D43" s="287" t="str">
        <f>IF(INDEX('CoC Ranking Data'!$A$1:$CF$106,ROW($E44),74)&lt;&gt;"",INDEX('CoC Ranking Data'!$A$1:$CF$106,ROW($E44),74),"")</f>
        <v/>
      </c>
      <c r="E43" s="15">
        <f t="shared" si="0"/>
        <v>0</v>
      </c>
    </row>
    <row r="44" spans="1:5" s="9" customFormat="1" ht="12.75" x14ac:dyDescent="0.2">
      <c r="A44" s="286" t="str">
        <f>IF(INDEX('CoC Ranking Data'!$A$1:$CF$106,ROW($E45),4)&lt;&gt;"",INDEX('CoC Ranking Data'!$A$1:$CF$106,ROW($E45),4),"")</f>
        <v>Indiana County Community Action Program, Inc.</v>
      </c>
      <c r="B44" s="286" t="str">
        <f>IF(INDEX('CoC Ranking Data'!$A$1:$CF$106,ROW($E45),5)&lt;&gt;"",INDEX('CoC Ranking Data'!$A$1:$CF$106,ROW($E45),5),"")</f>
        <v>PHD Consolidated</v>
      </c>
      <c r="C44" s="287" t="str">
        <f>IF(INDEX('CoC Ranking Data'!$A$1:$CF$106,ROW($E45),7)&lt;&gt;"",INDEX('CoC Ranking Data'!$A$1:$CF$106,ROW($E45),7),"")</f>
        <v>PH</v>
      </c>
      <c r="D44" s="287" t="str">
        <f>IF(INDEX('CoC Ranking Data'!$A$1:$CF$106,ROW($E45),74)&lt;&gt;"",INDEX('CoC Ranking Data'!$A$1:$CF$106,ROW($E45),74),"")</f>
        <v/>
      </c>
      <c r="E44" s="15">
        <f t="shared" si="0"/>
        <v>0</v>
      </c>
    </row>
    <row r="45" spans="1:5" s="9" customFormat="1" ht="12.75" x14ac:dyDescent="0.2">
      <c r="A45" s="286" t="str">
        <f>IF(INDEX('CoC Ranking Data'!$A$1:$CF$106,ROW($E46),4)&lt;&gt;"",INDEX('CoC Ranking Data'!$A$1:$CF$106,ROW($E46),4),"")</f>
        <v>Lawrence County Social Services, Inc.</v>
      </c>
      <c r="B45" s="286" t="str">
        <f>IF(INDEX('CoC Ranking Data'!$A$1:$CF$106,ROW($E46),5)&lt;&gt;"",INDEX('CoC Ranking Data'!$A$1:$CF$106,ROW($E46),5),"")</f>
        <v>NWRHA</v>
      </c>
      <c r="C45" s="287" t="str">
        <f>IF(INDEX('CoC Ranking Data'!$A$1:$CF$106,ROW($E46),7)&lt;&gt;"",INDEX('CoC Ranking Data'!$A$1:$CF$106,ROW($E46),7),"")</f>
        <v>PH</v>
      </c>
      <c r="D45" s="287" t="str">
        <f>IF(INDEX('CoC Ranking Data'!$A$1:$CF$106,ROW($E46),74)&lt;&gt;"",INDEX('CoC Ranking Data'!$A$1:$CF$106,ROW($E46),74),"")</f>
        <v/>
      </c>
      <c r="E45" s="15">
        <f t="shared" si="0"/>
        <v>0</v>
      </c>
    </row>
    <row r="46" spans="1:5" s="9" customFormat="1" ht="12.75" x14ac:dyDescent="0.2">
      <c r="A46" s="286" t="str">
        <f>IF(INDEX('CoC Ranking Data'!$A$1:$CF$106,ROW($E47),4)&lt;&gt;"",INDEX('CoC Ranking Data'!$A$1:$CF$106,ROW($E47),4),"")</f>
        <v>Lawrence County Social Services, Inc.</v>
      </c>
      <c r="B46" s="286" t="str">
        <f>IF(INDEX('CoC Ranking Data'!$A$1:$CF$106,ROW($E47),5)&lt;&gt;"",INDEX('CoC Ranking Data'!$A$1:$CF$106,ROW($E47),5),"")</f>
        <v>NWRHA 2</v>
      </c>
      <c r="C46" s="287" t="str">
        <f>IF(INDEX('CoC Ranking Data'!$A$1:$CF$106,ROW($E47),7)&lt;&gt;"",INDEX('CoC Ranking Data'!$A$1:$CF$106,ROW($E47),7),"")</f>
        <v>PH</v>
      </c>
      <c r="D46" s="287" t="str">
        <f>IF(INDEX('CoC Ranking Data'!$A$1:$CF$106,ROW($E47),74)&lt;&gt;"",INDEX('CoC Ranking Data'!$A$1:$CF$106,ROW($E47),74),"")</f>
        <v/>
      </c>
      <c r="E46" s="15">
        <f t="shared" si="0"/>
        <v>0</v>
      </c>
    </row>
    <row r="47" spans="1:5" s="9" customFormat="1" ht="12.75" x14ac:dyDescent="0.2">
      <c r="A47" s="286" t="str">
        <f>IF(INDEX('CoC Ranking Data'!$A$1:$CF$106,ROW($E48),4)&lt;&gt;"",INDEX('CoC Ranking Data'!$A$1:$CF$106,ROW($E48),4),"")</f>
        <v>Lawrence County Social Services, Inc.</v>
      </c>
      <c r="B47" s="286" t="str">
        <f>IF(INDEX('CoC Ranking Data'!$A$1:$CF$106,ROW($E48),5)&lt;&gt;"",INDEX('CoC Ranking Data'!$A$1:$CF$106,ROW($E48),5),"")</f>
        <v>SAFE</v>
      </c>
      <c r="C47" s="287" t="str">
        <f>IF(INDEX('CoC Ranking Data'!$A$1:$CF$106,ROW($E48),7)&lt;&gt;"",INDEX('CoC Ranking Data'!$A$1:$CF$106,ROW($E48),7),"")</f>
        <v>SSO</v>
      </c>
      <c r="D47" s="287" t="str">
        <f>IF(INDEX('CoC Ranking Data'!$A$1:$CF$106,ROW($E48),74)&lt;&gt;"",INDEX('CoC Ranking Data'!$A$1:$CF$106,ROW($E48),74),"")</f>
        <v/>
      </c>
      <c r="E47" s="15">
        <f t="shared" si="0"/>
        <v>0</v>
      </c>
    </row>
    <row r="48" spans="1:5" s="9" customFormat="1" ht="12.75" x14ac:dyDescent="0.2">
      <c r="A48" s="286" t="str">
        <f>IF(INDEX('CoC Ranking Data'!$A$1:$CF$106,ROW($E49),4)&lt;&gt;"",INDEX('CoC Ranking Data'!$A$1:$CF$106,ROW($E49),4),"")</f>
        <v>Lawrence County Social Services, Inc.</v>
      </c>
      <c r="B48" s="286" t="str">
        <f>IF(INDEX('CoC Ranking Data'!$A$1:$CF$106,ROW($E49),5)&lt;&gt;"",INDEX('CoC Ranking Data'!$A$1:$CF$106,ROW($E49),5),"")</f>
        <v>TEAM RRH</v>
      </c>
      <c r="C48" s="287" t="str">
        <f>IF(INDEX('CoC Ranking Data'!$A$1:$CF$106,ROW($E49),7)&lt;&gt;"",INDEX('CoC Ranking Data'!$A$1:$CF$106,ROW($E49),7),"")</f>
        <v>PH-RRH</v>
      </c>
      <c r="D48" s="287" t="str">
        <f>IF(INDEX('CoC Ranking Data'!$A$1:$CF$106,ROW($E49),74)&lt;&gt;"",INDEX('CoC Ranking Data'!$A$1:$CF$106,ROW($E49),74),"")</f>
        <v/>
      </c>
      <c r="E48" s="15">
        <f t="shared" si="0"/>
        <v>0</v>
      </c>
    </row>
    <row r="49" spans="1:5" s="9" customFormat="1" ht="12.75" x14ac:dyDescent="0.2">
      <c r="A49" s="286" t="str">
        <f>IF(INDEX('CoC Ranking Data'!$A$1:$CF$106,ROW($E50),4)&lt;&gt;"",INDEX('CoC Ranking Data'!$A$1:$CF$106,ROW($E50),4),"")</f>
        <v>Lawrence County Social Services, Inc.</v>
      </c>
      <c r="B49" s="286" t="str">
        <f>IF(INDEX('CoC Ranking Data'!$A$1:$CF$106,ROW($E50),5)&lt;&gt;"",INDEX('CoC Ranking Data'!$A$1:$CF$106,ROW($E50),5),"")</f>
        <v>Turning Point</v>
      </c>
      <c r="C49" s="287" t="str">
        <f>IF(INDEX('CoC Ranking Data'!$A$1:$CF$106,ROW($E50),7)&lt;&gt;"",INDEX('CoC Ranking Data'!$A$1:$CF$106,ROW($E50),7),"")</f>
        <v>PH</v>
      </c>
      <c r="D49" s="287" t="str">
        <f>IF(INDEX('CoC Ranking Data'!$A$1:$CF$106,ROW($E50),74)&lt;&gt;"",INDEX('CoC Ranking Data'!$A$1:$CF$106,ROW($E50),74),"")</f>
        <v/>
      </c>
      <c r="E49" s="15">
        <f t="shared" si="0"/>
        <v>0</v>
      </c>
    </row>
    <row r="50" spans="1:5" s="9" customFormat="1" ht="12.75" x14ac:dyDescent="0.2">
      <c r="A50" s="286" t="str">
        <f>IF(INDEX('CoC Ranking Data'!$A$1:$CF$106,ROW($E51),4)&lt;&gt;"",INDEX('CoC Ranking Data'!$A$1:$CF$106,ROW($E51),4),"")</f>
        <v>Lawrence County Social Services, Inc.</v>
      </c>
      <c r="B50" s="286" t="str">
        <f>IF(INDEX('CoC Ranking Data'!$A$1:$CF$106,ROW($E51),5)&lt;&gt;"",INDEX('CoC Ranking Data'!$A$1:$CF$106,ROW($E51),5),"")</f>
        <v>Veterans RRH</v>
      </c>
      <c r="C50" s="287" t="str">
        <f>IF(INDEX('CoC Ranking Data'!$A$1:$CF$106,ROW($E51),7)&lt;&gt;"",INDEX('CoC Ranking Data'!$A$1:$CF$106,ROW($E51),7),"")</f>
        <v>PH-RRH</v>
      </c>
      <c r="D50" s="287" t="str">
        <f>IF(INDEX('CoC Ranking Data'!$A$1:$CF$106,ROW($E51),74)&lt;&gt;"",INDEX('CoC Ranking Data'!$A$1:$CF$106,ROW($E51),74),"")</f>
        <v/>
      </c>
      <c r="E50" s="15">
        <f t="shared" si="0"/>
        <v>0</v>
      </c>
    </row>
    <row r="51" spans="1:5" s="9" customFormat="1" ht="12.75" x14ac:dyDescent="0.2">
      <c r="A51" s="286" t="str">
        <f>IF(INDEX('CoC Ranking Data'!$A$1:$CF$106,ROW($E52),4)&lt;&gt;"",INDEX('CoC Ranking Data'!$A$1:$CF$106,ROW($E52),4),"")</f>
        <v>McKean County Redevelopment &amp; Housing Authority</v>
      </c>
      <c r="B51" s="286" t="str">
        <f>IF(INDEX('CoC Ranking Data'!$A$1:$CF$106,ROW($E52),5)&lt;&gt;"",INDEX('CoC Ranking Data'!$A$1:$CF$106,ROW($E52),5),"")</f>
        <v>Northwest RRH</v>
      </c>
      <c r="C51" s="287" t="str">
        <f>IF(INDEX('CoC Ranking Data'!$A$1:$CF$106,ROW($E52),7)&lt;&gt;"",INDEX('CoC Ranking Data'!$A$1:$CF$106,ROW($E52),7),"")</f>
        <v>PH-RRH</v>
      </c>
      <c r="D51" s="287" t="str">
        <f>IF(INDEX('CoC Ranking Data'!$A$1:$CF$106,ROW($E52),74)&lt;&gt;"",INDEX('CoC Ranking Data'!$A$1:$CF$106,ROW($E52),74),"")</f>
        <v/>
      </c>
      <c r="E51" s="15">
        <f t="shared" si="0"/>
        <v>0</v>
      </c>
    </row>
    <row r="52" spans="1:5" s="9" customFormat="1" ht="12.75" x14ac:dyDescent="0.2">
      <c r="A52" s="286" t="str">
        <f>IF(INDEX('CoC Ranking Data'!$A$1:$CF$106,ROW($E53),4)&lt;&gt;"",INDEX('CoC Ranking Data'!$A$1:$CF$106,ROW($E53),4),"")</f>
        <v>Northern Cambria Community Development Corporation</v>
      </c>
      <c r="B52" s="286" t="str">
        <f>IF(INDEX('CoC Ranking Data'!$A$1:$CF$106,ROW($E53),5)&lt;&gt;"",INDEX('CoC Ranking Data'!$A$1:$CF$106,ROW($E53),5),"")</f>
        <v>Chestnut Street Gardens Renewal Project Application FY 2018</v>
      </c>
      <c r="C52" s="287" t="str">
        <f>IF(INDEX('CoC Ranking Data'!$A$1:$CF$106,ROW($E53),7)&lt;&gt;"",INDEX('CoC Ranking Data'!$A$1:$CF$106,ROW($E53),7),"")</f>
        <v>PH</v>
      </c>
      <c r="D52" s="287" t="str">
        <f>IF(INDEX('CoC Ranking Data'!$A$1:$CF$106,ROW($E53),74)&lt;&gt;"",INDEX('CoC Ranking Data'!$A$1:$CF$106,ROW($E53),74),"")</f>
        <v/>
      </c>
      <c r="E52" s="15">
        <f t="shared" si="0"/>
        <v>0</v>
      </c>
    </row>
    <row r="53" spans="1:5" s="9" customFormat="1" ht="12.75" x14ac:dyDescent="0.2">
      <c r="A53" s="286" t="str">
        <f>IF(INDEX('CoC Ranking Data'!$A$1:$CF$106,ROW($E54),4)&lt;&gt;"",INDEX('CoC Ranking Data'!$A$1:$CF$106,ROW($E54),4),"")</f>
        <v>Northern Cambria Community Development Corporation</v>
      </c>
      <c r="B53" s="286" t="str">
        <f>IF(INDEX('CoC Ranking Data'!$A$1:$CF$106,ROW($E54),5)&lt;&gt;"",INDEX('CoC Ranking Data'!$A$1:$CF$106,ROW($E54),5),"")</f>
        <v>Clinton Street Gardens Renewal Project Application FY 2018</v>
      </c>
      <c r="C53" s="287" t="str">
        <f>IF(INDEX('CoC Ranking Data'!$A$1:$CF$106,ROW($E54),7)&lt;&gt;"",INDEX('CoC Ranking Data'!$A$1:$CF$106,ROW($E54),7),"")</f>
        <v>PH</v>
      </c>
      <c r="D53" s="287" t="str">
        <f>IF(INDEX('CoC Ranking Data'!$A$1:$CF$106,ROW($E54),74)&lt;&gt;"",INDEX('CoC Ranking Data'!$A$1:$CF$106,ROW($E54),74),"")</f>
        <v/>
      </c>
      <c r="E53" s="15">
        <f t="shared" si="0"/>
        <v>0</v>
      </c>
    </row>
    <row r="54" spans="1:5" s="9" customFormat="1" ht="12.75" x14ac:dyDescent="0.2">
      <c r="A54" s="286" t="str">
        <f>IF(INDEX('CoC Ranking Data'!$A$1:$CF$106,ROW($E55),4)&lt;&gt;"",INDEX('CoC Ranking Data'!$A$1:$CF$106,ROW($E55),4),"")</f>
        <v>Union Mission of Latrobe, Inc.</v>
      </c>
      <c r="B54" s="286" t="str">
        <f>IF(INDEX('CoC Ranking Data'!$A$1:$CF$106,ROW($E55),5)&lt;&gt;"",INDEX('CoC Ranking Data'!$A$1:$CF$106,ROW($E55),5),"")</f>
        <v>Consolidated Union Mission Permanent Supportive Housing</v>
      </c>
      <c r="C54" s="287" t="str">
        <f>IF(INDEX('CoC Ranking Data'!$A$1:$CF$106,ROW($E55),7)&lt;&gt;"",INDEX('CoC Ranking Data'!$A$1:$CF$106,ROW($E55),7),"")</f>
        <v>PH</v>
      </c>
      <c r="D54" s="287" t="str">
        <f>IF(INDEX('CoC Ranking Data'!$A$1:$CF$106,ROW($E55),74)&lt;&gt;"",INDEX('CoC Ranking Data'!$A$1:$CF$106,ROW($E55),74),"")</f>
        <v/>
      </c>
      <c r="E54" s="15">
        <f t="shared" si="0"/>
        <v>0</v>
      </c>
    </row>
    <row r="55" spans="1:5" x14ac:dyDescent="0.25">
      <c r="A55" s="286" t="str">
        <f>IF(INDEX('CoC Ranking Data'!$A$1:$CF$106,ROW($E56),4)&lt;&gt;"",INDEX('CoC Ranking Data'!$A$1:$CF$106,ROW($E56),4),"")</f>
        <v>Victim Outreach Intervention Center</v>
      </c>
      <c r="B55" s="286" t="str">
        <f>IF(INDEX('CoC Ranking Data'!$A$1:$CF$106,ROW($E56),5)&lt;&gt;"",INDEX('CoC Ranking Data'!$A$1:$CF$106,ROW($E56),5),"")</f>
        <v>Enduring VOICe</v>
      </c>
      <c r="C55" s="287" t="str">
        <f>IF(INDEX('CoC Ranking Data'!$A$1:$CF$106,ROW($E56),7)&lt;&gt;"",INDEX('CoC Ranking Data'!$A$1:$CF$106,ROW($E56),7),"")</f>
        <v>PH</v>
      </c>
      <c r="D55" s="287" t="str">
        <f>IF(INDEX('CoC Ranking Data'!$A$1:$CF$106,ROW($E56),74)&lt;&gt;"",INDEX('CoC Ranking Data'!$A$1:$CF$106,ROW($E56),74),"")</f>
        <v/>
      </c>
      <c r="E55" s="15">
        <f t="shared" si="0"/>
        <v>0</v>
      </c>
    </row>
    <row r="56" spans="1:5" ht="15" customHeight="1" x14ac:dyDescent="0.25">
      <c r="A56" s="286" t="str">
        <f>IF(INDEX('CoC Ranking Data'!$A$1:$CF$106,ROW($E57),4)&lt;&gt;"",INDEX('CoC Ranking Data'!$A$1:$CF$106,ROW($E57),4),"")</f>
        <v>Warren-Forest Counties Economic Opportunity Council</v>
      </c>
      <c r="B56" s="286" t="str">
        <f>IF(INDEX('CoC Ranking Data'!$A$1:$CF$106,ROW($E57),5)&lt;&gt;"",INDEX('CoC Ranking Data'!$A$1:$CF$106,ROW($E57),5),"")</f>
        <v>Youngsville Permanent Supportive Housing</v>
      </c>
      <c r="C56" s="287" t="str">
        <f>IF(INDEX('CoC Ranking Data'!$A$1:$CF$106,ROW($E57),7)&lt;&gt;"",INDEX('CoC Ranking Data'!$A$1:$CF$106,ROW($E57),7),"")</f>
        <v>PH</v>
      </c>
      <c r="D56" s="287" t="str">
        <f>IF(INDEX('CoC Ranking Data'!$A$1:$CF$106,ROW($E57),74)&lt;&gt;"",INDEX('CoC Ranking Data'!$A$1:$CF$106,ROW($E57),74),"")</f>
        <v/>
      </c>
      <c r="E56" s="15">
        <f t="shared" si="0"/>
        <v>0</v>
      </c>
    </row>
    <row r="57" spans="1:5" x14ac:dyDescent="0.25">
      <c r="A57" s="286" t="str">
        <f>IF(INDEX('CoC Ranking Data'!$A$1:$CF$106,ROW($E58),4)&lt;&gt;"",INDEX('CoC Ranking Data'!$A$1:$CF$106,ROW($E58),4),"")</f>
        <v>Westmoreland Community Action</v>
      </c>
      <c r="B57" s="286" t="str">
        <f>IF(INDEX('CoC Ranking Data'!$A$1:$CF$106,ROW($E58),5)&lt;&gt;"",INDEX('CoC Ranking Data'!$A$1:$CF$106,ROW($E58),5),"")</f>
        <v>Consolidated WCA PSH Project FY2018</v>
      </c>
      <c r="C57" s="287" t="str">
        <f>IF(INDEX('CoC Ranking Data'!$A$1:$CF$106,ROW($E58),7)&lt;&gt;"",INDEX('CoC Ranking Data'!$A$1:$CF$106,ROW($E58),7),"")</f>
        <v>PH</v>
      </c>
      <c r="D57" s="287" t="str">
        <f>IF(INDEX('CoC Ranking Data'!$A$1:$CF$106,ROW($E58),74)&lt;&gt;"",INDEX('CoC Ranking Data'!$A$1:$CF$106,ROW($E58),74),"")</f>
        <v/>
      </c>
      <c r="E57" s="15">
        <f t="shared" si="0"/>
        <v>0</v>
      </c>
    </row>
    <row r="58" spans="1:5" x14ac:dyDescent="0.25">
      <c r="A58" s="286" t="str">
        <f>IF(INDEX('CoC Ranking Data'!$A$1:$CF$106,ROW($E59),4)&lt;&gt;"",INDEX('CoC Ranking Data'!$A$1:$CF$106,ROW($E59),4),"")</f>
        <v>Westmoreland Community Action</v>
      </c>
      <c r="B58" s="286" t="str">
        <f>IF(INDEX('CoC Ranking Data'!$A$1:$CF$106,ROW($E59),5)&lt;&gt;"",INDEX('CoC Ranking Data'!$A$1:$CF$106,ROW($E59),5),"")</f>
        <v>WCA PSH for Families 2018</v>
      </c>
      <c r="C58" s="287" t="str">
        <f>IF(INDEX('CoC Ranking Data'!$A$1:$CF$106,ROW($E59),7)&lt;&gt;"",INDEX('CoC Ranking Data'!$A$1:$CF$106,ROW($E59),7),"")</f>
        <v>PH</v>
      </c>
      <c r="D58" s="287" t="str">
        <f>IF(INDEX('CoC Ranking Data'!$A$1:$CF$106,ROW($E59),74)&lt;&gt;"",INDEX('CoC Ranking Data'!$A$1:$CF$106,ROW($E59),74),"")</f>
        <v/>
      </c>
      <c r="E58" s="15">
        <f t="shared" si="0"/>
        <v>0</v>
      </c>
    </row>
    <row r="59" spans="1:5" x14ac:dyDescent="0.25">
      <c r="A59" s="286" t="str">
        <f>IF(INDEX('CoC Ranking Data'!$A$1:$CF$106,ROW($E60),4)&lt;&gt;"",INDEX('CoC Ranking Data'!$A$1:$CF$106,ROW($E60),4),"")</f>
        <v>Westmoreland Community Action</v>
      </c>
      <c r="B59" s="286" t="str">
        <f>IF(INDEX('CoC Ranking Data'!$A$1:$CF$106,ROW($E60),5)&lt;&gt;"",INDEX('CoC Ranking Data'!$A$1:$CF$106,ROW($E60),5),"")</f>
        <v>WCA PSH-Pittsburgh Street House 2018</v>
      </c>
      <c r="C59" s="287" t="str">
        <f>IF(INDEX('CoC Ranking Data'!$A$1:$CF$106,ROW($E60),7)&lt;&gt;"",INDEX('CoC Ranking Data'!$A$1:$CF$106,ROW($E60),7),"")</f>
        <v>PH</v>
      </c>
      <c r="D59" s="287" t="str">
        <f>IF(INDEX('CoC Ranking Data'!$A$1:$CF$106,ROW($E60),74)&lt;&gt;"",INDEX('CoC Ranking Data'!$A$1:$CF$106,ROW($E60),74),"")</f>
        <v/>
      </c>
      <c r="E59" s="15">
        <f t="shared" si="0"/>
        <v>0</v>
      </c>
    </row>
    <row r="60" spans="1:5" x14ac:dyDescent="0.25">
      <c r="A60" s="286" t="str">
        <f>IF(INDEX('CoC Ranking Data'!$A$1:$CF$106,ROW($E61),4)&lt;&gt;"",INDEX('CoC Ranking Data'!$A$1:$CF$106,ROW($E61),4),"")</f>
        <v/>
      </c>
      <c r="B60" s="286" t="str">
        <f>IF(INDEX('CoC Ranking Data'!$A$1:$CF$106,ROW($E61),5)&lt;&gt;"",INDEX('CoC Ranking Data'!$A$1:$CF$106,ROW($E61),5),"")</f>
        <v/>
      </c>
      <c r="C60" s="287" t="str">
        <f>IF(INDEX('CoC Ranking Data'!$A$1:$CF$106,ROW($E61),7)&lt;&gt;"",INDEX('CoC Ranking Data'!$A$1:$CF$106,ROW($E61),7),"")</f>
        <v/>
      </c>
      <c r="D60" s="287" t="str">
        <f>IF(INDEX('CoC Ranking Data'!$A$1:$CF$106,ROW($E61),74)&lt;&gt;"",INDEX('CoC Ranking Data'!$A$1:$CF$106,ROW($E61),74),"")</f>
        <v/>
      </c>
      <c r="E60" s="15" t="str">
        <f t="shared" si="0"/>
        <v/>
      </c>
    </row>
    <row r="61" spans="1:5" x14ac:dyDescent="0.25">
      <c r="A61" s="286" t="str">
        <f>IF(INDEX('CoC Ranking Data'!$A$1:$CF$106,ROW($E62),4)&lt;&gt;"",INDEX('CoC Ranking Data'!$A$1:$CF$106,ROW($E62),4),"")</f>
        <v/>
      </c>
      <c r="B61" s="286" t="str">
        <f>IF(INDEX('CoC Ranking Data'!$A$1:$CF$106,ROW($E62),5)&lt;&gt;"",INDEX('CoC Ranking Data'!$A$1:$CF$106,ROW($E62),5),"")</f>
        <v/>
      </c>
      <c r="C61" s="287" t="str">
        <f>IF(INDEX('CoC Ranking Data'!$A$1:$CF$106,ROW($E62),7)&lt;&gt;"",INDEX('CoC Ranking Data'!$A$1:$CF$106,ROW($E62),7),"")</f>
        <v/>
      </c>
      <c r="D61" s="287" t="str">
        <f>IF(INDEX('CoC Ranking Data'!$A$1:$CF$106,ROW($E62),74)&lt;&gt;"",INDEX('CoC Ranking Data'!$A$1:$CF$106,ROW($E62),74),"")</f>
        <v/>
      </c>
      <c r="E61" s="15" t="str">
        <f t="shared" si="0"/>
        <v/>
      </c>
    </row>
    <row r="62" spans="1:5" x14ac:dyDescent="0.25">
      <c r="A62" s="286" t="str">
        <f>IF(INDEX('CoC Ranking Data'!$A$1:$CF$106,ROW($E63),4)&lt;&gt;"",INDEX('CoC Ranking Data'!$A$1:$CF$106,ROW($E63),4),"")</f>
        <v/>
      </c>
      <c r="B62" s="286" t="str">
        <f>IF(INDEX('CoC Ranking Data'!$A$1:$CF$106,ROW($E63),5)&lt;&gt;"",INDEX('CoC Ranking Data'!$A$1:$CF$106,ROW($E63),5),"")</f>
        <v/>
      </c>
      <c r="C62" s="287" t="str">
        <f>IF(INDEX('CoC Ranking Data'!$A$1:$CF$106,ROW($E63),7)&lt;&gt;"",INDEX('CoC Ranking Data'!$A$1:$CF$106,ROW($E63),7),"")</f>
        <v/>
      </c>
      <c r="D62" s="287" t="str">
        <f>IF(INDEX('CoC Ranking Data'!$A$1:$CF$106,ROW($E63),74)&lt;&gt;"",INDEX('CoC Ranking Data'!$A$1:$CF$106,ROW($E63),74),"")</f>
        <v/>
      </c>
      <c r="E62" s="15" t="str">
        <f t="shared" si="0"/>
        <v/>
      </c>
    </row>
    <row r="63" spans="1:5" x14ac:dyDescent="0.25">
      <c r="A63" s="286" t="str">
        <f>IF(INDEX('CoC Ranking Data'!$A$1:$CF$106,ROW($E64),4)&lt;&gt;"",INDEX('CoC Ranking Data'!$A$1:$CF$106,ROW($E64),4),"")</f>
        <v/>
      </c>
      <c r="B63" s="286" t="str">
        <f>IF(INDEX('CoC Ranking Data'!$A$1:$CF$106,ROW($E64),5)&lt;&gt;"",INDEX('CoC Ranking Data'!$A$1:$CF$106,ROW($E64),5),"")</f>
        <v/>
      </c>
      <c r="C63" s="287" t="str">
        <f>IF(INDEX('CoC Ranking Data'!$A$1:$CF$106,ROW($E64),7)&lt;&gt;"",INDEX('CoC Ranking Data'!$A$1:$CF$106,ROW($E64),7),"")</f>
        <v/>
      </c>
      <c r="D63" s="287" t="str">
        <f>IF(INDEX('CoC Ranking Data'!$A$1:$CF$106,ROW($E64),74)&lt;&gt;"",INDEX('CoC Ranking Data'!$A$1:$CF$106,ROW($E64),74),"")</f>
        <v/>
      </c>
      <c r="E63" s="15" t="str">
        <f t="shared" si="0"/>
        <v/>
      </c>
    </row>
    <row r="64" spans="1:5" x14ac:dyDescent="0.25">
      <c r="A64" s="286" t="str">
        <f>IF(INDEX('CoC Ranking Data'!$A$1:$CF$106,ROW($E65),4)&lt;&gt;"",INDEX('CoC Ranking Data'!$A$1:$CF$106,ROW($E65),4),"")</f>
        <v/>
      </c>
      <c r="B64" s="286" t="str">
        <f>IF(INDEX('CoC Ranking Data'!$A$1:$CF$106,ROW($E65),5)&lt;&gt;"",INDEX('CoC Ranking Data'!$A$1:$CF$106,ROW($E65),5),"")</f>
        <v/>
      </c>
      <c r="C64" s="287" t="str">
        <f>IF(INDEX('CoC Ranking Data'!$A$1:$CF$106,ROW($E65),7)&lt;&gt;"",INDEX('CoC Ranking Data'!$A$1:$CF$106,ROW($E65),7),"")</f>
        <v/>
      </c>
      <c r="D64" s="287" t="str">
        <f>IF(INDEX('CoC Ranking Data'!$A$1:$CF$106,ROW($E65),74)&lt;&gt;"",INDEX('CoC Ranking Data'!$A$1:$CF$106,ROW($E65),74),"")</f>
        <v/>
      </c>
      <c r="E64" s="15" t="str">
        <f t="shared" si="0"/>
        <v/>
      </c>
    </row>
    <row r="65" spans="1:5" x14ac:dyDescent="0.25">
      <c r="A65" s="286" t="str">
        <f>IF(INDEX('CoC Ranking Data'!$A$1:$CF$106,ROW($E66),4)&lt;&gt;"",INDEX('CoC Ranking Data'!$A$1:$CF$106,ROW($E66),4),"")</f>
        <v/>
      </c>
      <c r="B65" s="286" t="str">
        <f>IF(INDEX('CoC Ranking Data'!$A$1:$CF$106,ROW($E66),5)&lt;&gt;"",INDEX('CoC Ranking Data'!$A$1:$CF$106,ROW($E66),5),"")</f>
        <v/>
      </c>
      <c r="C65" s="287" t="str">
        <f>IF(INDEX('CoC Ranking Data'!$A$1:$CF$106,ROW($E66),7)&lt;&gt;"",INDEX('CoC Ranking Data'!$A$1:$CF$106,ROW($E66),7),"")</f>
        <v/>
      </c>
      <c r="D65" s="287" t="str">
        <f>IF(INDEX('CoC Ranking Data'!$A$1:$CF$106,ROW($E66),74)&lt;&gt;"",INDEX('CoC Ranking Data'!$A$1:$CF$106,ROW($E66),74),"")</f>
        <v/>
      </c>
      <c r="E65" s="15" t="str">
        <f t="shared" si="0"/>
        <v/>
      </c>
    </row>
    <row r="66" spans="1:5" x14ac:dyDescent="0.25">
      <c r="A66" s="286" t="str">
        <f>IF(INDEX('CoC Ranking Data'!$A$1:$CF$106,ROW($E67),4)&lt;&gt;"",INDEX('CoC Ranking Data'!$A$1:$CF$106,ROW($E67),4),"")</f>
        <v/>
      </c>
      <c r="B66" s="286" t="str">
        <f>IF(INDEX('CoC Ranking Data'!$A$1:$CF$106,ROW($E67),5)&lt;&gt;"",INDEX('CoC Ranking Data'!$A$1:$CF$106,ROW($E67),5),"")</f>
        <v/>
      </c>
      <c r="C66" s="287" t="str">
        <f>IF(INDEX('CoC Ranking Data'!$A$1:$CF$106,ROW($E67),7)&lt;&gt;"",INDEX('CoC Ranking Data'!$A$1:$CF$106,ROW($E67),7),"")</f>
        <v/>
      </c>
      <c r="D66" s="287" t="str">
        <f>IF(INDEX('CoC Ranking Data'!$A$1:$CF$106,ROW($E67),74)&lt;&gt;"",INDEX('CoC Ranking Data'!$A$1:$CF$106,ROW($E67),74),"")</f>
        <v/>
      </c>
      <c r="E66" s="15" t="str">
        <f t="shared" si="0"/>
        <v/>
      </c>
    </row>
    <row r="67" spans="1:5" x14ac:dyDescent="0.25">
      <c r="A67" s="286" t="str">
        <f>IF(INDEX('CoC Ranking Data'!$A$1:$CF$106,ROW($E68),4)&lt;&gt;"",INDEX('CoC Ranking Data'!$A$1:$CF$106,ROW($E68),4),"")</f>
        <v/>
      </c>
      <c r="B67" s="286" t="str">
        <f>IF(INDEX('CoC Ranking Data'!$A$1:$CF$106,ROW($E68),5)&lt;&gt;"",INDEX('CoC Ranking Data'!$A$1:$CF$106,ROW($E68),5),"")</f>
        <v/>
      </c>
      <c r="C67" s="287" t="str">
        <f>IF(INDEX('CoC Ranking Data'!$A$1:$CF$106,ROW($E68),7)&lt;&gt;"",INDEX('CoC Ranking Data'!$A$1:$CF$106,ROW($E68),7),"")</f>
        <v/>
      </c>
      <c r="D67" s="287" t="str">
        <f>IF(INDEX('CoC Ranking Data'!$A$1:$CF$106,ROW($E68),74)&lt;&gt;"",INDEX('CoC Ranking Data'!$A$1:$CF$106,ROW($E68),74),"")</f>
        <v/>
      </c>
      <c r="E67" s="15" t="str">
        <f t="shared" si="0"/>
        <v/>
      </c>
    </row>
    <row r="68" spans="1:5" x14ac:dyDescent="0.25">
      <c r="A68" s="286" t="str">
        <f>IF(INDEX('CoC Ranking Data'!$A$1:$CF$106,ROW($E69),4)&lt;&gt;"",INDEX('CoC Ranking Data'!$A$1:$CF$106,ROW($E69),4),"")</f>
        <v/>
      </c>
      <c r="B68" s="286" t="str">
        <f>IF(INDEX('CoC Ranking Data'!$A$1:$CF$106,ROW($E69),5)&lt;&gt;"",INDEX('CoC Ranking Data'!$A$1:$CF$106,ROW($E69),5),"")</f>
        <v/>
      </c>
      <c r="C68" s="287" t="str">
        <f>IF(INDEX('CoC Ranking Data'!$A$1:$CF$106,ROW($E69),7)&lt;&gt;"",INDEX('CoC Ranking Data'!$A$1:$CF$106,ROW($E69),7),"")</f>
        <v/>
      </c>
      <c r="D68" s="287" t="str">
        <f>IF(INDEX('CoC Ranking Data'!$A$1:$CF$106,ROW($E69),74)&lt;&gt;"",INDEX('CoC Ranking Data'!$A$1:$CF$106,ROW($E69),74),"")</f>
        <v/>
      </c>
      <c r="E68" s="15" t="str">
        <f t="shared" si="0"/>
        <v/>
      </c>
    </row>
    <row r="69" spans="1:5" x14ac:dyDescent="0.25">
      <c r="A69" s="286" t="str">
        <f>IF(INDEX('CoC Ranking Data'!$A$1:$CF$106,ROW($E70),4)&lt;&gt;"",INDEX('CoC Ranking Data'!$A$1:$CF$106,ROW($E70),4),"")</f>
        <v/>
      </c>
      <c r="B69" s="286" t="str">
        <f>IF(INDEX('CoC Ranking Data'!$A$1:$CF$106,ROW($E70),5)&lt;&gt;"",INDEX('CoC Ranking Data'!$A$1:$CF$106,ROW($E70),5),"")</f>
        <v/>
      </c>
      <c r="C69" s="287" t="str">
        <f>IF(INDEX('CoC Ranking Data'!$A$1:$CF$106,ROW($E70),7)&lt;&gt;"",INDEX('CoC Ranking Data'!$A$1:$CF$106,ROW($E70),7),"")</f>
        <v/>
      </c>
      <c r="D69" s="287" t="str">
        <f>IF(INDEX('CoC Ranking Data'!$A$1:$CF$106,ROW($E70),74)&lt;&gt;"",INDEX('CoC Ranking Data'!$A$1:$CF$106,ROW($E70),74),"")</f>
        <v/>
      </c>
      <c r="E69" s="15" t="str">
        <f t="shared" si="0"/>
        <v/>
      </c>
    </row>
    <row r="70" spans="1:5" x14ac:dyDescent="0.25">
      <c r="A70" s="286" t="str">
        <f>IF(INDEX('CoC Ranking Data'!$A$1:$CF$106,ROW($E71),4)&lt;&gt;"",INDEX('CoC Ranking Data'!$A$1:$CF$106,ROW($E71),4),"")</f>
        <v/>
      </c>
      <c r="B70" s="286" t="str">
        <f>IF(INDEX('CoC Ranking Data'!$A$1:$CF$106,ROW($E71),5)&lt;&gt;"",INDEX('CoC Ranking Data'!$A$1:$CF$106,ROW($E71),5),"")</f>
        <v/>
      </c>
      <c r="C70" s="287" t="str">
        <f>IF(INDEX('CoC Ranking Data'!$A$1:$CF$106,ROW($E71),7)&lt;&gt;"",INDEX('CoC Ranking Data'!$A$1:$CF$106,ROW($E71),7),"")</f>
        <v/>
      </c>
      <c r="D70" s="287" t="str">
        <f>IF(INDEX('CoC Ranking Data'!$A$1:$CF$106,ROW($E71),74)&lt;&gt;"",INDEX('CoC Ranking Data'!$A$1:$CF$106,ROW($E71),74),"")</f>
        <v/>
      </c>
      <c r="E70" s="15" t="str">
        <f t="shared" si="0"/>
        <v/>
      </c>
    </row>
    <row r="71" spans="1:5" x14ac:dyDescent="0.25">
      <c r="A71" s="286" t="str">
        <f>IF(INDEX('CoC Ranking Data'!$A$1:$CF$106,ROW($E72),4)&lt;&gt;"",INDEX('CoC Ranking Data'!$A$1:$CF$106,ROW($E72),4),"")</f>
        <v/>
      </c>
      <c r="B71" s="286" t="str">
        <f>IF(INDEX('CoC Ranking Data'!$A$1:$CF$106,ROW($E72),5)&lt;&gt;"",INDEX('CoC Ranking Data'!$A$1:$CF$106,ROW($E72),5),"")</f>
        <v/>
      </c>
      <c r="C71" s="287" t="str">
        <f>IF(INDEX('CoC Ranking Data'!$A$1:$CF$106,ROW($E72),7)&lt;&gt;"",INDEX('CoC Ranking Data'!$A$1:$CF$106,ROW($E72),7),"")</f>
        <v/>
      </c>
      <c r="D71" s="287" t="str">
        <f>IF(INDEX('CoC Ranking Data'!$A$1:$CF$106,ROW($E72),74)&lt;&gt;"",INDEX('CoC Ranking Data'!$A$1:$CF$106,ROW($E72),74),"")</f>
        <v/>
      </c>
      <c r="E71" s="15" t="str">
        <f t="shared" si="0"/>
        <v/>
      </c>
    </row>
    <row r="72" spans="1:5" x14ac:dyDescent="0.25">
      <c r="A72" s="286" t="str">
        <f>IF(INDEX('CoC Ranking Data'!$A$1:$CF$106,ROW($E73),4)&lt;&gt;"",INDEX('CoC Ranking Data'!$A$1:$CF$106,ROW($E73),4),"")</f>
        <v/>
      </c>
      <c r="B72" s="286" t="str">
        <f>IF(INDEX('CoC Ranking Data'!$A$1:$CF$106,ROW($E73),5)&lt;&gt;"",INDEX('CoC Ranking Data'!$A$1:$CF$106,ROW($E73),5),"")</f>
        <v/>
      </c>
      <c r="C72" s="287" t="str">
        <f>IF(INDEX('CoC Ranking Data'!$A$1:$CF$106,ROW($E73),7)&lt;&gt;"",INDEX('CoC Ranking Data'!$A$1:$CF$106,ROW($E73),7),"")</f>
        <v/>
      </c>
      <c r="D72" s="287" t="str">
        <f>IF(INDEX('CoC Ranking Data'!$A$1:$CF$106,ROW($E73),74)&lt;&gt;"",INDEX('CoC Ranking Data'!$A$1:$CF$106,ROW($E73),74),"")</f>
        <v/>
      </c>
      <c r="E72" s="15" t="str">
        <f t="shared" si="0"/>
        <v/>
      </c>
    </row>
    <row r="73" spans="1:5" x14ac:dyDescent="0.25">
      <c r="A73" s="286" t="str">
        <f>IF(INDEX('CoC Ranking Data'!$A$1:$CF$106,ROW($E74),4)&lt;&gt;"",INDEX('CoC Ranking Data'!$A$1:$CF$106,ROW($E74),4),"")</f>
        <v/>
      </c>
      <c r="B73" s="286" t="str">
        <f>IF(INDEX('CoC Ranking Data'!$A$1:$CF$106,ROW($E74),5)&lt;&gt;"",INDEX('CoC Ranking Data'!$A$1:$CF$106,ROW($E74),5),"")</f>
        <v/>
      </c>
      <c r="C73" s="287" t="str">
        <f>IF(INDEX('CoC Ranking Data'!$A$1:$CF$106,ROW($E74),7)&lt;&gt;"",INDEX('CoC Ranking Data'!$A$1:$CF$106,ROW($E74),7),"")</f>
        <v/>
      </c>
      <c r="D73" s="287" t="str">
        <f>IF(INDEX('CoC Ranking Data'!$A$1:$CF$106,ROW($E74),74)&lt;&gt;"",INDEX('CoC Ranking Data'!$A$1:$CF$106,ROW($E74),74),"")</f>
        <v/>
      </c>
      <c r="E73" s="15" t="str">
        <f t="shared" ref="E73:E102" si="1">IF(A73&lt;&gt;"", IF(D73 = "Yes", 2, 0), "")</f>
        <v/>
      </c>
    </row>
    <row r="74" spans="1:5" x14ac:dyDescent="0.25">
      <c r="A74" s="286" t="str">
        <f>IF(INDEX('CoC Ranking Data'!$A$1:$CF$106,ROW($E75),4)&lt;&gt;"",INDEX('CoC Ranking Data'!$A$1:$CF$106,ROW($E75),4),"")</f>
        <v/>
      </c>
      <c r="B74" s="286" t="str">
        <f>IF(INDEX('CoC Ranking Data'!$A$1:$CF$106,ROW($E75),5)&lt;&gt;"",INDEX('CoC Ranking Data'!$A$1:$CF$106,ROW($E75),5),"")</f>
        <v/>
      </c>
      <c r="C74" s="287" t="str">
        <f>IF(INDEX('CoC Ranking Data'!$A$1:$CF$106,ROW($E75),7)&lt;&gt;"",INDEX('CoC Ranking Data'!$A$1:$CF$106,ROW($E75),7),"")</f>
        <v/>
      </c>
      <c r="D74" s="287" t="str">
        <f>IF(INDEX('CoC Ranking Data'!$A$1:$CF$106,ROW($E75),74)&lt;&gt;"",INDEX('CoC Ranking Data'!$A$1:$CF$106,ROW($E75),74),"")</f>
        <v/>
      </c>
      <c r="E74" s="15" t="str">
        <f t="shared" si="1"/>
        <v/>
      </c>
    </row>
    <row r="75" spans="1:5" x14ac:dyDescent="0.25">
      <c r="A75" s="286" t="str">
        <f>IF(INDEX('CoC Ranking Data'!$A$1:$CF$106,ROW($E76),4)&lt;&gt;"",INDEX('CoC Ranking Data'!$A$1:$CF$106,ROW($E76),4),"")</f>
        <v/>
      </c>
      <c r="B75" s="286" t="str">
        <f>IF(INDEX('CoC Ranking Data'!$A$1:$CF$106,ROW($E76),5)&lt;&gt;"",INDEX('CoC Ranking Data'!$A$1:$CF$106,ROW($E76),5),"")</f>
        <v/>
      </c>
      <c r="C75" s="287" t="str">
        <f>IF(INDEX('CoC Ranking Data'!$A$1:$CF$106,ROW($E76),7)&lt;&gt;"",INDEX('CoC Ranking Data'!$A$1:$CF$106,ROW($E76),7),"")</f>
        <v/>
      </c>
      <c r="D75" s="287" t="str">
        <f>IF(INDEX('CoC Ranking Data'!$A$1:$CF$106,ROW($E76),74)&lt;&gt;"",INDEX('CoC Ranking Data'!$A$1:$CF$106,ROW($E76),74),"")</f>
        <v/>
      </c>
      <c r="E75" s="15" t="str">
        <f t="shared" si="1"/>
        <v/>
      </c>
    </row>
    <row r="76" spans="1:5" x14ac:dyDescent="0.25">
      <c r="A76" s="286" t="str">
        <f>IF(INDEX('CoC Ranking Data'!$A$1:$CF$106,ROW($E77),4)&lt;&gt;"",INDEX('CoC Ranking Data'!$A$1:$CF$106,ROW($E77),4),"")</f>
        <v/>
      </c>
      <c r="B76" s="286" t="str">
        <f>IF(INDEX('CoC Ranking Data'!$A$1:$CF$106,ROW($E77),5)&lt;&gt;"",INDEX('CoC Ranking Data'!$A$1:$CF$106,ROW($E77),5),"")</f>
        <v/>
      </c>
      <c r="C76" s="287" t="str">
        <f>IF(INDEX('CoC Ranking Data'!$A$1:$CF$106,ROW($E77),7)&lt;&gt;"",INDEX('CoC Ranking Data'!$A$1:$CF$106,ROW($E77),7),"")</f>
        <v/>
      </c>
      <c r="D76" s="287" t="str">
        <f>IF(INDEX('CoC Ranking Data'!$A$1:$CF$106,ROW($E77),74)&lt;&gt;"",INDEX('CoC Ranking Data'!$A$1:$CF$106,ROW($E77),74),"")</f>
        <v/>
      </c>
      <c r="E76" s="15" t="str">
        <f t="shared" si="1"/>
        <v/>
      </c>
    </row>
    <row r="77" spans="1:5" x14ac:dyDescent="0.25">
      <c r="A77" s="286" t="str">
        <f>IF(INDEX('CoC Ranking Data'!$A$1:$CF$106,ROW($E78),4)&lt;&gt;"",INDEX('CoC Ranking Data'!$A$1:$CF$106,ROW($E78),4),"")</f>
        <v/>
      </c>
      <c r="B77" s="286" t="str">
        <f>IF(INDEX('CoC Ranking Data'!$A$1:$CF$106,ROW($E78),5)&lt;&gt;"",INDEX('CoC Ranking Data'!$A$1:$CF$106,ROW($E78),5),"")</f>
        <v/>
      </c>
      <c r="C77" s="287" t="str">
        <f>IF(INDEX('CoC Ranking Data'!$A$1:$CF$106,ROW($E78),7)&lt;&gt;"",INDEX('CoC Ranking Data'!$A$1:$CF$106,ROW($E78),7),"")</f>
        <v/>
      </c>
      <c r="D77" s="287" t="str">
        <f>IF(INDEX('CoC Ranking Data'!$A$1:$CF$106,ROW($E78),74)&lt;&gt;"",INDEX('CoC Ranking Data'!$A$1:$CF$106,ROW($E78),74),"")</f>
        <v/>
      </c>
      <c r="E77" s="15" t="str">
        <f t="shared" si="1"/>
        <v/>
      </c>
    </row>
    <row r="78" spans="1:5" x14ac:dyDescent="0.25">
      <c r="A78" s="286" t="str">
        <f>IF(INDEX('CoC Ranking Data'!$A$1:$CF$106,ROW($E79),4)&lt;&gt;"",INDEX('CoC Ranking Data'!$A$1:$CF$106,ROW($E79),4),"")</f>
        <v/>
      </c>
      <c r="B78" s="286" t="str">
        <f>IF(INDEX('CoC Ranking Data'!$A$1:$CF$106,ROW($E79),5)&lt;&gt;"",INDEX('CoC Ranking Data'!$A$1:$CF$106,ROW($E79),5),"")</f>
        <v/>
      </c>
      <c r="C78" s="287" t="str">
        <f>IF(INDEX('CoC Ranking Data'!$A$1:$CF$106,ROW($E79),7)&lt;&gt;"",INDEX('CoC Ranking Data'!$A$1:$CF$106,ROW($E79),7),"")</f>
        <v/>
      </c>
      <c r="D78" s="287" t="str">
        <f>IF(INDEX('CoC Ranking Data'!$A$1:$CF$106,ROW($E79),74)&lt;&gt;"",INDEX('CoC Ranking Data'!$A$1:$CF$106,ROW($E79),74),"")</f>
        <v/>
      </c>
      <c r="E78" s="15" t="str">
        <f t="shared" si="1"/>
        <v/>
      </c>
    </row>
    <row r="79" spans="1:5" x14ac:dyDescent="0.25">
      <c r="A79" s="286" t="str">
        <f>IF(INDEX('CoC Ranking Data'!$A$1:$CF$106,ROW($E80),4)&lt;&gt;"",INDEX('CoC Ranking Data'!$A$1:$CF$106,ROW($E80),4),"")</f>
        <v/>
      </c>
      <c r="B79" s="286" t="str">
        <f>IF(INDEX('CoC Ranking Data'!$A$1:$CF$106,ROW($E80),5)&lt;&gt;"",INDEX('CoC Ranking Data'!$A$1:$CF$106,ROW($E80),5),"")</f>
        <v/>
      </c>
      <c r="C79" s="287" t="str">
        <f>IF(INDEX('CoC Ranking Data'!$A$1:$CF$106,ROW($E80),7)&lt;&gt;"",INDEX('CoC Ranking Data'!$A$1:$CF$106,ROW($E80),7),"")</f>
        <v/>
      </c>
      <c r="D79" s="287" t="str">
        <f>IF(INDEX('CoC Ranking Data'!$A$1:$CF$106,ROW($E80),74)&lt;&gt;"",INDEX('CoC Ranking Data'!$A$1:$CF$106,ROW($E80),74),"")</f>
        <v/>
      </c>
      <c r="E79" s="15" t="str">
        <f t="shared" si="1"/>
        <v/>
      </c>
    </row>
    <row r="80" spans="1:5" x14ac:dyDescent="0.25">
      <c r="A80" s="286" t="str">
        <f>IF(INDEX('CoC Ranking Data'!$A$1:$CF$106,ROW($E81),4)&lt;&gt;"",INDEX('CoC Ranking Data'!$A$1:$CF$106,ROW($E81),4),"")</f>
        <v/>
      </c>
      <c r="B80" s="286" t="str">
        <f>IF(INDEX('CoC Ranking Data'!$A$1:$CF$106,ROW($E81),5)&lt;&gt;"",INDEX('CoC Ranking Data'!$A$1:$CF$106,ROW($E81),5),"")</f>
        <v/>
      </c>
      <c r="C80" s="287" t="str">
        <f>IF(INDEX('CoC Ranking Data'!$A$1:$CF$106,ROW($E81),7)&lt;&gt;"",INDEX('CoC Ranking Data'!$A$1:$CF$106,ROW($E81),7),"")</f>
        <v/>
      </c>
      <c r="D80" s="287" t="str">
        <f>IF(INDEX('CoC Ranking Data'!$A$1:$CF$106,ROW($E81),74)&lt;&gt;"",INDEX('CoC Ranking Data'!$A$1:$CF$106,ROW($E81),74),"")</f>
        <v/>
      </c>
      <c r="E80" s="15" t="str">
        <f t="shared" si="1"/>
        <v/>
      </c>
    </row>
    <row r="81" spans="1:5" x14ac:dyDescent="0.25">
      <c r="A81" s="286" t="str">
        <f>IF(INDEX('CoC Ranking Data'!$A$1:$CF$106,ROW($E82),4)&lt;&gt;"",INDEX('CoC Ranking Data'!$A$1:$CF$106,ROW($E82),4),"")</f>
        <v/>
      </c>
      <c r="B81" s="286" t="str">
        <f>IF(INDEX('CoC Ranking Data'!$A$1:$CF$106,ROW($E82),5)&lt;&gt;"",INDEX('CoC Ranking Data'!$A$1:$CF$106,ROW($E82),5),"")</f>
        <v/>
      </c>
      <c r="C81" s="287" t="str">
        <f>IF(INDEX('CoC Ranking Data'!$A$1:$CF$106,ROW($E82),7)&lt;&gt;"",INDEX('CoC Ranking Data'!$A$1:$CF$106,ROW($E82),7),"")</f>
        <v/>
      </c>
      <c r="D81" s="287" t="str">
        <f>IF(INDEX('CoC Ranking Data'!$A$1:$CF$106,ROW($E82),74)&lt;&gt;"",INDEX('CoC Ranking Data'!$A$1:$CF$106,ROW($E82),74),"")</f>
        <v/>
      </c>
      <c r="E81" s="15" t="str">
        <f t="shared" si="1"/>
        <v/>
      </c>
    </row>
    <row r="82" spans="1:5" x14ac:dyDescent="0.25">
      <c r="A82" s="286" t="str">
        <f>IF(INDEX('CoC Ranking Data'!$A$1:$CF$106,ROW($E83),4)&lt;&gt;"",INDEX('CoC Ranking Data'!$A$1:$CF$106,ROW($E83),4),"")</f>
        <v/>
      </c>
      <c r="B82" s="286" t="str">
        <f>IF(INDEX('CoC Ranking Data'!$A$1:$CF$106,ROW($E83),5)&lt;&gt;"",INDEX('CoC Ranking Data'!$A$1:$CF$106,ROW($E83),5),"")</f>
        <v/>
      </c>
      <c r="C82" s="287" t="str">
        <f>IF(INDEX('CoC Ranking Data'!$A$1:$CF$106,ROW($E83),7)&lt;&gt;"",INDEX('CoC Ranking Data'!$A$1:$CF$106,ROW($E83),7),"")</f>
        <v/>
      </c>
      <c r="D82" s="287" t="str">
        <f>IF(INDEX('CoC Ranking Data'!$A$1:$CF$106,ROW($E83),74)&lt;&gt;"",INDEX('CoC Ranking Data'!$A$1:$CF$106,ROW($E83),74),"")</f>
        <v/>
      </c>
      <c r="E82" s="15" t="str">
        <f t="shared" si="1"/>
        <v/>
      </c>
    </row>
    <row r="83" spans="1:5" x14ac:dyDescent="0.25">
      <c r="A83" s="286" t="str">
        <f>IF(INDEX('CoC Ranking Data'!$A$1:$CF$106,ROW($E84),4)&lt;&gt;"",INDEX('CoC Ranking Data'!$A$1:$CF$106,ROW($E84),4),"")</f>
        <v/>
      </c>
      <c r="B83" s="286" t="str">
        <f>IF(INDEX('CoC Ranking Data'!$A$1:$CF$106,ROW($E84),5)&lt;&gt;"",INDEX('CoC Ranking Data'!$A$1:$CF$106,ROW($E84),5),"")</f>
        <v/>
      </c>
      <c r="C83" s="287" t="str">
        <f>IF(INDEX('CoC Ranking Data'!$A$1:$CF$106,ROW($E84),7)&lt;&gt;"",INDEX('CoC Ranking Data'!$A$1:$CF$106,ROW($E84),7),"")</f>
        <v/>
      </c>
      <c r="D83" s="287" t="str">
        <f>IF(INDEX('CoC Ranking Data'!$A$1:$CF$106,ROW($E84),74)&lt;&gt;"",INDEX('CoC Ranking Data'!$A$1:$CF$106,ROW($E84),74),"")</f>
        <v/>
      </c>
      <c r="E83" s="15" t="str">
        <f t="shared" si="1"/>
        <v/>
      </c>
    </row>
    <row r="84" spans="1:5" x14ac:dyDescent="0.25">
      <c r="A84" s="286" t="str">
        <f>IF(INDEX('CoC Ranking Data'!$A$1:$CF$106,ROW($E85),4)&lt;&gt;"",INDEX('CoC Ranking Data'!$A$1:$CF$106,ROW($E85),4),"")</f>
        <v/>
      </c>
      <c r="B84" s="286" t="str">
        <f>IF(INDEX('CoC Ranking Data'!$A$1:$CF$106,ROW($E85),5)&lt;&gt;"",INDEX('CoC Ranking Data'!$A$1:$CF$106,ROW($E85),5),"")</f>
        <v/>
      </c>
      <c r="C84" s="287" t="str">
        <f>IF(INDEX('CoC Ranking Data'!$A$1:$CF$106,ROW($E85),7)&lt;&gt;"",INDEX('CoC Ranking Data'!$A$1:$CF$106,ROW($E85),7),"")</f>
        <v/>
      </c>
      <c r="D84" s="287" t="str">
        <f>IF(INDEX('CoC Ranking Data'!$A$1:$CF$106,ROW($E85),74)&lt;&gt;"",INDEX('CoC Ranking Data'!$A$1:$CF$106,ROW($E85),74),"")</f>
        <v/>
      </c>
      <c r="E84" s="15" t="str">
        <f t="shared" si="1"/>
        <v/>
      </c>
    </row>
    <row r="85" spans="1:5" x14ac:dyDescent="0.25">
      <c r="A85" s="286" t="str">
        <f>IF(INDEX('CoC Ranking Data'!$A$1:$CF$106,ROW($E86),4)&lt;&gt;"",INDEX('CoC Ranking Data'!$A$1:$CF$106,ROW($E86),4),"")</f>
        <v/>
      </c>
      <c r="B85" s="286" t="str">
        <f>IF(INDEX('CoC Ranking Data'!$A$1:$CF$106,ROW($E86),5)&lt;&gt;"",INDEX('CoC Ranking Data'!$A$1:$CF$106,ROW($E86),5),"")</f>
        <v/>
      </c>
      <c r="C85" s="287" t="str">
        <f>IF(INDEX('CoC Ranking Data'!$A$1:$CF$106,ROW($E86),7)&lt;&gt;"",INDEX('CoC Ranking Data'!$A$1:$CF$106,ROW($E86),7),"")</f>
        <v/>
      </c>
      <c r="D85" s="287" t="str">
        <f>IF(INDEX('CoC Ranking Data'!$A$1:$CF$106,ROW($E86),74)&lt;&gt;"",INDEX('CoC Ranking Data'!$A$1:$CF$106,ROW($E86),74),"")</f>
        <v/>
      </c>
      <c r="E85" s="15" t="str">
        <f t="shared" si="1"/>
        <v/>
      </c>
    </row>
    <row r="86" spans="1:5" x14ac:dyDescent="0.25">
      <c r="A86" s="286" t="str">
        <f>IF(INDEX('CoC Ranking Data'!$A$1:$CF$106,ROW($E87),4)&lt;&gt;"",INDEX('CoC Ranking Data'!$A$1:$CF$106,ROW($E87),4),"")</f>
        <v/>
      </c>
      <c r="B86" s="286" t="str">
        <f>IF(INDEX('CoC Ranking Data'!$A$1:$CF$106,ROW($E87),5)&lt;&gt;"",INDEX('CoC Ranking Data'!$A$1:$CF$106,ROW($E87),5),"")</f>
        <v/>
      </c>
      <c r="C86" s="287" t="str">
        <f>IF(INDEX('CoC Ranking Data'!$A$1:$CF$106,ROW($E87),7)&lt;&gt;"",INDEX('CoC Ranking Data'!$A$1:$CF$106,ROW($E87),7),"")</f>
        <v/>
      </c>
      <c r="D86" s="287" t="str">
        <f>IF(INDEX('CoC Ranking Data'!$A$1:$CF$106,ROW($E87),74)&lt;&gt;"",INDEX('CoC Ranking Data'!$A$1:$CF$106,ROW($E87),74),"")</f>
        <v/>
      </c>
      <c r="E86" s="15" t="str">
        <f t="shared" si="1"/>
        <v/>
      </c>
    </row>
    <row r="87" spans="1:5" x14ac:dyDescent="0.25">
      <c r="A87" s="286" t="str">
        <f>IF(INDEX('CoC Ranking Data'!$A$1:$CF$106,ROW($E88),4)&lt;&gt;"",INDEX('CoC Ranking Data'!$A$1:$CF$106,ROW($E88),4),"")</f>
        <v/>
      </c>
      <c r="B87" s="286" t="str">
        <f>IF(INDEX('CoC Ranking Data'!$A$1:$CF$106,ROW($E88),5)&lt;&gt;"",INDEX('CoC Ranking Data'!$A$1:$CF$106,ROW($E88),5),"")</f>
        <v/>
      </c>
      <c r="C87" s="287" t="str">
        <f>IF(INDEX('CoC Ranking Data'!$A$1:$CF$106,ROW($E88),7)&lt;&gt;"",INDEX('CoC Ranking Data'!$A$1:$CF$106,ROW($E88),7),"")</f>
        <v/>
      </c>
      <c r="D87" s="287" t="str">
        <f>IF(INDEX('CoC Ranking Data'!$A$1:$CF$106,ROW($E88),74)&lt;&gt;"",INDEX('CoC Ranking Data'!$A$1:$CF$106,ROW($E88),74),"")</f>
        <v/>
      </c>
      <c r="E87" s="15" t="str">
        <f t="shared" si="1"/>
        <v/>
      </c>
    </row>
    <row r="88" spans="1:5" x14ac:dyDescent="0.25">
      <c r="A88" s="286" t="str">
        <f>IF(INDEX('CoC Ranking Data'!$A$1:$CF$106,ROW($E89),4)&lt;&gt;"",INDEX('CoC Ranking Data'!$A$1:$CF$106,ROW($E89),4),"")</f>
        <v/>
      </c>
      <c r="B88" s="286" t="str">
        <f>IF(INDEX('CoC Ranking Data'!$A$1:$CF$106,ROW($E89),5)&lt;&gt;"",INDEX('CoC Ranking Data'!$A$1:$CF$106,ROW($E89),5),"")</f>
        <v/>
      </c>
      <c r="C88" s="287" t="str">
        <f>IF(INDEX('CoC Ranking Data'!$A$1:$CF$106,ROW($E89),7)&lt;&gt;"",INDEX('CoC Ranking Data'!$A$1:$CF$106,ROW($E89),7),"")</f>
        <v/>
      </c>
      <c r="D88" s="287" t="str">
        <f>IF(INDEX('CoC Ranking Data'!$A$1:$CF$106,ROW($E89),74)&lt;&gt;"",INDEX('CoC Ranking Data'!$A$1:$CF$106,ROW($E89),74),"")</f>
        <v/>
      </c>
      <c r="E88" s="15" t="str">
        <f t="shared" si="1"/>
        <v/>
      </c>
    </row>
    <row r="89" spans="1:5" x14ac:dyDescent="0.25">
      <c r="A89" s="286" t="str">
        <f>IF(INDEX('CoC Ranking Data'!$A$1:$CF$106,ROW($E90),4)&lt;&gt;"",INDEX('CoC Ranking Data'!$A$1:$CF$106,ROW($E90),4),"")</f>
        <v/>
      </c>
      <c r="B89" s="286" t="str">
        <f>IF(INDEX('CoC Ranking Data'!$A$1:$CF$106,ROW($E90),5)&lt;&gt;"",INDEX('CoC Ranking Data'!$A$1:$CF$106,ROW($E90),5),"")</f>
        <v/>
      </c>
      <c r="C89" s="287" t="str">
        <f>IF(INDEX('CoC Ranking Data'!$A$1:$CF$106,ROW($E90),7)&lt;&gt;"",INDEX('CoC Ranking Data'!$A$1:$CF$106,ROW($E90),7),"")</f>
        <v/>
      </c>
      <c r="D89" s="287" t="str">
        <f>IF(INDEX('CoC Ranking Data'!$A$1:$CF$106,ROW($E90),74)&lt;&gt;"",INDEX('CoC Ranking Data'!$A$1:$CF$106,ROW($E90),74),"")</f>
        <v/>
      </c>
      <c r="E89" s="15" t="str">
        <f t="shared" si="1"/>
        <v/>
      </c>
    </row>
    <row r="90" spans="1:5" x14ac:dyDescent="0.25">
      <c r="A90" s="286" t="str">
        <f>IF(INDEX('CoC Ranking Data'!$A$1:$CF$106,ROW($E91),4)&lt;&gt;"",INDEX('CoC Ranking Data'!$A$1:$CF$106,ROW($E91),4),"")</f>
        <v/>
      </c>
      <c r="B90" s="286" t="str">
        <f>IF(INDEX('CoC Ranking Data'!$A$1:$CF$106,ROW($E91),5)&lt;&gt;"",INDEX('CoC Ranking Data'!$A$1:$CF$106,ROW($E91),5),"")</f>
        <v/>
      </c>
      <c r="C90" s="287" t="str">
        <f>IF(INDEX('CoC Ranking Data'!$A$1:$CF$106,ROW($E91),7)&lt;&gt;"",INDEX('CoC Ranking Data'!$A$1:$CF$106,ROW($E91),7),"")</f>
        <v/>
      </c>
      <c r="D90" s="287" t="str">
        <f>IF(INDEX('CoC Ranking Data'!$A$1:$CF$106,ROW($E91),74)&lt;&gt;"",INDEX('CoC Ranking Data'!$A$1:$CF$106,ROW($E91),74),"")</f>
        <v/>
      </c>
      <c r="E90" s="15" t="str">
        <f t="shared" si="1"/>
        <v/>
      </c>
    </row>
    <row r="91" spans="1:5" x14ac:dyDescent="0.25">
      <c r="A91" s="286" t="str">
        <f>IF(INDEX('CoC Ranking Data'!$A$1:$CF$106,ROW($E92),4)&lt;&gt;"",INDEX('CoC Ranking Data'!$A$1:$CF$106,ROW($E92),4),"")</f>
        <v/>
      </c>
      <c r="B91" s="286" t="str">
        <f>IF(INDEX('CoC Ranking Data'!$A$1:$CF$106,ROW($E92),5)&lt;&gt;"",INDEX('CoC Ranking Data'!$A$1:$CF$106,ROW($E92),5),"")</f>
        <v/>
      </c>
      <c r="C91" s="287" t="str">
        <f>IF(INDEX('CoC Ranking Data'!$A$1:$CF$106,ROW($E92),7)&lt;&gt;"",INDEX('CoC Ranking Data'!$A$1:$CF$106,ROW($E92),7),"")</f>
        <v/>
      </c>
      <c r="D91" s="287" t="str">
        <f>IF(INDEX('CoC Ranking Data'!$A$1:$CF$106,ROW($E92),74)&lt;&gt;"",INDEX('CoC Ranking Data'!$A$1:$CF$106,ROW($E92),74),"")</f>
        <v/>
      </c>
      <c r="E91" s="15" t="str">
        <f t="shared" si="1"/>
        <v/>
      </c>
    </row>
    <row r="92" spans="1:5" x14ac:dyDescent="0.25">
      <c r="A92" s="286" t="str">
        <f>IF(INDEX('CoC Ranking Data'!$A$1:$CF$106,ROW($E93),4)&lt;&gt;"",INDEX('CoC Ranking Data'!$A$1:$CF$106,ROW($E93),4),"")</f>
        <v/>
      </c>
      <c r="B92" s="286" t="str">
        <f>IF(INDEX('CoC Ranking Data'!$A$1:$CF$106,ROW($E93),5)&lt;&gt;"",INDEX('CoC Ranking Data'!$A$1:$CF$106,ROW($E93),5),"")</f>
        <v/>
      </c>
      <c r="C92" s="287" t="str">
        <f>IF(INDEX('CoC Ranking Data'!$A$1:$CF$106,ROW($E93),7)&lt;&gt;"",INDEX('CoC Ranking Data'!$A$1:$CF$106,ROW($E93),7),"")</f>
        <v/>
      </c>
      <c r="D92" s="287" t="str">
        <f>IF(INDEX('CoC Ranking Data'!$A$1:$CF$106,ROW($E93),74)&lt;&gt;"",INDEX('CoC Ranking Data'!$A$1:$CF$106,ROW($E93),74),"")</f>
        <v/>
      </c>
      <c r="E92" s="15" t="str">
        <f t="shared" si="1"/>
        <v/>
      </c>
    </row>
    <row r="93" spans="1:5" x14ac:dyDescent="0.25">
      <c r="A93" s="286" t="str">
        <f>IF(INDEX('CoC Ranking Data'!$A$1:$CF$106,ROW($E94),4)&lt;&gt;"",INDEX('CoC Ranking Data'!$A$1:$CF$106,ROW($E94),4),"")</f>
        <v/>
      </c>
      <c r="B93" s="286" t="str">
        <f>IF(INDEX('CoC Ranking Data'!$A$1:$CF$106,ROW($E94),5)&lt;&gt;"",INDEX('CoC Ranking Data'!$A$1:$CF$106,ROW($E94),5),"")</f>
        <v/>
      </c>
      <c r="C93" s="287" t="str">
        <f>IF(INDEX('CoC Ranking Data'!$A$1:$CF$106,ROW($E94),7)&lt;&gt;"",INDEX('CoC Ranking Data'!$A$1:$CF$106,ROW($E94),7),"")</f>
        <v/>
      </c>
      <c r="D93" s="287" t="str">
        <f>IF(INDEX('CoC Ranking Data'!$A$1:$CF$106,ROW($E94),74)&lt;&gt;"",INDEX('CoC Ranking Data'!$A$1:$CF$106,ROW($E94),74),"")</f>
        <v/>
      </c>
      <c r="E93" s="15" t="str">
        <f t="shared" si="1"/>
        <v/>
      </c>
    </row>
    <row r="94" spans="1:5" x14ac:dyDescent="0.25">
      <c r="A94" s="286" t="str">
        <f>IF(INDEX('CoC Ranking Data'!$A$1:$CF$106,ROW($E95),4)&lt;&gt;"",INDEX('CoC Ranking Data'!$A$1:$CF$106,ROW($E95),4),"")</f>
        <v/>
      </c>
      <c r="B94" s="286" t="str">
        <f>IF(INDEX('CoC Ranking Data'!$A$1:$CF$106,ROW($E95),5)&lt;&gt;"",INDEX('CoC Ranking Data'!$A$1:$CF$106,ROW($E95),5),"")</f>
        <v/>
      </c>
      <c r="C94" s="287" t="str">
        <f>IF(INDEX('CoC Ranking Data'!$A$1:$CF$106,ROW($E95),7)&lt;&gt;"",INDEX('CoC Ranking Data'!$A$1:$CF$106,ROW($E95),7),"")</f>
        <v/>
      </c>
      <c r="D94" s="287" t="str">
        <f>IF(INDEX('CoC Ranking Data'!$A$1:$CF$106,ROW($E95),74)&lt;&gt;"",INDEX('CoC Ranking Data'!$A$1:$CF$106,ROW($E95),74),"")</f>
        <v/>
      </c>
      <c r="E94" s="15" t="str">
        <f t="shared" si="1"/>
        <v/>
      </c>
    </row>
    <row r="95" spans="1:5" x14ac:dyDescent="0.25">
      <c r="A95" s="286" t="str">
        <f>IF(INDEX('CoC Ranking Data'!$A$1:$CF$106,ROW($E96),4)&lt;&gt;"",INDEX('CoC Ranking Data'!$A$1:$CF$106,ROW($E96),4),"")</f>
        <v/>
      </c>
      <c r="B95" s="286" t="str">
        <f>IF(INDEX('CoC Ranking Data'!$A$1:$CF$106,ROW($E96),5)&lt;&gt;"",INDEX('CoC Ranking Data'!$A$1:$CF$106,ROW($E96),5),"")</f>
        <v/>
      </c>
      <c r="C95" s="287" t="str">
        <f>IF(INDEX('CoC Ranking Data'!$A$1:$CF$106,ROW($E96),7)&lt;&gt;"",INDEX('CoC Ranking Data'!$A$1:$CF$106,ROW($E96),7),"")</f>
        <v/>
      </c>
      <c r="D95" s="287" t="str">
        <f>IF(INDEX('CoC Ranking Data'!$A$1:$CF$106,ROW($E96),74)&lt;&gt;"",INDEX('CoC Ranking Data'!$A$1:$CF$106,ROW($E96),74),"")</f>
        <v/>
      </c>
      <c r="E95" s="15" t="str">
        <f t="shared" si="1"/>
        <v/>
      </c>
    </row>
    <row r="96" spans="1:5" x14ac:dyDescent="0.25">
      <c r="A96" s="286" t="str">
        <f>IF(INDEX('CoC Ranking Data'!$A$1:$CF$106,ROW($E97),4)&lt;&gt;"",INDEX('CoC Ranking Data'!$A$1:$CF$106,ROW($E97),4),"")</f>
        <v/>
      </c>
      <c r="B96" s="286" t="str">
        <f>IF(INDEX('CoC Ranking Data'!$A$1:$CF$106,ROW($E97),5)&lt;&gt;"",INDEX('CoC Ranking Data'!$A$1:$CF$106,ROW($E97),5),"")</f>
        <v/>
      </c>
      <c r="C96" s="287" t="str">
        <f>IF(INDEX('CoC Ranking Data'!$A$1:$CF$106,ROW($E97),7)&lt;&gt;"",INDEX('CoC Ranking Data'!$A$1:$CF$106,ROW($E97),7),"")</f>
        <v/>
      </c>
      <c r="D96" s="287" t="str">
        <f>IF(INDEX('CoC Ranking Data'!$A$1:$CF$106,ROW($E97),74)&lt;&gt;"",INDEX('CoC Ranking Data'!$A$1:$CF$106,ROW($E97),74),"")</f>
        <v/>
      </c>
      <c r="E96" s="15" t="str">
        <f t="shared" si="1"/>
        <v/>
      </c>
    </row>
    <row r="97" spans="1:5" x14ac:dyDescent="0.25">
      <c r="A97" s="286" t="str">
        <f>IF(INDEX('CoC Ranking Data'!$A$1:$CF$106,ROW($E98),4)&lt;&gt;"",INDEX('CoC Ranking Data'!$A$1:$CF$106,ROW($E98),4),"")</f>
        <v/>
      </c>
      <c r="B97" s="286" t="str">
        <f>IF(INDEX('CoC Ranking Data'!$A$1:$CF$106,ROW($E98),5)&lt;&gt;"",INDEX('CoC Ranking Data'!$A$1:$CF$106,ROW($E98),5),"")</f>
        <v/>
      </c>
      <c r="C97" s="287" t="str">
        <f>IF(INDEX('CoC Ranking Data'!$A$1:$CF$106,ROW($E98),7)&lt;&gt;"",INDEX('CoC Ranking Data'!$A$1:$CF$106,ROW($E98),7),"")</f>
        <v/>
      </c>
      <c r="D97" s="287" t="str">
        <f>IF(INDEX('CoC Ranking Data'!$A$1:$CF$106,ROW($E98),74)&lt;&gt;"",INDEX('CoC Ranking Data'!$A$1:$CF$106,ROW($E98),74),"")</f>
        <v/>
      </c>
      <c r="E97" s="15" t="str">
        <f t="shared" si="1"/>
        <v/>
      </c>
    </row>
    <row r="98" spans="1:5" x14ac:dyDescent="0.25">
      <c r="A98" s="286" t="str">
        <f>IF(INDEX('CoC Ranking Data'!$A$1:$CF$106,ROW($E99),4)&lt;&gt;"",INDEX('CoC Ranking Data'!$A$1:$CF$106,ROW($E99),4),"")</f>
        <v/>
      </c>
      <c r="B98" s="286" t="str">
        <f>IF(INDEX('CoC Ranking Data'!$A$1:$CF$106,ROW($E99),5)&lt;&gt;"",INDEX('CoC Ranking Data'!$A$1:$CF$106,ROW($E99),5),"")</f>
        <v/>
      </c>
      <c r="C98" s="287" t="str">
        <f>IF(INDEX('CoC Ranking Data'!$A$1:$CF$106,ROW($E99),7)&lt;&gt;"",INDEX('CoC Ranking Data'!$A$1:$CF$106,ROW($E99),7),"")</f>
        <v/>
      </c>
      <c r="D98" s="287" t="str">
        <f>IF(INDEX('CoC Ranking Data'!$A$1:$CF$106,ROW($E99),74)&lt;&gt;"",INDEX('CoC Ranking Data'!$A$1:$CF$106,ROW($E99),74),"")</f>
        <v/>
      </c>
      <c r="E98" s="15" t="str">
        <f t="shared" si="1"/>
        <v/>
      </c>
    </row>
    <row r="99" spans="1:5" x14ac:dyDescent="0.25">
      <c r="A99" s="286" t="str">
        <f>IF(INDEX('CoC Ranking Data'!$A$1:$CF$106,ROW($E100),4)&lt;&gt;"",INDEX('CoC Ranking Data'!$A$1:$CF$106,ROW($E100),4),"")</f>
        <v/>
      </c>
      <c r="B99" s="286" t="str">
        <f>IF(INDEX('CoC Ranking Data'!$A$1:$CF$106,ROW($E100),5)&lt;&gt;"",INDEX('CoC Ranking Data'!$A$1:$CF$106,ROW($E100),5),"")</f>
        <v/>
      </c>
      <c r="C99" s="287" t="str">
        <f>IF(INDEX('CoC Ranking Data'!$A$1:$CF$106,ROW($E100),7)&lt;&gt;"",INDEX('CoC Ranking Data'!$A$1:$CF$106,ROW($E100),7),"")</f>
        <v/>
      </c>
      <c r="D99" s="287" t="str">
        <f>IF(INDEX('CoC Ranking Data'!$A$1:$CF$106,ROW($E100),74)&lt;&gt;"",INDEX('CoC Ranking Data'!$A$1:$CF$106,ROW($E100),74),"")</f>
        <v/>
      </c>
      <c r="E99" s="15" t="str">
        <f t="shared" si="1"/>
        <v/>
      </c>
    </row>
    <row r="100" spans="1:5" x14ac:dyDescent="0.25">
      <c r="A100" s="286" t="str">
        <f>IF(INDEX('CoC Ranking Data'!$A$1:$CF$106,ROW($E101),4)&lt;&gt;"",INDEX('CoC Ranking Data'!$A$1:$CF$106,ROW($E101),4),"")</f>
        <v/>
      </c>
      <c r="B100" s="286" t="str">
        <f>IF(INDEX('CoC Ranking Data'!$A$1:$CF$106,ROW($E101),5)&lt;&gt;"",INDEX('CoC Ranking Data'!$A$1:$CF$106,ROW($E101),5),"")</f>
        <v/>
      </c>
      <c r="C100" s="287" t="str">
        <f>IF(INDEX('CoC Ranking Data'!$A$1:$CF$106,ROW($E101),7)&lt;&gt;"",INDEX('CoC Ranking Data'!$A$1:$CF$106,ROW($E101),7),"")</f>
        <v/>
      </c>
      <c r="D100" s="287" t="str">
        <f>IF(INDEX('CoC Ranking Data'!$A$1:$CF$106,ROW($E101),74)&lt;&gt;"",INDEX('CoC Ranking Data'!$A$1:$CF$106,ROW($E101),74),"")</f>
        <v/>
      </c>
      <c r="E100" s="15" t="str">
        <f t="shared" si="1"/>
        <v/>
      </c>
    </row>
    <row r="101" spans="1:5" x14ac:dyDescent="0.25">
      <c r="A101" s="286" t="str">
        <f>IF(INDEX('CoC Ranking Data'!$A$1:$CF$106,ROW($E102),4)&lt;&gt;"",INDEX('CoC Ranking Data'!$A$1:$CF$106,ROW($E102),4),"")</f>
        <v/>
      </c>
      <c r="B101" s="286" t="str">
        <f>IF(INDEX('CoC Ranking Data'!$A$1:$CF$106,ROW($E102),5)&lt;&gt;"",INDEX('CoC Ranking Data'!$A$1:$CF$106,ROW($E102),5),"")</f>
        <v/>
      </c>
      <c r="C101" s="287" t="str">
        <f>IF(INDEX('CoC Ranking Data'!$A$1:$CF$106,ROW($E102),7)&lt;&gt;"",INDEX('CoC Ranking Data'!$A$1:$CF$106,ROW($E102),7),"")</f>
        <v/>
      </c>
      <c r="D101" s="287" t="str">
        <f>IF(INDEX('CoC Ranking Data'!$A$1:$CF$106,ROW($E102),74)&lt;&gt;"",INDEX('CoC Ranking Data'!$A$1:$CF$106,ROW($E102),74),"")</f>
        <v/>
      </c>
      <c r="E101" s="15" t="str">
        <f t="shared" si="1"/>
        <v/>
      </c>
    </row>
    <row r="102" spans="1:5" x14ac:dyDescent="0.25">
      <c r="A102" s="286" t="str">
        <f>IF(INDEX('CoC Ranking Data'!$A$1:$CF$106,ROW($E103),4)&lt;&gt;"",INDEX('CoC Ranking Data'!$A$1:$CF$106,ROW($E103),4),"")</f>
        <v/>
      </c>
      <c r="B102" s="286" t="str">
        <f>IF(INDEX('CoC Ranking Data'!$A$1:$CF$106,ROW($E103),5)&lt;&gt;"",INDEX('CoC Ranking Data'!$A$1:$CF$106,ROW($E103),5),"")</f>
        <v/>
      </c>
      <c r="C102" s="287" t="str">
        <f>IF(INDEX('CoC Ranking Data'!$A$1:$CF$106,ROW($E103),7)&lt;&gt;"",INDEX('CoC Ranking Data'!$A$1:$CF$106,ROW($E103),7),"")</f>
        <v/>
      </c>
      <c r="D102" s="287" t="str">
        <f>IF(INDEX('CoC Ranking Data'!$A$1:$CF$106,ROW($E103),74)&lt;&gt;"",INDEX('CoC Ranking Data'!$A$1:$CF$106,ROW($E103),74),"")</f>
        <v/>
      </c>
      <c r="E102" s="15" t="str">
        <f t="shared" si="1"/>
        <v/>
      </c>
    </row>
  </sheetData>
  <sheetProtection algorithmName="SHA-512" hashValue="7O/YWPI3U698hIhoi7SlYytN/FDVujhOg1fSb7k7FnfCE3mWguUhozngorwmOlmvrpoqBs9VxQA+dLoC6zzpkQ==" saltValue="fhnZy0q5stgVMreGD9kBtQ==" spinCount="100000" sheet="1" objects="1" scenarios="1" selectLockedCells="1"/>
  <mergeCells count="1">
    <mergeCell ref="B2:B4"/>
  </mergeCells>
  <hyperlinks>
    <hyperlink ref="E1" location="'Scoring Chart'!A1" display="Return to Scoring Chart" xr:uid="{00000000-0004-0000-0C00-000000000000}"/>
  </hyperlinks>
  <pageMargins left="0.7" right="0.7" top="0.75" bottom="0.75" header="0.3" footer="0.3"/>
  <pageSetup paperSize="5" scale="5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7"/>
  <dimension ref="A1:E102"/>
  <sheetViews>
    <sheetView showGridLines="0" workbookViewId="0">
      <selection activeCell="E1" sqref="E1"/>
    </sheetView>
  </sheetViews>
  <sheetFormatPr defaultRowHeight="15" x14ac:dyDescent="0.25"/>
  <cols>
    <col min="1" max="1" width="50.7109375" style="334" customWidth="1"/>
    <col min="2" max="2" width="60.7109375" style="334" customWidth="1"/>
    <col min="3" max="3" width="20.42578125" customWidth="1"/>
    <col min="4" max="4" width="13.85546875" customWidth="1"/>
    <col min="5" max="5" width="21" customWidth="1"/>
  </cols>
  <sheetData>
    <row r="1" spans="1:5" ht="31.5" customHeight="1" x14ac:dyDescent="0.25">
      <c r="A1" s="333"/>
      <c r="B1" s="343" t="s">
        <v>842</v>
      </c>
      <c r="C1" s="338"/>
      <c r="E1" s="373" t="s">
        <v>342</v>
      </c>
    </row>
    <row r="2" spans="1:5" ht="15.75" customHeight="1" x14ac:dyDescent="0.25">
      <c r="A2" s="333"/>
      <c r="B2" s="360" t="s">
        <v>716</v>
      </c>
      <c r="C2" s="301"/>
      <c r="D2" s="372"/>
    </row>
    <row r="3" spans="1:5" ht="15.75" customHeight="1" x14ac:dyDescent="0.25">
      <c r="A3" s="333"/>
      <c r="B3"/>
      <c r="C3" s="301"/>
      <c r="D3" s="372"/>
    </row>
    <row r="4" spans="1:5" ht="15.75" customHeight="1" x14ac:dyDescent="0.25">
      <c r="A4" s="333"/>
      <c r="B4"/>
      <c r="C4" s="301"/>
      <c r="D4" s="372"/>
    </row>
    <row r="5" spans="1:5" ht="15.75" customHeight="1" x14ac:dyDescent="0.25">
      <c r="A5" s="333"/>
      <c r="B5"/>
      <c r="C5" s="301"/>
    </row>
    <row r="6" spans="1:5" ht="15.75" thickBot="1" x14ac:dyDescent="0.3"/>
    <row r="7" spans="1:5" s="12" customFormat="1" ht="15.75" thickBot="1" x14ac:dyDescent="0.3">
      <c r="A7" s="329" t="s">
        <v>2</v>
      </c>
      <c r="B7" s="329" t="s">
        <v>3</v>
      </c>
      <c r="C7" s="288" t="s">
        <v>4</v>
      </c>
      <c r="D7" s="11" t="s">
        <v>1</v>
      </c>
    </row>
    <row r="8" spans="1:5" s="9" customFormat="1" ht="12.75" x14ac:dyDescent="0.2">
      <c r="A8" s="286" t="str">
        <f>IF(INDEX('CoC Ranking Data'!$A$1:$CF$106,ROW($D9),4)&lt;&gt;"",INDEX('CoC Ranking Data'!$A$1:$CF$106,ROW($D9),4),"")</f>
        <v>Armstrong County Community Action Agency</v>
      </c>
      <c r="B8" s="286" t="str">
        <f>IF(INDEX('CoC Ranking Data'!$A$1:$CF$106,ROW($D9),5)&lt;&gt;"",INDEX('CoC Ranking Data'!$A$1:$CF$106,ROW($D9),5),"")</f>
        <v>Armstrong County Permanent Supportive Housing Program</v>
      </c>
      <c r="C8" s="287" t="str">
        <f>IF(INDEX('CoC Ranking Data'!$A$1:$CF$106,ROW($D9),7)&lt;&gt;"",INDEX('CoC Ranking Data'!$A$1:$CF$106,ROW($D9),7),"")</f>
        <v>PH</v>
      </c>
      <c r="D8" s="347" t="str">
        <f>IF(INDEX('CoC Ranking Data'!$A$1:$CF$106,ROW($D9),77)&lt;&gt;"",INDEX('CoC Ranking Data'!$A$1:$CF$106,ROW($D9),77),"")</f>
        <v/>
      </c>
    </row>
    <row r="9" spans="1:5" s="9" customFormat="1" ht="12.75" x14ac:dyDescent="0.2">
      <c r="A9" s="286" t="str">
        <f>IF(INDEX('CoC Ranking Data'!$A$1:$CF$106,ROW($D10),4)&lt;&gt;"",INDEX('CoC Ranking Data'!$A$1:$CF$106,ROW($D10),4),"")</f>
        <v>Armstrong County Community Action Agency</v>
      </c>
      <c r="B9" s="286" t="str">
        <f>IF(INDEX('CoC Ranking Data'!$A$1:$CF$106,ROW($D10),5)&lt;&gt;"",INDEX('CoC Ranking Data'!$A$1:$CF$106,ROW($D10),5),"")</f>
        <v>Armstrong-Fayette Rapid Rehousing Program</v>
      </c>
      <c r="C9" s="287" t="str">
        <f>IF(INDEX('CoC Ranking Data'!$A$1:$CF$106,ROW($D10),7)&lt;&gt;"",INDEX('CoC Ranking Data'!$A$1:$CF$106,ROW($D10),7),"")</f>
        <v>PH-RRH</v>
      </c>
      <c r="D9" s="347" t="str">
        <f>IF(INDEX('CoC Ranking Data'!$A$1:$CF$106,ROW($D10),77)&lt;&gt;"",INDEX('CoC Ranking Data'!$A$1:$CF$106,ROW($D10),77),"")</f>
        <v/>
      </c>
    </row>
    <row r="10" spans="1:5" s="9" customFormat="1" ht="12.75" x14ac:dyDescent="0.2">
      <c r="A10" s="286" t="str">
        <f>IF(INDEX('CoC Ranking Data'!$A$1:$CF$106,ROW($D11),4)&lt;&gt;"",INDEX('CoC Ranking Data'!$A$1:$CF$106,ROW($D11),4),"")</f>
        <v>Armstrong County Community Action Agency</v>
      </c>
      <c r="B10" s="286" t="str">
        <f>IF(INDEX('CoC Ranking Data'!$A$1:$CF$106,ROW($D11),5)&lt;&gt;"",INDEX('CoC Ranking Data'!$A$1:$CF$106,ROW($D11),5),"")</f>
        <v>Rapid Rehousing Program of Armstrong County</v>
      </c>
      <c r="C10" s="287" t="str">
        <f>IF(INDEX('CoC Ranking Data'!$A$1:$CF$106,ROW($D11),7)&lt;&gt;"",INDEX('CoC Ranking Data'!$A$1:$CF$106,ROW($D11),7),"")</f>
        <v>PH-RRH</v>
      </c>
      <c r="D10" s="347" t="str">
        <f>IF(INDEX('CoC Ranking Data'!$A$1:$CF$106,ROW($D11),77)&lt;&gt;"",INDEX('CoC Ranking Data'!$A$1:$CF$106,ROW($D11),77),"")</f>
        <v/>
      </c>
    </row>
    <row r="11" spans="1:5" s="9" customFormat="1" ht="12.75" x14ac:dyDescent="0.2">
      <c r="A11" s="286" t="str">
        <f>IF(INDEX('CoC Ranking Data'!$A$1:$CF$106,ROW($D12),4)&lt;&gt;"",INDEX('CoC Ranking Data'!$A$1:$CF$106,ROW($D12),4),"")</f>
        <v>Cameron/Elk Counties Behavioral &amp; Developmental Programs</v>
      </c>
      <c r="B11" s="286" t="str">
        <f>IF(INDEX('CoC Ranking Data'!$A$1:$CF$106,ROW($D12),5)&lt;&gt;"",INDEX('CoC Ranking Data'!$A$1:$CF$106,ROW($D12),5),"")</f>
        <v xml:space="preserve">AHEAD </v>
      </c>
      <c r="C11" s="287" t="str">
        <f>IF(INDEX('CoC Ranking Data'!$A$1:$CF$106,ROW($D12),7)&lt;&gt;"",INDEX('CoC Ranking Data'!$A$1:$CF$106,ROW($D12),7),"")</f>
        <v>PH</v>
      </c>
      <c r="D11" s="347" t="str">
        <f>IF(INDEX('CoC Ranking Data'!$A$1:$CF$106,ROW($D12),77)&lt;&gt;"",INDEX('CoC Ranking Data'!$A$1:$CF$106,ROW($D12),77),"")</f>
        <v/>
      </c>
    </row>
    <row r="12" spans="1:5" s="9" customFormat="1" ht="12.75" x14ac:dyDescent="0.2">
      <c r="A12" s="286" t="str">
        <f>IF(INDEX('CoC Ranking Data'!$A$1:$CF$106,ROW($D13),4)&lt;&gt;"",INDEX('CoC Ranking Data'!$A$1:$CF$106,ROW($D13),4),"")</f>
        <v>Cameron/Elk Counties Behavioral &amp; Developmental Programs</v>
      </c>
      <c r="B12" s="286" t="str">
        <f>IF(INDEX('CoC Ranking Data'!$A$1:$CF$106,ROW($D13),5)&lt;&gt;"",INDEX('CoC Ranking Data'!$A$1:$CF$106,ROW($D13),5),"")</f>
        <v xml:space="preserve">Home Again </v>
      </c>
      <c r="C12" s="287" t="str">
        <f>IF(INDEX('CoC Ranking Data'!$A$1:$CF$106,ROW($D13),7)&lt;&gt;"",INDEX('CoC Ranking Data'!$A$1:$CF$106,ROW($D13),7),"")</f>
        <v>PH</v>
      </c>
      <c r="D12" s="347" t="str">
        <f>IF(INDEX('CoC Ranking Data'!$A$1:$CF$106,ROW($D13),77)&lt;&gt;"",INDEX('CoC Ranking Data'!$A$1:$CF$106,ROW($D13),77),"")</f>
        <v/>
      </c>
    </row>
    <row r="13" spans="1:5" s="9" customFormat="1" ht="12.75" x14ac:dyDescent="0.2">
      <c r="A13" s="286" t="str">
        <f>IF(INDEX('CoC Ranking Data'!$A$1:$CF$106,ROW($D14),4)&lt;&gt;"",INDEX('CoC Ranking Data'!$A$1:$CF$106,ROW($D14),4),"")</f>
        <v>CAPSEA, Inc.</v>
      </c>
      <c r="B13" s="286" t="str">
        <f>IF(INDEX('CoC Ranking Data'!$A$1:$CF$106,ROW($D14),5)&lt;&gt;"",INDEX('CoC Ranking Data'!$A$1:$CF$106,ROW($D14),5),"")</f>
        <v>Housing Plus</v>
      </c>
      <c r="C13" s="287" t="str">
        <f>IF(INDEX('CoC Ranking Data'!$A$1:$CF$106,ROW($D14),7)&lt;&gt;"",INDEX('CoC Ranking Data'!$A$1:$CF$106,ROW($D14),7),"")</f>
        <v>PH</v>
      </c>
      <c r="D13" s="347">
        <f>IF(INDEX('CoC Ranking Data'!$A$1:$CF$106,ROW($D14),77)&lt;&gt;"",INDEX('CoC Ranking Data'!$A$1:$CF$106,ROW($D14),77),"")</f>
        <v>4</v>
      </c>
    </row>
    <row r="14" spans="1:5" s="9" customFormat="1" ht="12.75" x14ac:dyDescent="0.2">
      <c r="A14" s="286" t="str">
        <f>IF(INDEX('CoC Ranking Data'!$A$1:$CF$106,ROW($D15),4)&lt;&gt;"",INDEX('CoC Ranking Data'!$A$1:$CF$106,ROW($D15),4),"")</f>
        <v>City Mission-Living Stones, Inc.</v>
      </c>
      <c r="B14" s="286" t="str">
        <f>IF(INDEX('CoC Ranking Data'!$A$1:$CF$106,ROW($D15),5)&lt;&gt;"",INDEX('CoC Ranking Data'!$A$1:$CF$106,ROW($D15),5),"")</f>
        <v>Gallatin School Living Centre</v>
      </c>
      <c r="C14" s="287" t="str">
        <f>IF(INDEX('CoC Ranking Data'!$A$1:$CF$106,ROW($D15),7)&lt;&gt;"",INDEX('CoC Ranking Data'!$A$1:$CF$106,ROW($D15),7),"")</f>
        <v>TH</v>
      </c>
      <c r="D14" s="347" t="str">
        <f>IF(INDEX('CoC Ranking Data'!$A$1:$CF$106,ROW($D15),77)&lt;&gt;"",INDEX('CoC Ranking Data'!$A$1:$CF$106,ROW($D15),77),"")</f>
        <v/>
      </c>
    </row>
    <row r="15" spans="1:5" s="9" customFormat="1" ht="12.75" x14ac:dyDescent="0.2">
      <c r="A15" s="286" t="str">
        <f>IF(INDEX('CoC Ranking Data'!$A$1:$CF$106,ROW($D16),4)&lt;&gt;"",INDEX('CoC Ranking Data'!$A$1:$CF$106,ROW($D16),4),"")</f>
        <v>Community Action, Inc.</v>
      </c>
      <c r="B15" s="286" t="str">
        <f>IF(INDEX('CoC Ranking Data'!$A$1:$CF$106,ROW($D16),5)&lt;&gt;"",INDEX('CoC Ranking Data'!$A$1:$CF$106,ROW($D16),5),"")</f>
        <v>Housing for Homeless and Disabled Persons</v>
      </c>
      <c r="C15" s="287" t="str">
        <f>IF(INDEX('CoC Ranking Data'!$A$1:$CF$106,ROW($D16),7)&lt;&gt;"",INDEX('CoC Ranking Data'!$A$1:$CF$106,ROW($D16),7),"")</f>
        <v>PH</v>
      </c>
      <c r="D15" s="347" t="str">
        <f>IF(INDEX('CoC Ranking Data'!$A$1:$CF$106,ROW($D16),77)&lt;&gt;"",INDEX('CoC Ranking Data'!$A$1:$CF$106,ROW($D16),77),"")</f>
        <v/>
      </c>
    </row>
    <row r="16" spans="1:5" s="9" customFormat="1" ht="12.75" x14ac:dyDescent="0.2">
      <c r="A16" s="286" t="str">
        <f>IF(INDEX('CoC Ranking Data'!$A$1:$CF$106,ROW($D17),4)&lt;&gt;"",INDEX('CoC Ranking Data'!$A$1:$CF$106,ROW($D17),4),"")</f>
        <v>Community Action, Inc.</v>
      </c>
      <c r="B16" s="286" t="str">
        <f>IF(INDEX('CoC Ranking Data'!$A$1:$CF$106,ROW($D17),5)&lt;&gt;"",INDEX('CoC Ranking Data'!$A$1:$CF$106,ROW($D17),5),"")</f>
        <v>Transitional Housing Project</v>
      </c>
      <c r="C16" s="287" t="str">
        <f>IF(INDEX('CoC Ranking Data'!$A$1:$CF$106,ROW($D17),7)&lt;&gt;"",INDEX('CoC Ranking Data'!$A$1:$CF$106,ROW($D17),7),"")</f>
        <v>TH</v>
      </c>
      <c r="D16" s="347" t="str">
        <f>IF(INDEX('CoC Ranking Data'!$A$1:$CF$106,ROW($D17),77)&lt;&gt;"",INDEX('CoC Ranking Data'!$A$1:$CF$106,ROW($D17),77),"")</f>
        <v/>
      </c>
    </row>
    <row r="17" spans="1:4" s="9" customFormat="1" ht="12.75" x14ac:dyDescent="0.2">
      <c r="A17" s="286" t="str">
        <f>IF(INDEX('CoC Ranking Data'!$A$1:$CF$106,ROW($D18),4)&lt;&gt;"",INDEX('CoC Ranking Data'!$A$1:$CF$106,ROW($D18),4),"")</f>
        <v>Community Connections of Clearfield/Jefferson</v>
      </c>
      <c r="B17" s="286" t="str">
        <f>IF(INDEX('CoC Ranking Data'!$A$1:$CF$106,ROW($D18),5)&lt;&gt;"",INDEX('CoC Ranking Data'!$A$1:$CF$106,ROW($D18),5),"")</f>
        <v>Housing First FY 2018 Renewal Application Counties</v>
      </c>
      <c r="C17" s="287" t="str">
        <f>IF(INDEX('CoC Ranking Data'!$A$1:$CF$106,ROW($D18),7)&lt;&gt;"",INDEX('CoC Ranking Data'!$A$1:$CF$106,ROW($D18),7),"")</f>
        <v>PH</v>
      </c>
      <c r="D17" s="347" t="str">
        <f>IF(INDEX('CoC Ranking Data'!$A$1:$CF$106,ROW($D18),77)&lt;&gt;"",INDEX('CoC Ranking Data'!$A$1:$CF$106,ROW($D18),77),"")</f>
        <v/>
      </c>
    </row>
    <row r="18" spans="1:4" s="9" customFormat="1" ht="12.75" x14ac:dyDescent="0.2">
      <c r="A18" s="286" t="str">
        <f>IF(INDEX('CoC Ranking Data'!$A$1:$CF$106,ROW($D19),4)&lt;&gt;"",INDEX('CoC Ranking Data'!$A$1:$CF$106,ROW($D19),4),"")</f>
        <v>Community Services of Venango County, Inc.</v>
      </c>
      <c r="B18" s="286" t="str">
        <f>IF(INDEX('CoC Ranking Data'!$A$1:$CF$106,ROW($D19),5)&lt;&gt;"",INDEX('CoC Ranking Data'!$A$1:$CF$106,ROW($D19),5),"")</f>
        <v>Sycamore Commons</v>
      </c>
      <c r="C18" s="287" t="str">
        <f>IF(INDEX('CoC Ranking Data'!$A$1:$CF$106,ROW($D19),7)&lt;&gt;"",INDEX('CoC Ranking Data'!$A$1:$CF$106,ROW($D19),7),"")</f>
        <v>PH</v>
      </c>
      <c r="D18" s="347" t="str">
        <f>IF(INDEX('CoC Ranking Data'!$A$1:$CF$106,ROW($D19),77)&lt;&gt;"",INDEX('CoC Ranking Data'!$A$1:$CF$106,ROW($D19),77),"")</f>
        <v/>
      </c>
    </row>
    <row r="19" spans="1:4" s="9" customFormat="1" ht="12.75" x14ac:dyDescent="0.2">
      <c r="A19" s="286" t="str">
        <f>IF(INDEX('CoC Ranking Data'!$A$1:$CF$106,ROW($D20),4)&lt;&gt;"",INDEX('CoC Ranking Data'!$A$1:$CF$106,ROW($D20),4),"")</f>
        <v>Connect, Inc.</v>
      </c>
      <c r="B19" s="286" t="str">
        <f>IF(INDEX('CoC Ranking Data'!$A$1:$CF$106,ROW($D20),5)&lt;&gt;"",INDEX('CoC Ranking Data'!$A$1:$CF$106,ROW($D20),5),"")</f>
        <v>Westmoreland Permanent Supportive Housing Expansion</v>
      </c>
      <c r="C19" s="287" t="str">
        <f>IF(INDEX('CoC Ranking Data'!$A$1:$CF$106,ROW($D20),7)&lt;&gt;"",INDEX('CoC Ranking Data'!$A$1:$CF$106,ROW($D20),7),"")</f>
        <v>PH</v>
      </c>
      <c r="D19" s="347" t="str">
        <f>IF(INDEX('CoC Ranking Data'!$A$1:$CF$106,ROW($D20),77)&lt;&gt;"",INDEX('CoC Ranking Data'!$A$1:$CF$106,ROW($D20),77),"")</f>
        <v/>
      </c>
    </row>
    <row r="20" spans="1:4" s="9" customFormat="1" ht="12.75" x14ac:dyDescent="0.2">
      <c r="A20" s="286" t="str">
        <f>IF(INDEX('CoC Ranking Data'!$A$1:$CF$106,ROW($D21),4)&lt;&gt;"",INDEX('CoC Ranking Data'!$A$1:$CF$106,ROW($D21),4),"")</f>
        <v>County of Butler, Human Services</v>
      </c>
      <c r="B20" s="286" t="str">
        <f>IF(INDEX('CoC Ranking Data'!$A$1:$CF$106,ROW($D21),5)&lt;&gt;"",INDEX('CoC Ranking Data'!$A$1:$CF$106,ROW($D21),5),"")</f>
        <v>Home Again Butler County</v>
      </c>
      <c r="C20" s="287" t="str">
        <f>IF(INDEX('CoC Ranking Data'!$A$1:$CF$106,ROW($D21),7)&lt;&gt;"",INDEX('CoC Ranking Data'!$A$1:$CF$106,ROW($D21),7),"")</f>
        <v>PH</v>
      </c>
      <c r="D20" s="347" t="str">
        <f>IF(INDEX('CoC Ranking Data'!$A$1:$CF$106,ROW($D21),77)&lt;&gt;"",INDEX('CoC Ranking Data'!$A$1:$CF$106,ROW($D21),77),"")</f>
        <v/>
      </c>
    </row>
    <row r="21" spans="1:4" s="9" customFormat="1" ht="12.75" x14ac:dyDescent="0.2">
      <c r="A21" s="286" t="str">
        <f>IF(INDEX('CoC Ranking Data'!$A$1:$CF$106,ROW($D22),4)&lt;&gt;"",INDEX('CoC Ranking Data'!$A$1:$CF$106,ROW($D22),4),"")</f>
        <v>County of Butler, Human Services</v>
      </c>
      <c r="B21" s="286" t="str">
        <f>IF(INDEX('CoC Ranking Data'!$A$1:$CF$106,ROW($D22),5)&lt;&gt;"",INDEX('CoC Ranking Data'!$A$1:$CF$106,ROW($D22),5),"")</f>
        <v>HOPE Project</v>
      </c>
      <c r="C21" s="287" t="str">
        <f>IF(INDEX('CoC Ranking Data'!$A$1:$CF$106,ROW($D22),7)&lt;&gt;"",INDEX('CoC Ranking Data'!$A$1:$CF$106,ROW($D22),7),"")</f>
        <v>PH</v>
      </c>
      <c r="D21" s="347" t="str">
        <f>IF(INDEX('CoC Ranking Data'!$A$1:$CF$106,ROW($D22),77)&lt;&gt;"",INDEX('CoC Ranking Data'!$A$1:$CF$106,ROW($D22),77),"")</f>
        <v/>
      </c>
    </row>
    <row r="22" spans="1:4" s="9" customFormat="1" ht="12.75" x14ac:dyDescent="0.2">
      <c r="A22" s="286" t="str">
        <f>IF(INDEX('CoC Ranking Data'!$A$1:$CF$106,ROW($D23),4)&lt;&gt;"",INDEX('CoC Ranking Data'!$A$1:$CF$106,ROW($D23),4),"")</f>
        <v>County of Butler, Human Services</v>
      </c>
      <c r="B22" s="286" t="str">
        <f>IF(INDEX('CoC Ranking Data'!$A$1:$CF$106,ROW($D23),5)&lt;&gt;"",INDEX('CoC Ranking Data'!$A$1:$CF$106,ROW($D23),5),"")</f>
        <v>Path Transition Age Project</v>
      </c>
      <c r="C22" s="287" t="str">
        <f>IF(INDEX('CoC Ranking Data'!$A$1:$CF$106,ROW($D23),7)&lt;&gt;"",INDEX('CoC Ranking Data'!$A$1:$CF$106,ROW($D23),7),"")</f>
        <v>PH</v>
      </c>
      <c r="D22" s="347" t="str">
        <f>IF(INDEX('CoC Ranking Data'!$A$1:$CF$106,ROW($D23),77)&lt;&gt;"",INDEX('CoC Ranking Data'!$A$1:$CF$106,ROW($D23),77),"")</f>
        <v/>
      </c>
    </row>
    <row r="23" spans="1:4" s="9" customFormat="1" ht="12.75" x14ac:dyDescent="0.2">
      <c r="A23" s="286" t="str">
        <f>IF(INDEX('CoC Ranking Data'!$A$1:$CF$106,ROW($D24),4)&lt;&gt;"",INDEX('CoC Ranking Data'!$A$1:$CF$106,ROW($D24),4),"")</f>
        <v>County of Greene</v>
      </c>
      <c r="B23" s="286" t="str">
        <f>IF(INDEX('CoC Ranking Data'!$A$1:$CF$106,ROW($D24),5)&lt;&gt;"",INDEX('CoC Ranking Data'!$A$1:$CF$106,ROW($D24),5),"")</f>
        <v>Greene County Rapid Rehousing Project</v>
      </c>
      <c r="C23" s="287" t="str">
        <f>IF(INDEX('CoC Ranking Data'!$A$1:$CF$106,ROW($D24),7)&lt;&gt;"",INDEX('CoC Ranking Data'!$A$1:$CF$106,ROW($D24),7),"")</f>
        <v>PH-RRH</v>
      </c>
      <c r="D23" s="347" t="str">
        <f>IF(INDEX('CoC Ranking Data'!$A$1:$CF$106,ROW($D24),77)&lt;&gt;"",INDEX('CoC Ranking Data'!$A$1:$CF$106,ROW($D24),77),"")</f>
        <v/>
      </c>
    </row>
    <row r="24" spans="1:4" s="9" customFormat="1" ht="12.75" x14ac:dyDescent="0.2">
      <c r="A24" s="286" t="str">
        <f>IF(INDEX('CoC Ranking Data'!$A$1:$CF$106,ROW($D25),4)&lt;&gt;"",INDEX('CoC Ranking Data'!$A$1:$CF$106,ROW($D25),4),"")</f>
        <v>County of Greene</v>
      </c>
      <c r="B24" s="286" t="str">
        <f>IF(INDEX('CoC Ranking Data'!$A$1:$CF$106,ROW($D25),5)&lt;&gt;"",INDEX('CoC Ranking Data'!$A$1:$CF$106,ROW($D25),5),"")</f>
        <v>Greene County Shelter + Care Project</v>
      </c>
      <c r="C24" s="287" t="str">
        <f>IF(INDEX('CoC Ranking Data'!$A$1:$CF$106,ROW($D25),7)&lt;&gt;"",INDEX('CoC Ranking Data'!$A$1:$CF$106,ROW($D25),7),"")</f>
        <v>PH</v>
      </c>
      <c r="D24" s="347" t="str">
        <f>IF(INDEX('CoC Ranking Data'!$A$1:$CF$106,ROW($D25),77)&lt;&gt;"",INDEX('CoC Ranking Data'!$A$1:$CF$106,ROW($D25),77),"")</f>
        <v/>
      </c>
    </row>
    <row r="25" spans="1:4" s="9" customFormat="1" ht="12.75" x14ac:dyDescent="0.2">
      <c r="A25" s="286" t="str">
        <f>IF(INDEX('CoC Ranking Data'!$A$1:$CF$106,ROW($D26),4)&lt;&gt;"",INDEX('CoC Ranking Data'!$A$1:$CF$106,ROW($D26),4),"")</f>
        <v>County of Greene</v>
      </c>
      <c r="B25" s="286" t="str">
        <f>IF(INDEX('CoC Ranking Data'!$A$1:$CF$106,ROW($D26),5)&lt;&gt;"",INDEX('CoC Ranking Data'!$A$1:$CF$106,ROW($D26),5),"")</f>
        <v>Greene County Supportive Housing Project</v>
      </c>
      <c r="C25" s="287" t="str">
        <f>IF(INDEX('CoC Ranking Data'!$A$1:$CF$106,ROW($D26),7)&lt;&gt;"",INDEX('CoC Ranking Data'!$A$1:$CF$106,ROW($D26),7),"")</f>
        <v>PH</v>
      </c>
      <c r="D25" s="347" t="str">
        <f>IF(INDEX('CoC Ranking Data'!$A$1:$CF$106,ROW($D26),77)&lt;&gt;"",INDEX('CoC Ranking Data'!$A$1:$CF$106,ROW($D26),77),"")</f>
        <v/>
      </c>
    </row>
    <row r="26" spans="1:4" s="9" customFormat="1" ht="12.75" x14ac:dyDescent="0.2">
      <c r="A26" s="286" t="str">
        <f>IF(INDEX('CoC Ranking Data'!$A$1:$CF$106,ROW($D27),4)&lt;&gt;"",INDEX('CoC Ranking Data'!$A$1:$CF$106,ROW($D27),4),"")</f>
        <v>County of Washington</v>
      </c>
      <c r="B26" s="286" t="str">
        <f>IF(INDEX('CoC Ranking Data'!$A$1:$CF$106,ROW($D27),5)&lt;&gt;"",INDEX('CoC Ranking Data'!$A$1:$CF$106,ROW($D27),5),"")</f>
        <v>Crossing Pointe</v>
      </c>
      <c r="C26" s="287" t="str">
        <f>IF(INDEX('CoC Ranking Data'!$A$1:$CF$106,ROW($D27),7)&lt;&gt;"",INDEX('CoC Ranking Data'!$A$1:$CF$106,ROW($D27),7),"")</f>
        <v>PH</v>
      </c>
      <c r="D26" s="347" t="str">
        <f>IF(INDEX('CoC Ranking Data'!$A$1:$CF$106,ROW($D27),77)&lt;&gt;"",INDEX('CoC Ranking Data'!$A$1:$CF$106,ROW($D27),77),"")</f>
        <v/>
      </c>
    </row>
    <row r="27" spans="1:4" s="9" customFormat="1" ht="12.75" x14ac:dyDescent="0.2">
      <c r="A27" s="286" t="str">
        <f>IF(INDEX('CoC Ranking Data'!$A$1:$CF$106,ROW($D28),4)&lt;&gt;"",INDEX('CoC Ranking Data'!$A$1:$CF$106,ROW($D28),4),"")</f>
        <v>County of Washington</v>
      </c>
      <c r="B27" s="286" t="str">
        <f>IF(INDEX('CoC Ranking Data'!$A$1:$CF$106,ROW($D28),5)&lt;&gt;"",INDEX('CoC Ranking Data'!$A$1:$CF$106,ROW($D28),5),"")</f>
        <v>Permanent Supportive Housing</v>
      </c>
      <c r="C27" s="287" t="str">
        <f>IF(INDEX('CoC Ranking Data'!$A$1:$CF$106,ROW($D28),7)&lt;&gt;"",INDEX('CoC Ranking Data'!$A$1:$CF$106,ROW($D28),7),"")</f>
        <v>PH</v>
      </c>
      <c r="D27" s="347" t="str">
        <f>IF(INDEX('CoC Ranking Data'!$A$1:$CF$106,ROW($D28),77)&lt;&gt;"",INDEX('CoC Ranking Data'!$A$1:$CF$106,ROW($D28),77),"")</f>
        <v/>
      </c>
    </row>
    <row r="28" spans="1:4" s="9" customFormat="1" ht="12.75" x14ac:dyDescent="0.2">
      <c r="A28" s="286" t="str">
        <f>IF(INDEX('CoC Ranking Data'!$A$1:$CF$106,ROW($D29),4)&lt;&gt;"",INDEX('CoC Ranking Data'!$A$1:$CF$106,ROW($D29),4),"")</f>
        <v>County of Washington</v>
      </c>
      <c r="B28" s="286" t="str">
        <f>IF(INDEX('CoC Ranking Data'!$A$1:$CF$106,ROW($D29),5)&lt;&gt;"",INDEX('CoC Ranking Data'!$A$1:$CF$106,ROW($D29),5),"")</f>
        <v>Shelter plus Care - Washington City Mission</v>
      </c>
      <c r="C28" s="287" t="str">
        <f>IF(INDEX('CoC Ranking Data'!$A$1:$CF$106,ROW($D29),7)&lt;&gt;"",INDEX('CoC Ranking Data'!$A$1:$CF$106,ROW($D29),7),"")</f>
        <v>PH</v>
      </c>
      <c r="D28" s="347" t="str">
        <f>IF(INDEX('CoC Ranking Data'!$A$1:$CF$106,ROW($D29),77)&lt;&gt;"",INDEX('CoC Ranking Data'!$A$1:$CF$106,ROW($D29),77),"")</f>
        <v/>
      </c>
    </row>
    <row r="29" spans="1:4" s="9" customFormat="1" ht="12.75" x14ac:dyDescent="0.2">
      <c r="A29" s="286" t="str">
        <f>IF(INDEX('CoC Ranking Data'!$A$1:$CF$106,ROW($D30),4)&lt;&gt;"",INDEX('CoC Ranking Data'!$A$1:$CF$106,ROW($D30),4),"")</f>
        <v>County of Washington</v>
      </c>
      <c r="B29" s="286" t="str">
        <f>IF(INDEX('CoC Ranking Data'!$A$1:$CF$106,ROW($D30),5)&lt;&gt;"",INDEX('CoC Ranking Data'!$A$1:$CF$106,ROW($D30),5),"")</f>
        <v>Shelter plus Care I</v>
      </c>
      <c r="C29" s="287" t="str">
        <f>IF(INDEX('CoC Ranking Data'!$A$1:$CF$106,ROW($D30),7)&lt;&gt;"",INDEX('CoC Ranking Data'!$A$1:$CF$106,ROW($D30),7),"")</f>
        <v>PH</v>
      </c>
      <c r="D29" s="347" t="str">
        <f>IF(INDEX('CoC Ranking Data'!$A$1:$CF$106,ROW($D30),77)&lt;&gt;"",INDEX('CoC Ranking Data'!$A$1:$CF$106,ROW($D30),77),"")</f>
        <v/>
      </c>
    </row>
    <row r="30" spans="1:4" s="9" customFormat="1" ht="12.75" x14ac:dyDescent="0.2">
      <c r="A30" s="286" t="str">
        <f>IF(INDEX('CoC Ranking Data'!$A$1:$CF$106,ROW($D31),4)&lt;&gt;"",INDEX('CoC Ranking Data'!$A$1:$CF$106,ROW($D31),4),"")</f>
        <v>County of Washington</v>
      </c>
      <c r="B30" s="286" t="str">
        <f>IF(INDEX('CoC Ranking Data'!$A$1:$CF$106,ROW($D31),5)&lt;&gt;"",INDEX('CoC Ranking Data'!$A$1:$CF$106,ROW($D31),5),"")</f>
        <v>Supportive Living</v>
      </c>
      <c r="C30" s="287" t="str">
        <f>IF(INDEX('CoC Ranking Data'!$A$1:$CF$106,ROW($D31),7)&lt;&gt;"",INDEX('CoC Ranking Data'!$A$1:$CF$106,ROW($D31),7),"")</f>
        <v>PH</v>
      </c>
      <c r="D30" s="347" t="str">
        <f>IF(INDEX('CoC Ranking Data'!$A$1:$CF$106,ROW($D31),77)&lt;&gt;"",INDEX('CoC Ranking Data'!$A$1:$CF$106,ROW($D31),77),"")</f>
        <v/>
      </c>
    </row>
    <row r="31" spans="1:4" s="9" customFormat="1" ht="12.75" x14ac:dyDescent="0.2">
      <c r="A31" s="286" t="str">
        <f>IF(INDEX('CoC Ranking Data'!$A$1:$CF$106,ROW($D32),4)&lt;&gt;"",INDEX('CoC Ranking Data'!$A$1:$CF$106,ROW($D32),4),"")</f>
        <v>Crawford County Coalition on Housing Needs, Inc.</v>
      </c>
      <c r="B31" s="286" t="str">
        <f>IF(INDEX('CoC Ranking Data'!$A$1:$CF$106,ROW($D32),5)&lt;&gt;"",INDEX('CoC Ranking Data'!$A$1:$CF$106,ROW($D32),5),"")</f>
        <v>Liberty House Transitional Housing Program</v>
      </c>
      <c r="C31" s="287" t="str">
        <f>IF(INDEX('CoC Ranking Data'!$A$1:$CF$106,ROW($D32),7)&lt;&gt;"",INDEX('CoC Ranking Data'!$A$1:$CF$106,ROW($D32),7),"")</f>
        <v>TH</v>
      </c>
      <c r="D31" s="347" t="str">
        <f>IF(INDEX('CoC Ranking Data'!$A$1:$CF$106,ROW($D32),77)&lt;&gt;"",INDEX('CoC Ranking Data'!$A$1:$CF$106,ROW($D32),77),"")</f>
        <v/>
      </c>
    </row>
    <row r="32" spans="1:4" s="9" customFormat="1" ht="12.75" x14ac:dyDescent="0.2">
      <c r="A32" s="286" t="str">
        <f>IF(INDEX('CoC Ranking Data'!$A$1:$CF$106,ROW($D33),4)&lt;&gt;"",INDEX('CoC Ranking Data'!$A$1:$CF$106,ROW($D33),4),"")</f>
        <v>Crawford County Commissioners</v>
      </c>
      <c r="B32" s="286" t="str">
        <f>IF(INDEX('CoC Ranking Data'!$A$1:$CF$106,ROW($D33),5)&lt;&gt;"",INDEX('CoC Ranking Data'!$A$1:$CF$106,ROW($D33),5),"")</f>
        <v>Crawford County Shelter plus Care</v>
      </c>
      <c r="C32" s="287" t="str">
        <f>IF(INDEX('CoC Ranking Data'!$A$1:$CF$106,ROW($D33),7)&lt;&gt;"",INDEX('CoC Ranking Data'!$A$1:$CF$106,ROW($D33),7),"")</f>
        <v>PH</v>
      </c>
      <c r="D32" s="347" t="str">
        <f>IF(INDEX('CoC Ranking Data'!$A$1:$CF$106,ROW($D33),77)&lt;&gt;"",INDEX('CoC Ranking Data'!$A$1:$CF$106,ROW($D33),77),"")</f>
        <v/>
      </c>
    </row>
    <row r="33" spans="1:4" s="9" customFormat="1" ht="12.75" x14ac:dyDescent="0.2">
      <c r="A33" s="286" t="str">
        <f>IF(INDEX('CoC Ranking Data'!$A$1:$CF$106,ROW($D34),4)&lt;&gt;"",INDEX('CoC Ranking Data'!$A$1:$CF$106,ROW($D34),4),"")</f>
        <v>Crawford County Mental Health Awareness Program, Inc.</v>
      </c>
      <c r="B33" s="286" t="str">
        <f>IF(INDEX('CoC Ranking Data'!$A$1:$CF$106,ROW($D34),5)&lt;&gt;"",INDEX('CoC Ranking Data'!$A$1:$CF$106,ROW($D34),5),"")</f>
        <v>CHAPS Fairweather Lodge</v>
      </c>
      <c r="C33" s="287" t="str">
        <f>IF(INDEX('CoC Ranking Data'!$A$1:$CF$106,ROW($D34),7)&lt;&gt;"",INDEX('CoC Ranking Data'!$A$1:$CF$106,ROW($D34),7),"")</f>
        <v>PH</v>
      </c>
      <c r="D33" s="347" t="str">
        <f>IF(INDEX('CoC Ranking Data'!$A$1:$CF$106,ROW($D34),77)&lt;&gt;"",INDEX('CoC Ranking Data'!$A$1:$CF$106,ROW($D34),77),"")</f>
        <v/>
      </c>
    </row>
    <row r="34" spans="1:4" s="9" customFormat="1" ht="12.75" x14ac:dyDescent="0.2">
      <c r="A34" s="286" t="str">
        <f>IF(INDEX('CoC Ranking Data'!$A$1:$CF$106,ROW($D35),4)&lt;&gt;"",INDEX('CoC Ranking Data'!$A$1:$CF$106,ROW($D35),4),"")</f>
        <v>Crawford County Mental Health Awareness Program, Inc.</v>
      </c>
      <c r="B34" s="286" t="str">
        <f>IF(INDEX('CoC Ranking Data'!$A$1:$CF$106,ROW($D35),5)&lt;&gt;"",INDEX('CoC Ranking Data'!$A$1:$CF$106,ROW($D35),5),"")</f>
        <v xml:space="preserve">CHAPS Family Housing </v>
      </c>
      <c r="C34" s="287" t="str">
        <f>IF(INDEX('CoC Ranking Data'!$A$1:$CF$106,ROW($D35),7)&lt;&gt;"",INDEX('CoC Ranking Data'!$A$1:$CF$106,ROW($D35),7),"")</f>
        <v>PH</v>
      </c>
      <c r="D34" s="347" t="str">
        <f>IF(INDEX('CoC Ranking Data'!$A$1:$CF$106,ROW($D35),77)&lt;&gt;"",INDEX('CoC Ranking Data'!$A$1:$CF$106,ROW($D35),77),"")</f>
        <v/>
      </c>
    </row>
    <row r="35" spans="1:4" s="9" customFormat="1" ht="12.75" x14ac:dyDescent="0.2">
      <c r="A35" s="286" t="str">
        <f>IF(INDEX('CoC Ranking Data'!$A$1:$CF$106,ROW($D36),4)&lt;&gt;"",INDEX('CoC Ranking Data'!$A$1:$CF$106,ROW($D36),4),"")</f>
        <v>Crawford County Mental Health Awareness Program, Inc.</v>
      </c>
      <c r="B35" s="286" t="str">
        <f>IF(INDEX('CoC Ranking Data'!$A$1:$CF$106,ROW($D36),5)&lt;&gt;"",INDEX('CoC Ranking Data'!$A$1:$CF$106,ROW($D36),5),"")</f>
        <v>Crawford County Housing Advocacy Project</v>
      </c>
      <c r="C35" s="287" t="str">
        <f>IF(INDEX('CoC Ranking Data'!$A$1:$CF$106,ROW($D36),7)&lt;&gt;"",INDEX('CoC Ranking Data'!$A$1:$CF$106,ROW($D36),7),"")</f>
        <v>SSO</v>
      </c>
      <c r="D35" s="347" t="str">
        <f>IF(INDEX('CoC Ranking Data'!$A$1:$CF$106,ROW($D36),77)&lt;&gt;"",INDEX('CoC Ranking Data'!$A$1:$CF$106,ROW($D36),77),"")</f>
        <v/>
      </c>
    </row>
    <row r="36" spans="1:4" s="9" customFormat="1" ht="12.75" x14ac:dyDescent="0.2">
      <c r="A36" s="286" t="str">
        <f>IF(INDEX('CoC Ranking Data'!$A$1:$CF$106,ROW($D37),4)&lt;&gt;"",INDEX('CoC Ranking Data'!$A$1:$CF$106,ROW($D37),4),"")</f>
        <v>Crawford County Mental Health Awareness Program, Inc.</v>
      </c>
      <c r="B36" s="286" t="str">
        <f>IF(INDEX('CoC Ranking Data'!$A$1:$CF$106,ROW($D37),5)&lt;&gt;"",INDEX('CoC Ranking Data'!$A$1:$CF$106,ROW($D37),5),"")</f>
        <v xml:space="preserve">Housing Now </v>
      </c>
      <c r="C36" s="287" t="str">
        <f>IF(INDEX('CoC Ranking Data'!$A$1:$CF$106,ROW($D37),7)&lt;&gt;"",INDEX('CoC Ranking Data'!$A$1:$CF$106,ROW($D37),7),"")</f>
        <v>PH</v>
      </c>
      <c r="D36" s="347" t="str">
        <f>IF(INDEX('CoC Ranking Data'!$A$1:$CF$106,ROW($D37),77)&lt;&gt;"",INDEX('CoC Ranking Data'!$A$1:$CF$106,ROW($D37),77),"")</f>
        <v/>
      </c>
    </row>
    <row r="37" spans="1:4" s="9" customFormat="1" ht="12.75" x14ac:dyDescent="0.2">
      <c r="A37" s="286" t="str">
        <f>IF(INDEX('CoC Ranking Data'!$A$1:$CF$106,ROW($D38),4)&lt;&gt;"",INDEX('CoC Ranking Data'!$A$1:$CF$106,ROW($D38),4),"")</f>
        <v>DuBois Housing Authority</v>
      </c>
      <c r="B37" s="286" t="str">
        <f>IF(INDEX('CoC Ranking Data'!$A$1:$CF$106,ROW($D38),5)&lt;&gt;"",INDEX('CoC Ranking Data'!$A$1:$CF$106,ROW($D38),5),"")</f>
        <v>2018 Renewal App - DuBois Housing Authority - Shelter Plus Care 1/2/3/4/5</v>
      </c>
      <c r="C37" s="287" t="str">
        <f>IF(INDEX('CoC Ranking Data'!$A$1:$CF$106,ROW($D38),7)&lt;&gt;"",INDEX('CoC Ranking Data'!$A$1:$CF$106,ROW($D38),7),"")</f>
        <v>PH</v>
      </c>
      <c r="D37" s="347" t="str">
        <f>IF(INDEX('CoC Ranking Data'!$A$1:$CF$106,ROW($D38),77)&lt;&gt;"",INDEX('CoC Ranking Data'!$A$1:$CF$106,ROW($D38),77),"")</f>
        <v/>
      </c>
    </row>
    <row r="38" spans="1:4" s="9" customFormat="1" ht="12.75" x14ac:dyDescent="0.2">
      <c r="A38" s="286" t="str">
        <f>IF(INDEX('CoC Ranking Data'!$A$1:$CF$106,ROW($D39),4)&lt;&gt;"",INDEX('CoC Ranking Data'!$A$1:$CF$106,ROW($D39),4),"")</f>
        <v>Fayette County Community Action Agency, Inc.</v>
      </c>
      <c r="B38" s="286" t="str">
        <f>IF(INDEX('CoC Ranking Data'!$A$1:$CF$106,ROW($D39),5)&lt;&gt;"",INDEX('CoC Ranking Data'!$A$1:$CF$106,ROW($D39),5),"")</f>
        <v>Fairweather Lodge Supportive Housing</v>
      </c>
      <c r="C38" s="287" t="str">
        <f>IF(INDEX('CoC Ranking Data'!$A$1:$CF$106,ROW($D39),7)&lt;&gt;"",INDEX('CoC Ranking Data'!$A$1:$CF$106,ROW($D39),7),"")</f>
        <v>PH</v>
      </c>
      <c r="D38" s="347" t="str">
        <f>IF(INDEX('CoC Ranking Data'!$A$1:$CF$106,ROW($D39),77)&lt;&gt;"",INDEX('CoC Ranking Data'!$A$1:$CF$106,ROW($D39),77),"")</f>
        <v/>
      </c>
    </row>
    <row r="39" spans="1:4" s="9" customFormat="1" ht="12.75" x14ac:dyDescent="0.2">
      <c r="A39" s="286" t="str">
        <f>IF(INDEX('CoC Ranking Data'!$A$1:$CF$106,ROW($D40),4)&lt;&gt;"",INDEX('CoC Ranking Data'!$A$1:$CF$106,ROW($D40),4),"")</f>
        <v>Fayette County Community Action Agency, Inc.</v>
      </c>
      <c r="B39" s="286" t="str">
        <f>IF(INDEX('CoC Ranking Data'!$A$1:$CF$106,ROW($D40),5)&lt;&gt;"",INDEX('CoC Ranking Data'!$A$1:$CF$106,ROW($D40),5),"")</f>
        <v>Fayette Apartments</v>
      </c>
      <c r="C39" s="287" t="str">
        <f>IF(INDEX('CoC Ranking Data'!$A$1:$CF$106,ROW($D40),7)&lt;&gt;"",INDEX('CoC Ranking Data'!$A$1:$CF$106,ROW($D40),7),"")</f>
        <v>PH</v>
      </c>
      <c r="D39" s="347" t="str">
        <f>IF(INDEX('CoC Ranking Data'!$A$1:$CF$106,ROW($D40),77)&lt;&gt;"",INDEX('CoC Ranking Data'!$A$1:$CF$106,ROW($D40),77),"")</f>
        <v/>
      </c>
    </row>
    <row r="40" spans="1:4" s="9" customFormat="1" ht="12.75" x14ac:dyDescent="0.2">
      <c r="A40" s="286" t="str">
        <f>IF(INDEX('CoC Ranking Data'!$A$1:$CF$106,ROW($D41),4)&lt;&gt;"",INDEX('CoC Ranking Data'!$A$1:$CF$106,ROW($D41),4),"")</f>
        <v>Fayette County Community Action Agency, Inc.</v>
      </c>
      <c r="B40" s="286" t="str">
        <f>IF(INDEX('CoC Ranking Data'!$A$1:$CF$106,ROW($D41),5)&lt;&gt;"",INDEX('CoC Ranking Data'!$A$1:$CF$106,ROW($D41),5),"")</f>
        <v>Fayette County Rapid Rehousing</v>
      </c>
      <c r="C40" s="287" t="str">
        <f>IF(INDEX('CoC Ranking Data'!$A$1:$CF$106,ROW($D41),7)&lt;&gt;"",INDEX('CoC Ranking Data'!$A$1:$CF$106,ROW($D41),7),"")</f>
        <v>PH-RRH</v>
      </c>
      <c r="D40" s="347" t="str">
        <f>IF(INDEX('CoC Ranking Data'!$A$1:$CF$106,ROW($D41),77)&lt;&gt;"",INDEX('CoC Ranking Data'!$A$1:$CF$106,ROW($D41),77),"")</f>
        <v/>
      </c>
    </row>
    <row r="41" spans="1:4" s="9" customFormat="1" ht="12.75" x14ac:dyDescent="0.2">
      <c r="A41" s="286" t="str">
        <f>IF(INDEX('CoC Ranking Data'!$A$1:$CF$106,ROW($D42),4)&lt;&gt;"",INDEX('CoC Ranking Data'!$A$1:$CF$106,ROW($D42),4),"")</f>
        <v>Fayette County Community Action Agency, Inc.</v>
      </c>
      <c r="B41" s="286" t="str">
        <f>IF(INDEX('CoC Ranking Data'!$A$1:$CF$106,ROW($D42),5)&lt;&gt;"",INDEX('CoC Ranking Data'!$A$1:$CF$106,ROW($D42),5),"")</f>
        <v>Lenox Street Apartments</v>
      </c>
      <c r="C41" s="287" t="str">
        <f>IF(INDEX('CoC Ranking Data'!$A$1:$CF$106,ROW($D42),7)&lt;&gt;"",INDEX('CoC Ranking Data'!$A$1:$CF$106,ROW($D42),7),"")</f>
        <v>PH</v>
      </c>
      <c r="D41" s="347" t="str">
        <f>IF(INDEX('CoC Ranking Data'!$A$1:$CF$106,ROW($D42),77)&lt;&gt;"",INDEX('CoC Ranking Data'!$A$1:$CF$106,ROW($D42),77),"")</f>
        <v/>
      </c>
    </row>
    <row r="42" spans="1:4" s="9" customFormat="1" ht="12.75" x14ac:dyDescent="0.2">
      <c r="A42" s="286" t="str">
        <f>IF(INDEX('CoC Ranking Data'!$A$1:$CF$106,ROW($D43),4)&lt;&gt;"",INDEX('CoC Ranking Data'!$A$1:$CF$106,ROW($D43),4),"")</f>
        <v>Fayette County Community Action Agency, Inc.</v>
      </c>
      <c r="B42" s="286" t="str">
        <f>IF(INDEX('CoC Ranking Data'!$A$1:$CF$106,ROW($D43),5)&lt;&gt;"",INDEX('CoC Ranking Data'!$A$1:$CF$106,ROW($D43),5),"")</f>
        <v>Southwest Regional Rapid Re-Housing Program</v>
      </c>
      <c r="C42" s="287" t="str">
        <f>IF(INDEX('CoC Ranking Data'!$A$1:$CF$106,ROW($D43),7)&lt;&gt;"",INDEX('CoC Ranking Data'!$A$1:$CF$106,ROW($D43),7),"")</f>
        <v>PH-RRH</v>
      </c>
      <c r="D42" s="347" t="str">
        <f>IF(INDEX('CoC Ranking Data'!$A$1:$CF$106,ROW($D43),77)&lt;&gt;"",INDEX('CoC Ranking Data'!$A$1:$CF$106,ROW($D43),77),"")</f>
        <v/>
      </c>
    </row>
    <row r="43" spans="1:4" s="9" customFormat="1" ht="12.75" x14ac:dyDescent="0.2">
      <c r="A43" s="286" t="str">
        <f>IF(INDEX('CoC Ranking Data'!$A$1:$CF$106,ROW($D44),4)&lt;&gt;"",INDEX('CoC Ranking Data'!$A$1:$CF$106,ROW($D44),4),"")</f>
        <v>Housing Authority of the County of Butler</v>
      </c>
      <c r="B43" s="286" t="str">
        <f>IF(INDEX('CoC Ranking Data'!$A$1:$CF$106,ROW($D44),5)&lt;&gt;"",INDEX('CoC Ranking Data'!$A$1:$CF$106,ROW($D44),5),"")</f>
        <v>Franklin Court Chronically Homeless</v>
      </c>
      <c r="C43" s="287" t="str">
        <f>IF(INDEX('CoC Ranking Data'!$A$1:$CF$106,ROW($D44),7)&lt;&gt;"",INDEX('CoC Ranking Data'!$A$1:$CF$106,ROW($D44),7),"")</f>
        <v>PH</v>
      </c>
      <c r="D43" s="347" t="str">
        <f>IF(INDEX('CoC Ranking Data'!$A$1:$CF$106,ROW($D44),77)&lt;&gt;"",INDEX('CoC Ranking Data'!$A$1:$CF$106,ROW($D44),77),"")</f>
        <v/>
      </c>
    </row>
    <row r="44" spans="1:4" s="9" customFormat="1" ht="12.75" x14ac:dyDescent="0.2">
      <c r="A44" s="286" t="str">
        <f>IF(INDEX('CoC Ranking Data'!$A$1:$CF$106,ROW($D45),4)&lt;&gt;"",INDEX('CoC Ranking Data'!$A$1:$CF$106,ROW($D45),4),"")</f>
        <v>Indiana County Community Action Program, Inc.</v>
      </c>
      <c r="B44" s="286" t="str">
        <f>IF(INDEX('CoC Ranking Data'!$A$1:$CF$106,ROW($D45),5)&lt;&gt;"",INDEX('CoC Ranking Data'!$A$1:$CF$106,ROW($D45),5),"")</f>
        <v>PHD Consolidated</v>
      </c>
      <c r="C44" s="287" t="str">
        <f>IF(INDEX('CoC Ranking Data'!$A$1:$CF$106,ROW($D45),7)&lt;&gt;"",INDEX('CoC Ranking Data'!$A$1:$CF$106,ROW($D45),7),"")</f>
        <v>PH</v>
      </c>
      <c r="D44" s="347" t="str">
        <f>IF(INDEX('CoC Ranking Data'!$A$1:$CF$106,ROW($D45),77)&lt;&gt;"",INDEX('CoC Ranking Data'!$A$1:$CF$106,ROW($D45),77),"")</f>
        <v/>
      </c>
    </row>
    <row r="45" spans="1:4" s="9" customFormat="1" ht="12.75" x14ac:dyDescent="0.2">
      <c r="A45" s="286" t="str">
        <f>IF(INDEX('CoC Ranking Data'!$A$1:$CF$106,ROW($D46),4)&lt;&gt;"",INDEX('CoC Ranking Data'!$A$1:$CF$106,ROW($D46),4),"")</f>
        <v>Lawrence County Social Services, Inc.</v>
      </c>
      <c r="B45" s="286" t="str">
        <f>IF(INDEX('CoC Ranking Data'!$A$1:$CF$106,ROW($D46),5)&lt;&gt;"",INDEX('CoC Ranking Data'!$A$1:$CF$106,ROW($D46),5),"")</f>
        <v>NWRHA</v>
      </c>
      <c r="C45" s="287" t="str">
        <f>IF(INDEX('CoC Ranking Data'!$A$1:$CF$106,ROW($D46),7)&lt;&gt;"",INDEX('CoC Ranking Data'!$A$1:$CF$106,ROW($D46),7),"")</f>
        <v>PH</v>
      </c>
      <c r="D45" s="347" t="str">
        <f>IF(INDEX('CoC Ranking Data'!$A$1:$CF$106,ROW($D46),77)&lt;&gt;"",INDEX('CoC Ranking Data'!$A$1:$CF$106,ROW($D46),77),"")</f>
        <v/>
      </c>
    </row>
    <row r="46" spans="1:4" s="9" customFormat="1" ht="12.75" x14ac:dyDescent="0.2">
      <c r="A46" s="286" t="str">
        <f>IF(INDEX('CoC Ranking Data'!$A$1:$CF$106,ROW($D47),4)&lt;&gt;"",INDEX('CoC Ranking Data'!$A$1:$CF$106,ROW($D47),4),"")</f>
        <v>Lawrence County Social Services, Inc.</v>
      </c>
      <c r="B46" s="286" t="str">
        <f>IF(INDEX('CoC Ranking Data'!$A$1:$CF$106,ROW($D47),5)&lt;&gt;"",INDEX('CoC Ranking Data'!$A$1:$CF$106,ROW($D47),5),"")</f>
        <v>NWRHA 2</v>
      </c>
      <c r="C46" s="287" t="str">
        <f>IF(INDEX('CoC Ranking Data'!$A$1:$CF$106,ROW($D47),7)&lt;&gt;"",INDEX('CoC Ranking Data'!$A$1:$CF$106,ROW($D47),7),"")</f>
        <v>PH</v>
      </c>
      <c r="D46" s="347" t="str">
        <f>IF(INDEX('CoC Ranking Data'!$A$1:$CF$106,ROW($D47),77)&lt;&gt;"",INDEX('CoC Ranking Data'!$A$1:$CF$106,ROW($D47),77),"")</f>
        <v/>
      </c>
    </row>
    <row r="47" spans="1:4" s="9" customFormat="1" ht="12.75" x14ac:dyDescent="0.2">
      <c r="A47" s="286" t="str">
        <f>IF(INDEX('CoC Ranking Data'!$A$1:$CF$106,ROW($D48),4)&lt;&gt;"",INDEX('CoC Ranking Data'!$A$1:$CF$106,ROW($D48),4),"")</f>
        <v>Lawrence County Social Services, Inc.</v>
      </c>
      <c r="B47" s="286" t="str">
        <f>IF(INDEX('CoC Ranking Data'!$A$1:$CF$106,ROW($D48),5)&lt;&gt;"",INDEX('CoC Ranking Data'!$A$1:$CF$106,ROW($D48),5),"")</f>
        <v>SAFE</v>
      </c>
      <c r="C47" s="287" t="str">
        <f>IF(INDEX('CoC Ranking Data'!$A$1:$CF$106,ROW($D48),7)&lt;&gt;"",INDEX('CoC Ranking Data'!$A$1:$CF$106,ROW($D48),7),"")</f>
        <v>SSO</v>
      </c>
      <c r="D47" s="347" t="str">
        <f>IF(INDEX('CoC Ranking Data'!$A$1:$CF$106,ROW($D48),77)&lt;&gt;"",INDEX('CoC Ranking Data'!$A$1:$CF$106,ROW($D48),77),"")</f>
        <v/>
      </c>
    </row>
    <row r="48" spans="1:4" s="9" customFormat="1" ht="12.75" x14ac:dyDescent="0.2">
      <c r="A48" s="286" t="str">
        <f>IF(INDEX('CoC Ranking Data'!$A$1:$CF$106,ROW($D49),4)&lt;&gt;"",INDEX('CoC Ranking Data'!$A$1:$CF$106,ROW($D49),4),"")</f>
        <v>Lawrence County Social Services, Inc.</v>
      </c>
      <c r="B48" s="286" t="str">
        <f>IF(INDEX('CoC Ranking Data'!$A$1:$CF$106,ROW($D49),5)&lt;&gt;"",INDEX('CoC Ranking Data'!$A$1:$CF$106,ROW($D49),5),"")</f>
        <v>TEAM RRH</v>
      </c>
      <c r="C48" s="287" t="str">
        <f>IF(INDEX('CoC Ranking Data'!$A$1:$CF$106,ROW($D49),7)&lt;&gt;"",INDEX('CoC Ranking Data'!$A$1:$CF$106,ROW($D49),7),"")</f>
        <v>PH-RRH</v>
      </c>
      <c r="D48" s="347" t="str">
        <f>IF(INDEX('CoC Ranking Data'!$A$1:$CF$106,ROW($D49),77)&lt;&gt;"",INDEX('CoC Ranking Data'!$A$1:$CF$106,ROW($D49),77),"")</f>
        <v/>
      </c>
    </row>
    <row r="49" spans="1:4" s="9" customFormat="1" ht="12.75" x14ac:dyDescent="0.2">
      <c r="A49" s="286" t="str">
        <f>IF(INDEX('CoC Ranking Data'!$A$1:$CF$106,ROW($D50),4)&lt;&gt;"",INDEX('CoC Ranking Data'!$A$1:$CF$106,ROW($D50),4),"")</f>
        <v>Lawrence County Social Services, Inc.</v>
      </c>
      <c r="B49" s="286" t="str">
        <f>IF(INDEX('CoC Ranking Data'!$A$1:$CF$106,ROW($D50),5)&lt;&gt;"",INDEX('CoC Ranking Data'!$A$1:$CF$106,ROW($D50),5),"")</f>
        <v>Turning Point</v>
      </c>
      <c r="C49" s="287" t="str">
        <f>IF(INDEX('CoC Ranking Data'!$A$1:$CF$106,ROW($D50),7)&lt;&gt;"",INDEX('CoC Ranking Data'!$A$1:$CF$106,ROW($D50),7),"")</f>
        <v>PH</v>
      </c>
      <c r="D49" s="347" t="str">
        <f>IF(INDEX('CoC Ranking Data'!$A$1:$CF$106,ROW($D50),77)&lt;&gt;"",INDEX('CoC Ranking Data'!$A$1:$CF$106,ROW($D50),77),"")</f>
        <v/>
      </c>
    </row>
    <row r="50" spans="1:4" s="9" customFormat="1" ht="12.75" x14ac:dyDescent="0.2">
      <c r="A50" s="286" t="str">
        <f>IF(INDEX('CoC Ranking Data'!$A$1:$CF$106,ROW($D51),4)&lt;&gt;"",INDEX('CoC Ranking Data'!$A$1:$CF$106,ROW($D51),4),"")</f>
        <v>Lawrence County Social Services, Inc.</v>
      </c>
      <c r="B50" s="286" t="str">
        <f>IF(INDEX('CoC Ranking Data'!$A$1:$CF$106,ROW($D51),5)&lt;&gt;"",INDEX('CoC Ranking Data'!$A$1:$CF$106,ROW($D51),5),"")</f>
        <v>Veterans RRH</v>
      </c>
      <c r="C50" s="287" t="str">
        <f>IF(INDEX('CoC Ranking Data'!$A$1:$CF$106,ROW($D51),7)&lt;&gt;"",INDEX('CoC Ranking Data'!$A$1:$CF$106,ROW($D51),7),"")</f>
        <v>PH-RRH</v>
      </c>
      <c r="D50" s="347" t="str">
        <f>IF(INDEX('CoC Ranking Data'!$A$1:$CF$106,ROW($D51),77)&lt;&gt;"",INDEX('CoC Ranking Data'!$A$1:$CF$106,ROW($D51),77),"")</f>
        <v/>
      </c>
    </row>
    <row r="51" spans="1:4" s="9" customFormat="1" ht="12.75" x14ac:dyDescent="0.2">
      <c r="A51" s="286" t="str">
        <f>IF(INDEX('CoC Ranking Data'!$A$1:$CF$106,ROW($D52),4)&lt;&gt;"",INDEX('CoC Ranking Data'!$A$1:$CF$106,ROW($D52),4),"")</f>
        <v>McKean County Redevelopment &amp; Housing Authority</v>
      </c>
      <c r="B51" s="286" t="str">
        <f>IF(INDEX('CoC Ranking Data'!$A$1:$CF$106,ROW($D52),5)&lt;&gt;"",INDEX('CoC Ranking Data'!$A$1:$CF$106,ROW($D52),5),"")</f>
        <v>Northwest RRH</v>
      </c>
      <c r="C51" s="287" t="str">
        <f>IF(INDEX('CoC Ranking Data'!$A$1:$CF$106,ROW($D52),7)&lt;&gt;"",INDEX('CoC Ranking Data'!$A$1:$CF$106,ROW($D52),7),"")</f>
        <v>PH-RRH</v>
      </c>
      <c r="D51" s="347" t="str">
        <f>IF(INDEX('CoC Ranking Data'!$A$1:$CF$106,ROW($D52),77)&lt;&gt;"",INDEX('CoC Ranking Data'!$A$1:$CF$106,ROW($D52),77),"")</f>
        <v/>
      </c>
    </row>
    <row r="52" spans="1:4" s="9" customFormat="1" ht="12.75" x14ac:dyDescent="0.2">
      <c r="A52" s="286" t="str">
        <f>IF(INDEX('CoC Ranking Data'!$A$1:$CF$106,ROW($D53),4)&lt;&gt;"",INDEX('CoC Ranking Data'!$A$1:$CF$106,ROW($D53),4),"")</f>
        <v>Northern Cambria Community Development Corporation</v>
      </c>
      <c r="B52" s="286" t="str">
        <f>IF(INDEX('CoC Ranking Data'!$A$1:$CF$106,ROW($D53),5)&lt;&gt;"",INDEX('CoC Ranking Data'!$A$1:$CF$106,ROW($D53),5),"")</f>
        <v>Chestnut Street Gardens Renewal Project Application FY 2018</v>
      </c>
      <c r="C52" s="287" t="str">
        <f>IF(INDEX('CoC Ranking Data'!$A$1:$CF$106,ROW($D53),7)&lt;&gt;"",INDEX('CoC Ranking Data'!$A$1:$CF$106,ROW($D53),7),"")</f>
        <v>PH</v>
      </c>
      <c r="D52" s="347" t="str">
        <f>IF(INDEX('CoC Ranking Data'!$A$1:$CF$106,ROW($D53),77)&lt;&gt;"",INDEX('CoC Ranking Data'!$A$1:$CF$106,ROW($D53),77),"")</f>
        <v/>
      </c>
    </row>
    <row r="53" spans="1:4" s="9" customFormat="1" ht="12.75" x14ac:dyDescent="0.2">
      <c r="A53" s="286" t="str">
        <f>IF(INDEX('CoC Ranking Data'!$A$1:$CF$106,ROW($D54),4)&lt;&gt;"",INDEX('CoC Ranking Data'!$A$1:$CF$106,ROW($D54),4),"")</f>
        <v>Northern Cambria Community Development Corporation</v>
      </c>
      <c r="B53" s="286" t="str">
        <f>IF(INDEX('CoC Ranking Data'!$A$1:$CF$106,ROW($D54),5)&lt;&gt;"",INDEX('CoC Ranking Data'!$A$1:$CF$106,ROW($D54),5),"")</f>
        <v>Clinton Street Gardens Renewal Project Application FY 2018</v>
      </c>
      <c r="C53" s="287" t="str">
        <f>IF(INDEX('CoC Ranking Data'!$A$1:$CF$106,ROW($D54),7)&lt;&gt;"",INDEX('CoC Ranking Data'!$A$1:$CF$106,ROW($D54),7),"")</f>
        <v>PH</v>
      </c>
      <c r="D53" s="347" t="str">
        <f>IF(INDEX('CoC Ranking Data'!$A$1:$CF$106,ROW($D54),77)&lt;&gt;"",INDEX('CoC Ranking Data'!$A$1:$CF$106,ROW($D54),77),"")</f>
        <v/>
      </c>
    </row>
    <row r="54" spans="1:4" s="9" customFormat="1" ht="12.75" x14ac:dyDescent="0.2">
      <c r="A54" s="286" t="str">
        <f>IF(INDEX('CoC Ranking Data'!$A$1:$CF$106,ROW($D55),4)&lt;&gt;"",INDEX('CoC Ranking Data'!$A$1:$CF$106,ROW($D55),4),"")</f>
        <v>Union Mission of Latrobe, Inc.</v>
      </c>
      <c r="B54" s="286" t="str">
        <f>IF(INDEX('CoC Ranking Data'!$A$1:$CF$106,ROW($D55),5)&lt;&gt;"",INDEX('CoC Ranking Data'!$A$1:$CF$106,ROW($D55),5),"")</f>
        <v>Consolidated Union Mission Permanent Supportive Housing</v>
      </c>
      <c r="C54" s="287" t="str">
        <f>IF(INDEX('CoC Ranking Data'!$A$1:$CF$106,ROW($D55),7)&lt;&gt;"",INDEX('CoC Ranking Data'!$A$1:$CF$106,ROW($D55),7),"")</f>
        <v>PH</v>
      </c>
      <c r="D54" s="347" t="str">
        <f>IF(INDEX('CoC Ranking Data'!$A$1:$CF$106,ROW($D55),77)&lt;&gt;"",INDEX('CoC Ranking Data'!$A$1:$CF$106,ROW($D55),77),"")</f>
        <v/>
      </c>
    </row>
    <row r="55" spans="1:4" x14ac:dyDescent="0.25">
      <c r="A55" s="286" t="str">
        <f>IF(INDEX('CoC Ranking Data'!$A$1:$CF$106,ROW($D56),4)&lt;&gt;"",INDEX('CoC Ranking Data'!$A$1:$CF$106,ROW($D56),4),"")</f>
        <v>Victim Outreach Intervention Center</v>
      </c>
      <c r="B55" s="286" t="str">
        <f>IF(INDEX('CoC Ranking Data'!$A$1:$CF$106,ROW($D56),5)&lt;&gt;"",INDEX('CoC Ranking Data'!$A$1:$CF$106,ROW($D56),5),"")</f>
        <v>Enduring VOICe</v>
      </c>
      <c r="C55" s="287" t="str">
        <f>IF(INDEX('CoC Ranking Data'!$A$1:$CF$106,ROW($D56),7)&lt;&gt;"",INDEX('CoC Ranking Data'!$A$1:$CF$106,ROW($D56),7),"")</f>
        <v>PH</v>
      </c>
      <c r="D55" s="347">
        <f>IF(INDEX('CoC Ranking Data'!$A$1:$CF$106,ROW($D56),77)&lt;&gt;"",INDEX('CoC Ranking Data'!$A$1:$CF$106,ROW($D56),77),"")</f>
        <v>4</v>
      </c>
    </row>
    <row r="56" spans="1:4" x14ac:dyDescent="0.25">
      <c r="A56" s="286" t="str">
        <f>IF(INDEX('CoC Ranking Data'!$A$1:$CF$106,ROW($D57),4)&lt;&gt;"",INDEX('CoC Ranking Data'!$A$1:$CF$106,ROW($D57),4),"")</f>
        <v>Warren-Forest Counties Economic Opportunity Council</v>
      </c>
      <c r="B56" s="286" t="str">
        <f>IF(INDEX('CoC Ranking Data'!$A$1:$CF$106,ROW($D57),5)&lt;&gt;"",INDEX('CoC Ranking Data'!$A$1:$CF$106,ROW($D57),5),"")</f>
        <v>Youngsville Permanent Supportive Housing</v>
      </c>
      <c r="C56" s="287" t="str">
        <f>IF(INDEX('CoC Ranking Data'!$A$1:$CF$106,ROW($D57),7)&lt;&gt;"",INDEX('CoC Ranking Data'!$A$1:$CF$106,ROW($D57),7),"")</f>
        <v>PH</v>
      </c>
      <c r="D56" s="347" t="str">
        <f>IF(INDEX('CoC Ranking Data'!$A$1:$CF$106,ROW($D57),77)&lt;&gt;"",INDEX('CoC Ranking Data'!$A$1:$CF$106,ROW($D57),77),"")</f>
        <v/>
      </c>
    </row>
    <row r="57" spans="1:4" x14ac:dyDescent="0.25">
      <c r="A57" s="286" t="str">
        <f>IF(INDEX('CoC Ranking Data'!$A$1:$CF$106,ROW($D58),4)&lt;&gt;"",INDEX('CoC Ranking Data'!$A$1:$CF$106,ROW($D58),4),"")</f>
        <v>Westmoreland Community Action</v>
      </c>
      <c r="B57" s="286" t="str">
        <f>IF(INDEX('CoC Ranking Data'!$A$1:$CF$106,ROW($D58),5)&lt;&gt;"",INDEX('CoC Ranking Data'!$A$1:$CF$106,ROW($D58),5),"")</f>
        <v>Consolidated WCA PSH Project FY2018</v>
      </c>
      <c r="C57" s="287" t="str">
        <f>IF(INDEX('CoC Ranking Data'!$A$1:$CF$106,ROW($D58),7)&lt;&gt;"",INDEX('CoC Ranking Data'!$A$1:$CF$106,ROW($D58),7),"")</f>
        <v>PH</v>
      </c>
      <c r="D57" s="347" t="str">
        <f>IF(INDEX('CoC Ranking Data'!$A$1:$CF$106,ROW($D58),77)&lt;&gt;"",INDEX('CoC Ranking Data'!$A$1:$CF$106,ROW($D58),77),"")</f>
        <v/>
      </c>
    </row>
    <row r="58" spans="1:4" x14ac:dyDescent="0.25">
      <c r="A58" s="286" t="str">
        <f>IF(INDEX('CoC Ranking Data'!$A$1:$CF$106,ROW($D59),4)&lt;&gt;"",INDEX('CoC Ranking Data'!$A$1:$CF$106,ROW($D59),4),"")</f>
        <v>Westmoreland Community Action</v>
      </c>
      <c r="B58" s="286" t="str">
        <f>IF(INDEX('CoC Ranking Data'!$A$1:$CF$106,ROW($D59),5)&lt;&gt;"",INDEX('CoC Ranking Data'!$A$1:$CF$106,ROW($D59),5),"")</f>
        <v>WCA PSH for Families 2018</v>
      </c>
      <c r="C58" s="287" t="str">
        <f>IF(INDEX('CoC Ranking Data'!$A$1:$CF$106,ROW($D59),7)&lt;&gt;"",INDEX('CoC Ranking Data'!$A$1:$CF$106,ROW($D59),7),"")</f>
        <v>PH</v>
      </c>
      <c r="D58" s="347" t="str">
        <f>IF(INDEX('CoC Ranking Data'!$A$1:$CF$106,ROW($D59),77)&lt;&gt;"",INDEX('CoC Ranking Data'!$A$1:$CF$106,ROW($D59),77),"")</f>
        <v/>
      </c>
    </row>
    <row r="59" spans="1:4" x14ac:dyDescent="0.25">
      <c r="A59" s="286" t="str">
        <f>IF(INDEX('CoC Ranking Data'!$A$1:$CF$106,ROW($D60),4)&lt;&gt;"",INDEX('CoC Ranking Data'!$A$1:$CF$106,ROW($D60),4),"")</f>
        <v>Westmoreland Community Action</v>
      </c>
      <c r="B59" s="286" t="str">
        <f>IF(INDEX('CoC Ranking Data'!$A$1:$CF$106,ROW($D60),5)&lt;&gt;"",INDEX('CoC Ranking Data'!$A$1:$CF$106,ROW($D60),5),"")</f>
        <v>WCA PSH-Pittsburgh Street House 2018</v>
      </c>
      <c r="C59" s="287" t="str">
        <f>IF(INDEX('CoC Ranking Data'!$A$1:$CF$106,ROW($D60),7)&lt;&gt;"",INDEX('CoC Ranking Data'!$A$1:$CF$106,ROW($D60),7),"")</f>
        <v>PH</v>
      </c>
      <c r="D59" s="347" t="str">
        <f>IF(INDEX('CoC Ranking Data'!$A$1:$CF$106,ROW($D60),77)&lt;&gt;"",INDEX('CoC Ranking Data'!$A$1:$CF$106,ROW($D60),77),"")</f>
        <v/>
      </c>
    </row>
    <row r="60" spans="1:4" x14ac:dyDescent="0.25">
      <c r="A60" s="286" t="str">
        <f>IF(INDEX('CoC Ranking Data'!$A$1:$CF$106,ROW($D61),4)&lt;&gt;"",INDEX('CoC Ranking Data'!$A$1:$CF$106,ROW($D61),4),"")</f>
        <v/>
      </c>
      <c r="B60" s="286" t="str">
        <f>IF(INDEX('CoC Ranking Data'!$A$1:$CF$106,ROW($D61),5)&lt;&gt;"",INDEX('CoC Ranking Data'!$A$1:$CF$106,ROW($D61),5),"")</f>
        <v/>
      </c>
      <c r="C60" s="287" t="str">
        <f>IF(INDEX('CoC Ranking Data'!$A$1:$CF$106,ROW($D61),7)&lt;&gt;"",INDEX('CoC Ranking Data'!$A$1:$CF$106,ROW($D61),7),"")</f>
        <v/>
      </c>
      <c r="D60" s="347" t="str">
        <f>IF(INDEX('CoC Ranking Data'!$A$1:$CF$106,ROW($D61),77)&lt;&gt;"",INDEX('CoC Ranking Data'!$A$1:$CF$106,ROW($D61),77),"")</f>
        <v/>
      </c>
    </row>
    <row r="61" spans="1:4" x14ac:dyDescent="0.25">
      <c r="A61" s="286" t="str">
        <f>IF(INDEX('CoC Ranking Data'!$A$1:$CF$106,ROW($D62),4)&lt;&gt;"",INDEX('CoC Ranking Data'!$A$1:$CF$106,ROW($D62),4),"")</f>
        <v/>
      </c>
      <c r="B61" s="286" t="str">
        <f>IF(INDEX('CoC Ranking Data'!$A$1:$CF$106,ROW($D62),5)&lt;&gt;"",INDEX('CoC Ranking Data'!$A$1:$CF$106,ROW($D62),5),"")</f>
        <v/>
      </c>
      <c r="C61" s="287" t="str">
        <f>IF(INDEX('CoC Ranking Data'!$A$1:$CF$106,ROW($D62),7)&lt;&gt;"",INDEX('CoC Ranking Data'!$A$1:$CF$106,ROW($D62),7),"")</f>
        <v/>
      </c>
      <c r="D61" s="347" t="str">
        <f>IF(INDEX('CoC Ranking Data'!$A$1:$CF$106,ROW($D62),77)&lt;&gt;"",INDEX('CoC Ranking Data'!$A$1:$CF$106,ROW($D62),77),"")</f>
        <v/>
      </c>
    </row>
    <row r="62" spans="1:4" x14ac:dyDescent="0.25">
      <c r="A62" s="286" t="str">
        <f>IF(INDEX('CoC Ranking Data'!$A$1:$CF$106,ROW($D63),4)&lt;&gt;"",INDEX('CoC Ranking Data'!$A$1:$CF$106,ROW($D63),4),"")</f>
        <v/>
      </c>
      <c r="B62" s="286" t="str">
        <f>IF(INDEX('CoC Ranking Data'!$A$1:$CF$106,ROW($D63),5)&lt;&gt;"",INDEX('CoC Ranking Data'!$A$1:$CF$106,ROW($D63),5),"")</f>
        <v/>
      </c>
      <c r="C62" s="287" t="str">
        <f>IF(INDEX('CoC Ranking Data'!$A$1:$CF$106,ROW($D63),7)&lt;&gt;"",INDEX('CoC Ranking Data'!$A$1:$CF$106,ROW($D63),7),"")</f>
        <v/>
      </c>
      <c r="D62" s="347" t="str">
        <f>IF(INDEX('CoC Ranking Data'!$A$1:$CF$106,ROW($D63),77)&lt;&gt;"",INDEX('CoC Ranking Data'!$A$1:$CF$106,ROW($D63),77),"")</f>
        <v/>
      </c>
    </row>
    <row r="63" spans="1:4" x14ac:dyDescent="0.25">
      <c r="A63" s="286" t="str">
        <f>IF(INDEX('CoC Ranking Data'!$A$1:$CF$106,ROW($D64),4)&lt;&gt;"",INDEX('CoC Ranking Data'!$A$1:$CF$106,ROW($D64),4),"")</f>
        <v/>
      </c>
      <c r="B63" s="286" t="str">
        <f>IF(INDEX('CoC Ranking Data'!$A$1:$CF$106,ROW($D64),5)&lt;&gt;"",INDEX('CoC Ranking Data'!$A$1:$CF$106,ROW($D64),5),"")</f>
        <v/>
      </c>
      <c r="C63" s="287" t="str">
        <f>IF(INDEX('CoC Ranking Data'!$A$1:$CF$106,ROW($D64),7)&lt;&gt;"",INDEX('CoC Ranking Data'!$A$1:$CF$106,ROW($D64),7),"")</f>
        <v/>
      </c>
      <c r="D63" s="347" t="str">
        <f>IF(INDEX('CoC Ranking Data'!$A$1:$CF$106,ROW($D64),77)&lt;&gt;"",INDEX('CoC Ranking Data'!$A$1:$CF$106,ROW($D64),77),"")</f>
        <v/>
      </c>
    </row>
    <row r="64" spans="1:4" x14ac:dyDescent="0.25">
      <c r="A64" s="286" t="str">
        <f>IF(INDEX('CoC Ranking Data'!$A$1:$CF$106,ROW($D65),4)&lt;&gt;"",INDEX('CoC Ranking Data'!$A$1:$CF$106,ROW($D65),4),"")</f>
        <v/>
      </c>
      <c r="B64" s="286" t="str">
        <f>IF(INDEX('CoC Ranking Data'!$A$1:$CF$106,ROW($D65),5)&lt;&gt;"",INDEX('CoC Ranking Data'!$A$1:$CF$106,ROW($D65),5),"")</f>
        <v/>
      </c>
      <c r="C64" s="287" t="str">
        <f>IF(INDEX('CoC Ranking Data'!$A$1:$CF$106,ROW($D65),7)&lt;&gt;"",INDEX('CoC Ranking Data'!$A$1:$CF$106,ROW($D65),7),"")</f>
        <v/>
      </c>
      <c r="D64" s="347" t="str">
        <f>IF(INDEX('CoC Ranking Data'!$A$1:$CF$106,ROW($D65),77)&lt;&gt;"",INDEX('CoC Ranking Data'!$A$1:$CF$106,ROW($D65),77),"")</f>
        <v/>
      </c>
    </row>
    <row r="65" spans="1:4" x14ac:dyDescent="0.25">
      <c r="A65" s="286" t="str">
        <f>IF(INDEX('CoC Ranking Data'!$A$1:$CF$106,ROW($D66),4)&lt;&gt;"",INDEX('CoC Ranking Data'!$A$1:$CF$106,ROW($D66),4),"")</f>
        <v/>
      </c>
      <c r="B65" s="286" t="str">
        <f>IF(INDEX('CoC Ranking Data'!$A$1:$CF$106,ROW($D66),5)&lt;&gt;"",INDEX('CoC Ranking Data'!$A$1:$CF$106,ROW($D66),5),"")</f>
        <v/>
      </c>
      <c r="C65" s="287" t="str">
        <f>IF(INDEX('CoC Ranking Data'!$A$1:$CF$106,ROW($D66),7)&lt;&gt;"",INDEX('CoC Ranking Data'!$A$1:$CF$106,ROW($D66),7),"")</f>
        <v/>
      </c>
      <c r="D65" s="347" t="str">
        <f>IF(INDEX('CoC Ranking Data'!$A$1:$CF$106,ROW($D66),77)&lt;&gt;"",INDEX('CoC Ranking Data'!$A$1:$CF$106,ROW($D66),77),"")</f>
        <v/>
      </c>
    </row>
    <row r="66" spans="1:4" x14ac:dyDescent="0.25">
      <c r="A66" s="286" t="str">
        <f>IF(INDEX('CoC Ranking Data'!$A$1:$CF$106,ROW($D67),4)&lt;&gt;"",INDEX('CoC Ranking Data'!$A$1:$CF$106,ROW($D67),4),"")</f>
        <v/>
      </c>
      <c r="B66" s="286" t="str">
        <f>IF(INDEX('CoC Ranking Data'!$A$1:$CF$106,ROW($D67),5)&lt;&gt;"",INDEX('CoC Ranking Data'!$A$1:$CF$106,ROW($D67),5),"")</f>
        <v/>
      </c>
      <c r="C66" s="287" t="str">
        <f>IF(INDEX('CoC Ranking Data'!$A$1:$CF$106,ROW($D67),7)&lt;&gt;"",INDEX('CoC Ranking Data'!$A$1:$CF$106,ROW($D67),7),"")</f>
        <v/>
      </c>
      <c r="D66" s="347" t="str">
        <f>IF(INDEX('CoC Ranking Data'!$A$1:$CF$106,ROW($D67),77)&lt;&gt;"",INDEX('CoC Ranking Data'!$A$1:$CF$106,ROW($D67),77),"")</f>
        <v/>
      </c>
    </row>
    <row r="67" spans="1:4" x14ac:dyDescent="0.25">
      <c r="A67" s="286" t="str">
        <f>IF(INDEX('CoC Ranking Data'!$A$1:$CF$106,ROW($D68),4)&lt;&gt;"",INDEX('CoC Ranking Data'!$A$1:$CF$106,ROW($D68),4),"")</f>
        <v/>
      </c>
      <c r="B67" s="286" t="str">
        <f>IF(INDEX('CoC Ranking Data'!$A$1:$CF$106,ROW($D68),5)&lt;&gt;"",INDEX('CoC Ranking Data'!$A$1:$CF$106,ROW($D68),5),"")</f>
        <v/>
      </c>
      <c r="C67" s="287" t="str">
        <f>IF(INDEX('CoC Ranking Data'!$A$1:$CF$106,ROW($D68),7)&lt;&gt;"",INDEX('CoC Ranking Data'!$A$1:$CF$106,ROW($D68),7),"")</f>
        <v/>
      </c>
      <c r="D67" s="347" t="str">
        <f>IF(INDEX('CoC Ranking Data'!$A$1:$CF$106,ROW($D68),77)&lt;&gt;"",INDEX('CoC Ranking Data'!$A$1:$CF$106,ROW($D68),77),"")</f>
        <v/>
      </c>
    </row>
    <row r="68" spans="1:4" x14ac:dyDescent="0.25">
      <c r="A68" s="286" t="str">
        <f>IF(INDEX('CoC Ranking Data'!$A$1:$CF$106,ROW($D69),4)&lt;&gt;"",INDEX('CoC Ranking Data'!$A$1:$CF$106,ROW($D69),4),"")</f>
        <v/>
      </c>
      <c r="B68" s="286" t="str">
        <f>IF(INDEX('CoC Ranking Data'!$A$1:$CF$106,ROW($D69),5)&lt;&gt;"",INDEX('CoC Ranking Data'!$A$1:$CF$106,ROW($D69),5),"")</f>
        <v/>
      </c>
      <c r="C68" s="287" t="str">
        <f>IF(INDEX('CoC Ranking Data'!$A$1:$CF$106,ROW($D69),7)&lt;&gt;"",INDEX('CoC Ranking Data'!$A$1:$CF$106,ROW($D69),7),"")</f>
        <v/>
      </c>
      <c r="D68" s="347" t="str">
        <f>IF(INDEX('CoC Ranking Data'!$A$1:$CF$106,ROW($D69),77)&lt;&gt;"",INDEX('CoC Ranking Data'!$A$1:$CF$106,ROW($D69),77),"")</f>
        <v/>
      </c>
    </row>
    <row r="69" spans="1:4" x14ac:dyDescent="0.25">
      <c r="A69" s="286" t="str">
        <f>IF(INDEX('CoC Ranking Data'!$A$1:$CF$106,ROW($D70),4)&lt;&gt;"",INDEX('CoC Ranking Data'!$A$1:$CF$106,ROW($D70),4),"")</f>
        <v/>
      </c>
      <c r="B69" s="286" t="str">
        <f>IF(INDEX('CoC Ranking Data'!$A$1:$CF$106,ROW($D70),5)&lt;&gt;"",INDEX('CoC Ranking Data'!$A$1:$CF$106,ROW($D70),5),"")</f>
        <v/>
      </c>
      <c r="C69" s="287" t="str">
        <f>IF(INDEX('CoC Ranking Data'!$A$1:$CF$106,ROW($D70),7)&lt;&gt;"",INDEX('CoC Ranking Data'!$A$1:$CF$106,ROW($D70),7),"")</f>
        <v/>
      </c>
      <c r="D69" s="347" t="str">
        <f>IF(INDEX('CoC Ranking Data'!$A$1:$CF$106,ROW($D70),77)&lt;&gt;"",INDEX('CoC Ranking Data'!$A$1:$CF$106,ROW($D70),77),"")</f>
        <v/>
      </c>
    </row>
    <row r="70" spans="1:4" x14ac:dyDescent="0.25">
      <c r="A70" s="286" t="str">
        <f>IF(INDEX('CoC Ranking Data'!$A$1:$CF$106,ROW($D71),4)&lt;&gt;"",INDEX('CoC Ranking Data'!$A$1:$CF$106,ROW($D71),4),"")</f>
        <v/>
      </c>
      <c r="B70" s="286" t="str">
        <f>IF(INDEX('CoC Ranking Data'!$A$1:$CF$106,ROW($D71),5)&lt;&gt;"",INDEX('CoC Ranking Data'!$A$1:$CF$106,ROW($D71),5),"")</f>
        <v/>
      </c>
      <c r="C70" s="287" t="str">
        <f>IF(INDEX('CoC Ranking Data'!$A$1:$CF$106,ROW($D71),7)&lt;&gt;"",INDEX('CoC Ranking Data'!$A$1:$CF$106,ROW($D71),7),"")</f>
        <v/>
      </c>
      <c r="D70" s="347" t="str">
        <f>IF(INDEX('CoC Ranking Data'!$A$1:$CF$106,ROW($D71),77)&lt;&gt;"",INDEX('CoC Ranking Data'!$A$1:$CF$106,ROW($D71),77),"")</f>
        <v/>
      </c>
    </row>
    <row r="71" spans="1:4" x14ac:dyDescent="0.25">
      <c r="A71" s="286" t="str">
        <f>IF(INDEX('CoC Ranking Data'!$A$1:$CF$106,ROW($D72),4)&lt;&gt;"",INDEX('CoC Ranking Data'!$A$1:$CF$106,ROW($D72),4),"")</f>
        <v/>
      </c>
      <c r="B71" s="286" t="str">
        <f>IF(INDEX('CoC Ranking Data'!$A$1:$CF$106,ROW($D72),5)&lt;&gt;"",INDEX('CoC Ranking Data'!$A$1:$CF$106,ROW($D72),5),"")</f>
        <v/>
      </c>
      <c r="C71" s="287" t="str">
        <f>IF(INDEX('CoC Ranking Data'!$A$1:$CF$106,ROW($D72),7)&lt;&gt;"",INDEX('CoC Ranking Data'!$A$1:$CF$106,ROW($D72),7),"")</f>
        <v/>
      </c>
      <c r="D71" s="347" t="str">
        <f>IF(INDEX('CoC Ranking Data'!$A$1:$CF$106,ROW($D72),77)&lt;&gt;"",INDEX('CoC Ranking Data'!$A$1:$CF$106,ROW($D72),77),"")</f>
        <v/>
      </c>
    </row>
    <row r="72" spans="1:4" x14ac:dyDescent="0.25">
      <c r="A72" s="286" t="str">
        <f>IF(INDEX('CoC Ranking Data'!$A$1:$CF$106,ROW($D73),4)&lt;&gt;"",INDEX('CoC Ranking Data'!$A$1:$CF$106,ROW($D73),4),"")</f>
        <v/>
      </c>
      <c r="B72" s="286" t="str">
        <f>IF(INDEX('CoC Ranking Data'!$A$1:$CF$106,ROW($D73),5)&lt;&gt;"",INDEX('CoC Ranking Data'!$A$1:$CF$106,ROW($D73),5),"")</f>
        <v/>
      </c>
      <c r="C72" s="287" t="str">
        <f>IF(INDEX('CoC Ranking Data'!$A$1:$CF$106,ROW($D73),7)&lt;&gt;"",INDEX('CoC Ranking Data'!$A$1:$CF$106,ROW($D73),7),"")</f>
        <v/>
      </c>
      <c r="D72" s="347" t="str">
        <f>IF(INDEX('CoC Ranking Data'!$A$1:$CF$106,ROW($D73),77)&lt;&gt;"",INDEX('CoC Ranking Data'!$A$1:$CF$106,ROW($D73),77),"")</f>
        <v/>
      </c>
    </row>
    <row r="73" spans="1:4" x14ac:dyDescent="0.25">
      <c r="A73" s="286" t="str">
        <f>IF(INDEX('CoC Ranking Data'!$A$1:$CF$106,ROW($D74),4)&lt;&gt;"",INDEX('CoC Ranking Data'!$A$1:$CF$106,ROW($D74),4),"")</f>
        <v/>
      </c>
      <c r="B73" s="286" t="str">
        <f>IF(INDEX('CoC Ranking Data'!$A$1:$CF$106,ROW($D74),5)&lt;&gt;"",INDEX('CoC Ranking Data'!$A$1:$CF$106,ROW($D74),5),"")</f>
        <v/>
      </c>
      <c r="C73" s="287" t="str">
        <f>IF(INDEX('CoC Ranking Data'!$A$1:$CF$106,ROW($D74),7)&lt;&gt;"",INDEX('CoC Ranking Data'!$A$1:$CF$106,ROW($D74),7),"")</f>
        <v/>
      </c>
      <c r="D73" s="347" t="str">
        <f>IF(INDEX('CoC Ranking Data'!$A$1:$CF$106,ROW($D74),77)&lt;&gt;"",INDEX('CoC Ranking Data'!$A$1:$CF$106,ROW($D74),77),"")</f>
        <v/>
      </c>
    </row>
    <row r="74" spans="1:4" x14ac:dyDescent="0.25">
      <c r="A74" s="286" t="str">
        <f>IF(INDEX('CoC Ranking Data'!$A$1:$CF$106,ROW($D75),4)&lt;&gt;"",INDEX('CoC Ranking Data'!$A$1:$CF$106,ROW($D75),4),"")</f>
        <v/>
      </c>
      <c r="B74" s="286" t="str">
        <f>IF(INDEX('CoC Ranking Data'!$A$1:$CF$106,ROW($D75),5)&lt;&gt;"",INDEX('CoC Ranking Data'!$A$1:$CF$106,ROW($D75),5),"")</f>
        <v/>
      </c>
      <c r="C74" s="287" t="str">
        <f>IF(INDEX('CoC Ranking Data'!$A$1:$CF$106,ROW($D75),7)&lt;&gt;"",INDEX('CoC Ranking Data'!$A$1:$CF$106,ROW($D75),7),"")</f>
        <v/>
      </c>
      <c r="D74" s="347" t="str">
        <f>IF(INDEX('CoC Ranking Data'!$A$1:$CF$106,ROW($D75),77)&lt;&gt;"",INDEX('CoC Ranking Data'!$A$1:$CF$106,ROW($D75),77),"")</f>
        <v/>
      </c>
    </row>
    <row r="75" spans="1:4" x14ac:dyDescent="0.25">
      <c r="A75" s="286" t="str">
        <f>IF(INDEX('CoC Ranking Data'!$A$1:$CF$106,ROW($D76),4)&lt;&gt;"",INDEX('CoC Ranking Data'!$A$1:$CF$106,ROW($D76),4),"")</f>
        <v/>
      </c>
      <c r="B75" s="286" t="str">
        <f>IF(INDEX('CoC Ranking Data'!$A$1:$CF$106,ROW($D76),5)&lt;&gt;"",INDEX('CoC Ranking Data'!$A$1:$CF$106,ROW($D76),5),"")</f>
        <v/>
      </c>
      <c r="C75" s="287" t="str">
        <f>IF(INDEX('CoC Ranking Data'!$A$1:$CF$106,ROW($D76),7)&lt;&gt;"",INDEX('CoC Ranking Data'!$A$1:$CF$106,ROW($D76),7),"")</f>
        <v/>
      </c>
      <c r="D75" s="347" t="str">
        <f>IF(INDEX('CoC Ranking Data'!$A$1:$CF$106,ROW($D76),77)&lt;&gt;"",INDEX('CoC Ranking Data'!$A$1:$CF$106,ROW($D76),77),"")</f>
        <v/>
      </c>
    </row>
    <row r="76" spans="1:4" x14ac:dyDescent="0.25">
      <c r="A76" s="286" t="str">
        <f>IF(INDEX('CoC Ranking Data'!$A$1:$CF$106,ROW($D77),4)&lt;&gt;"",INDEX('CoC Ranking Data'!$A$1:$CF$106,ROW($D77),4),"")</f>
        <v/>
      </c>
      <c r="B76" s="286" t="str">
        <f>IF(INDEX('CoC Ranking Data'!$A$1:$CF$106,ROW($D77),5)&lt;&gt;"",INDEX('CoC Ranking Data'!$A$1:$CF$106,ROW($D77),5),"")</f>
        <v/>
      </c>
      <c r="C76" s="287" t="str">
        <f>IF(INDEX('CoC Ranking Data'!$A$1:$CF$106,ROW($D77),7)&lt;&gt;"",INDEX('CoC Ranking Data'!$A$1:$CF$106,ROW($D77),7),"")</f>
        <v/>
      </c>
      <c r="D76" s="347" t="str">
        <f>IF(INDEX('CoC Ranking Data'!$A$1:$CF$106,ROW($D77),77)&lt;&gt;"",INDEX('CoC Ranking Data'!$A$1:$CF$106,ROW($D77),77),"")</f>
        <v/>
      </c>
    </row>
    <row r="77" spans="1:4" x14ac:dyDescent="0.25">
      <c r="A77" s="286" t="str">
        <f>IF(INDEX('CoC Ranking Data'!$A$1:$CF$106,ROW($D78),4)&lt;&gt;"",INDEX('CoC Ranking Data'!$A$1:$CF$106,ROW($D78),4),"")</f>
        <v/>
      </c>
      <c r="B77" s="286" t="str">
        <f>IF(INDEX('CoC Ranking Data'!$A$1:$CF$106,ROW($D78),5)&lt;&gt;"",INDEX('CoC Ranking Data'!$A$1:$CF$106,ROW($D78),5),"")</f>
        <v/>
      </c>
      <c r="C77" s="287" t="str">
        <f>IF(INDEX('CoC Ranking Data'!$A$1:$CF$106,ROW($D78),7)&lt;&gt;"",INDEX('CoC Ranking Data'!$A$1:$CF$106,ROW($D78),7),"")</f>
        <v/>
      </c>
      <c r="D77" s="347" t="str">
        <f>IF(INDEX('CoC Ranking Data'!$A$1:$CF$106,ROW($D78),77)&lt;&gt;"",INDEX('CoC Ranking Data'!$A$1:$CF$106,ROW($D78),77),"")</f>
        <v/>
      </c>
    </row>
    <row r="78" spans="1:4" x14ac:dyDescent="0.25">
      <c r="A78" s="286" t="str">
        <f>IF(INDEX('CoC Ranking Data'!$A$1:$CF$106,ROW($D79),4)&lt;&gt;"",INDEX('CoC Ranking Data'!$A$1:$CF$106,ROW($D79),4),"")</f>
        <v/>
      </c>
      <c r="B78" s="286" t="str">
        <f>IF(INDEX('CoC Ranking Data'!$A$1:$CF$106,ROW($D79),5)&lt;&gt;"",INDEX('CoC Ranking Data'!$A$1:$CF$106,ROW($D79),5),"")</f>
        <v/>
      </c>
      <c r="C78" s="287" t="str">
        <f>IF(INDEX('CoC Ranking Data'!$A$1:$CF$106,ROW($D79),7)&lt;&gt;"",INDEX('CoC Ranking Data'!$A$1:$CF$106,ROW($D79),7),"")</f>
        <v/>
      </c>
      <c r="D78" s="347" t="str">
        <f>IF(INDEX('CoC Ranking Data'!$A$1:$CF$106,ROW($D79),77)&lt;&gt;"",INDEX('CoC Ranking Data'!$A$1:$CF$106,ROW($D79),77),"")</f>
        <v/>
      </c>
    </row>
    <row r="79" spans="1:4" x14ac:dyDescent="0.25">
      <c r="A79" s="286" t="str">
        <f>IF(INDEX('CoC Ranking Data'!$A$1:$CF$106,ROW($D80),4)&lt;&gt;"",INDEX('CoC Ranking Data'!$A$1:$CF$106,ROW($D80),4),"")</f>
        <v/>
      </c>
      <c r="B79" s="286" t="str">
        <f>IF(INDEX('CoC Ranking Data'!$A$1:$CF$106,ROW($D80),5)&lt;&gt;"",INDEX('CoC Ranking Data'!$A$1:$CF$106,ROW($D80),5),"")</f>
        <v/>
      </c>
      <c r="C79" s="287" t="str">
        <f>IF(INDEX('CoC Ranking Data'!$A$1:$CF$106,ROW($D80),7)&lt;&gt;"",INDEX('CoC Ranking Data'!$A$1:$CF$106,ROW($D80),7),"")</f>
        <v/>
      </c>
      <c r="D79" s="347" t="str">
        <f>IF(INDEX('CoC Ranking Data'!$A$1:$CF$106,ROW($D80),77)&lt;&gt;"",INDEX('CoC Ranking Data'!$A$1:$CF$106,ROW($D80),77),"")</f>
        <v/>
      </c>
    </row>
    <row r="80" spans="1:4" x14ac:dyDescent="0.25">
      <c r="A80" s="286" t="str">
        <f>IF(INDEX('CoC Ranking Data'!$A$1:$CF$106,ROW($D81),4)&lt;&gt;"",INDEX('CoC Ranking Data'!$A$1:$CF$106,ROW($D81),4),"")</f>
        <v/>
      </c>
      <c r="B80" s="286" t="str">
        <f>IF(INDEX('CoC Ranking Data'!$A$1:$CF$106,ROW($D81),5)&lt;&gt;"",INDEX('CoC Ranking Data'!$A$1:$CF$106,ROW($D81),5),"")</f>
        <v/>
      </c>
      <c r="C80" s="287" t="str">
        <f>IF(INDEX('CoC Ranking Data'!$A$1:$CF$106,ROW($D81),7)&lt;&gt;"",INDEX('CoC Ranking Data'!$A$1:$CF$106,ROW($D81),7),"")</f>
        <v/>
      </c>
      <c r="D80" s="347" t="str">
        <f>IF(INDEX('CoC Ranking Data'!$A$1:$CF$106,ROW($D81),77)&lt;&gt;"",INDEX('CoC Ranking Data'!$A$1:$CF$106,ROW($D81),77),"")</f>
        <v/>
      </c>
    </row>
    <row r="81" spans="1:4" x14ac:dyDescent="0.25">
      <c r="A81" s="286" t="str">
        <f>IF(INDEX('CoC Ranking Data'!$A$1:$CF$106,ROW($D82),4)&lt;&gt;"",INDEX('CoC Ranking Data'!$A$1:$CF$106,ROW($D82),4),"")</f>
        <v/>
      </c>
      <c r="B81" s="286" t="str">
        <f>IF(INDEX('CoC Ranking Data'!$A$1:$CF$106,ROW($D82),5)&lt;&gt;"",INDEX('CoC Ranking Data'!$A$1:$CF$106,ROW($D82),5),"")</f>
        <v/>
      </c>
      <c r="C81" s="287" t="str">
        <f>IF(INDEX('CoC Ranking Data'!$A$1:$CF$106,ROW($D82),7)&lt;&gt;"",INDEX('CoC Ranking Data'!$A$1:$CF$106,ROW($D82),7),"")</f>
        <v/>
      </c>
      <c r="D81" s="347" t="str">
        <f>IF(INDEX('CoC Ranking Data'!$A$1:$CF$106,ROW($D82),77)&lt;&gt;"",INDEX('CoC Ranking Data'!$A$1:$CF$106,ROW($D82),77),"")</f>
        <v/>
      </c>
    </row>
    <row r="82" spans="1:4" x14ac:dyDescent="0.25">
      <c r="A82" s="286" t="str">
        <f>IF(INDEX('CoC Ranking Data'!$A$1:$CF$106,ROW($D83),4)&lt;&gt;"",INDEX('CoC Ranking Data'!$A$1:$CF$106,ROW($D83),4),"")</f>
        <v/>
      </c>
      <c r="B82" s="286" t="str">
        <f>IF(INDEX('CoC Ranking Data'!$A$1:$CF$106,ROW($D83),5)&lt;&gt;"",INDEX('CoC Ranking Data'!$A$1:$CF$106,ROW($D83),5),"")</f>
        <v/>
      </c>
      <c r="C82" s="287" t="str">
        <f>IF(INDEX('CoC Ranking Data'!$A$1:$CF$106,ROW($D83),7)&lt;&gt;"",INDEX('CoC Ranking Data'!$A$1:$CF$106,ROW($D83),7),"")</f>
        <v/>
      </c>
      <c r="D82" s="347" t="str">
        <f>IF(INDEX('CoC Ranking Data'!$A$1:$CF$106,ROW($D83),77)&lt;&gt;"",INDEX('CoC Ranking Data'!$A$1:$CF$106,ROW($D83),77),"")</f>
        <v/>
      </c>
    </row>
    <row r="83" spans="1:4" x14ac:dyDescent="0.25">
      <c r="A83" s="286" t="str">
        <f>IF(INDEX('CoC Ranking Data'!$A$1:$CF$106,ROW($D84),4)&lt;&gt;"",INDEX('CoC Ranking Data'!$A$1:$CF$106,ROW($D84),4),"")</f>
        <v/>
      </c>
      <c r="B83" s="286" t="str">
        <f>IF(INDEX('CoC Ranking Data'!$A$1:$CF$106,ROW($D84),5)&lt;&gt;"",INDEX('CoC Ranking Data'!$A$1:$CF$106,ROW($D84),5),"")</f>
        <v/>
      </c>
      <c r="C83" s="287" t="str">
        <f>IF(INDEX('CoC Ranking Data'!$A$1:$CF$106,ROW($D84),7)&lt;&gt;"",INDEX('CoC Ranking Data'!$A$1:$CF$106,ROW($D84),7),"")</f>
        <v/>
      </c>
      <c r="D83" s="347" t="str">
        <f>IF(INDEX('CoC Ranking Data'!$A$1:$CF$106,ROW($D84),77)&lt;&gt;"",INDEX('CoC Ranking Data'!$A$1:$CF$106,ROW($D84),77),"")</f>
        <v/>
      </c>
    </row>
    <row r="84" spans="1:4" x14ac:dyDescent="0.25">
      <c r="A84" s="286" t="str">
        <f>IF(INDEX('CoC Ranking Data'!$A$1:$CF$106,ROW($D85),4)&lt;&gt;"",INDEX('CoC Ranking Data'!$A$1:$CF$106,ROW($D85),4),"")</f>
        <v/>
      </c>
      <c r="B84" s="286" t="str">
        <f>IF(INDEX('CoC Ranking Data'!$A$1:$CF$106,ROW($D85),5)&lt;&gt;"",INDEX('CoC Ranking Data'!$A$1:$CF$106,ROW($D85),5),"")</f>
        <v/>
      </c>
      <c r="C84" s="287" t="str">
        <f>IF(INDEX('CoC Ranking Data'!$A$1:$CF$106,ROW($D85),7)&lt;&gt;"",INDEX('CoC Ranking Data'!$A$1:$CF$106,ROW($D85),7),"")</f>
        <v/>
      </c>
      <c r="D84" s="347" t="str">
        <f>IF(INDEX('CoC Ranking Data'!$A$1:$CF$106,ROW($D85),77)&lt;&gt;"",INDEX('CoC Ranking Data'!$A$1:$CF$106,ROW($D85),77),"")</f>
        <v/>
      </c>
    </row>
    <row r="85" spans="1:4" x14ac:dyDescent="0.25">
      <c r="A85" s="286" t="str">
        <f>IF(INDEX('CoC Ranking Data'!$A$1:$CF$106,ROW($D86),4)&lt;&gt;"",INDEX('CoC Ranking Data'!$A$1:$CF$106,ROW($D86),4),"")</f>
        <v/>
      </c>
      <c r="B85" s="286" t="str">
        <f>IF(INDEX('CoC Ranking Data'!$A$1:$CF$106,ROW($D86),5)&lt;&gt;"",INDEX('CoC Ranking Data'!$A$1:$CF$106,ROW($D86),5),"")</f>
        <v/>
      </c>
      <c r="C85" s="287" t="str">
        <f>IF(INDEX('CoC Ranking Data'!$A$1:$CF$106,ROW($D86),7)&lt;&gt;"",INDEX('CoC Ranking Data'!$A$1:$CF$106,ROW($D86),7),"")</f>
        <v/>
      </c>
      <c r="D85" s="347" t="str">
        <f>IF(INDEX('CoC Ranking Data'!$A$1:$CF$106,ROW($D86),77)&lt;&gt;"",INDEX('CoC Ranking Data'!$A$1:$CF$106,ROW($D86),77),"")</f>
        <v/>
      </c>
    </row>
    <row r="86" spans="1:4" x14ac:dyDescent="0.25">
      <c r="A86" s="286" t="str">
        <f>IF(INDEX('CoC Ranking Data'!$A$1:$CF$106,ROW($D87),4)&lt;&gt;"",INDEX('CoC Ranking Data'!$A$1:$CF$106,ROW($D87),4),"")</f>
        <v/>
      </c>
      <c r="B86" s="286" t="str">
        <f>IF(INDEX('CoC Ranking Data'!$A$1:$CF$106,ROW($D87),5)&lt;&gt;"",INDEX('CoC Ranking Data'!$A$1:$CF$106,ROW($D87),5),"")</f>
        <v/>
      </c>
      <c r="C86" s="287" t="str">
        <f>IF(INDEX('CoC Ranking Data'!$A$1:$CF$106,ROW($D87),7)&lt;&gt;"",INDEX('CoC Ranking Data'!$A$1:$CF$106,ROW($D87),7),"")</f>
        <v/>
      </c>
      <c r="D86" s="347" t="str">
        <f>IF(INDEX('CoC Ranking Data'!$A$1:$CF$106,ROW($D87),77)&lt;&gt;"",INDEX('CoC Ranking Data'!$A$1:$CF$106,ROW($D87),77),"")</f>
        <v/>
      </c>
    </row>
    <row r="87" spans="1:4" x14ac:dyDescent="0.25">
      <c r="A87" s="286" t="str">
        <f>IF(INDEX('CoC Ranking Data'!$A$1:$CF$106,ROW($D88),4)&lt;&gt;"",INDEX('CoC Ranking Data'!$A$1:$CF$106,ROW($D88),4),"")</f>
        <v/>
      </c>
      <c r="B87" s="286" t="str">
        <f>IF(INDEX('CoC Ranking Data'!$A$1:$CF$106,ROW($D88),5)&lt;&gt;"",INDEX('CoC Ranking Data'!$A$1:$CF$106,ROW($D88),5),"")</f>
        <v/>
      </c>
      <c r="C87" s="287" t="str">
        <f>IF(INDEX('CoC Ranking Data'!$A$1:$CF$106,ROW($D88),7)&lt;&gt;"",INDEX('CoC Ranking Data'!$A$1:$CF$106,ROW($D88),7),"")</f>
        <v/>
      </c>
      <c r="D87" s="347" t="str">
        <f>IF(INDEX('CoC Ranking Data'!$A$1:$CF$106,ROW($D88),77)&lt;&gt;"",INDEX('CoC Ranking Data'!$A$1:$CF$106,ROW($D88),77),"")</f>
        <v/>
      </c>
    </row>
    <row r="88" spans="1:4" x14ac:dyDescent="0.25">
      <c r="A88" s="286" t="str">
        <f>IF(INDEX('CoC Ranking Data'!$A$1:$CF$106,ROW($D89),4)&lt;&gt;"",INDEX('CoC Ranking Data'!$A$1:$CF$106,ROW($D89),4),"")</f>
        <v/>
      </c>
      <c r="B88" s="286" t="str">
        <f>IF(INDEX('CoC Ranking Data'!$A$1:$CF$106,ROW($D89),5)&lt;&gt;"",INDEX('CoC Ranking Data'!$A$1:$CF$106,ROW($D89),5),"")</f>
        <v/>
      </c>
      <c r="C88" s="287" t="str">
        <f>IF(INDEX('CoC Ranking Data'!$A$1:$CF$106,ROW($D89),7)&lt;&gt;"",INDEX('CoC Ranking Data'!$A$1:$CF$106,ROW($D89),7),"")</f>
        <v/>
      </c>
      <c r="D88" s="347" t="str">
        <f>IF(INDEX('CoC Ranking Data'!$A$1:$CF$106,ROW($D89),77)&lt;&gt;"",INDEX('CoC Ranking Data'!$A$1:$CF$106,ROW($D89),77),"")</f>
        <v/>
      </c>
    </row>
    <row r="89" spans="1:4" x14ac:dyDescent="0.25">
      <c r="A89" s="286" t="str">
        <f>IF(INDEX('CoC Ranking Data'!$A$1:$CF$106,ROW($D90),4)&lt;&gt;"",INDEX('CoC Ranking Data'!$A$1:$CF$106,ROW($D90),4),"")</f>
        <v/>
      </c>
      <c r="B89" s="286" t="str">
        <f>IF(INDEX('CoC Ranking Data'!$A$1:$CF$106,ROW($D90),5)&lt;&gt;"",INDEX('CoC Ranking Data'!$A$1:$CF$106,ROW($D90),5),"")</f>
        <v/>
      </c>
      <c r="C89" s="287" t="str">
        <f>IF(INDEX('CoC Ranking Data'!$A$1:$CF$106,ROW($D90),7)&lt;&gt;"",INDEX('CoC Ranking Data'!$A$1:$CF$106,ROW($D90),7),"")</f>
        <v/>
      </c>
      <c r="D89" s="347" t="str">
        <f>IF(INDEX('CoC Ranking Data'!$A$1:$CF$106,ROW($D90),77)&lt;&gt;"",INDEX('CoC Ranking Data'!$A$1:$CF$106,ROW($D90),77),"")</f>
        <v/>
      </c>
    </row>
    <row r="90" spans="1:4" x14ac:dyDescent="0.25">
      <c r="A90" s="286" t="str">
        <f>IF(INDEX('CoC Ranking Data'!$A$1:$CF$106,ROW($D91),4)&lt;&gt;"",INDEX('CoC Ranking Data'!$A$1:$CF$106,ROW($D91),4),"")</f>
        <v/>
      </c>
      <c r="B90" s="286" t="str">
        <f>IF(INDEX('CoC Ranking Data'!$A$1:$CF$106,ROW($D91),5)&lt;&gt;"",INDEX('CoC Ranking Data'!$A$1:$CF$106,ROW($D91),5),"")</f>
        <v/>
      </c>
      <c r="C90" s="287" t="str">
        <f>IF(INDEX('CoC Ranking Data'!$A$1:$CF$106,ROW($D91),7)&lt;&gt;"",INDEX('CoC Ranking Data'!$A$1:$CF$106,ROW($D91),7),"")</f>
        <v/>
      </c>
      <c r="D90" s="347" t="str">
        <f>IF(INDEX('CoC Ranking Data'!$A$1:$CF$106,ROW($D91),77)&lt;&gt;"",INDEX('CoC Ranking Data'!$A$1:$CF$106,ROW($D91),77),"")</f>
        <v/>
      </c>
    </row>
    <row r="91" spans="1:4" x14ac:dyDescent="0.25">
      <c r="A91" s="286" t="str">
        <f>IF(INDEX('CoC Ranking Data'!$A$1:$CF$106,ROW($D92),4)&lt;&gt;"",INDEX('CoC Ranking Data'!$A$1:$CF$106,ROW($D92),4),"")</f>
        <v/>
      </c>
      <c r="B91" s="286" t="str">
        <f>IF(INDEX('CoC Ranking Data'!$A$1:$CF$106,ROW($D92),5)&lt;&gt;"",INDEX('CoC Ranking Data'!$A$1:$CF$106,ROW($D92),5),"")</f>
        <v/>
      </c>
      <c r="C91" s="287" t="str">
        <f>IF(INDEX('CoC Ranking Data'!$A$1:$CF$106,ROW($D92),7)&lt;&gt;"",INDEX('CoC Ranking Data'!$A$1:$CF$106,ROW($D92),7),"")</f>
        <v/>
      </c>
      <c r="D91" s="347" t="str">
        <f>IF(INDEX('CoC Ranking Data'!$A$1:$CF$106,ROW($D92),77)&lt;&gt;"",INDEX('CoC Ranking Data'!$A$1:$CF$106,ROW($D92),77),"")</f>
        <v/>
      </c>
    </row>
    <row r="92" spans="1:4" x14ac:dyDescent="0.25">
      <c r="A92" s="286" t="str">
        <f>IF(INDEX('CoC Ranking Data'!$A$1:$CF$106,ROW($D93),4)&lt;&gt;"",INDEX('CoC Ranking Data'!$A$1:$CF$106,ROW($D93),4),"")</f>
        <v/>
      </c>
      <c r="B92" s="286" t="str">
        <f>IF(INDEX('CoC Ranking Data'!$A$1:$CF$106,ROW($D93),5)&lt;&gt;"",INDEX('CoC Ranking Data'!$A$1:$CF$106,ROW($D93),5),"")</f>
        <v/>
      </c>
      <c r="C92" s="287" t="str">
        <f>IF(INDEX('CoC Ranking Data'!$A$1:$CF$106,ROW($D93),7)&lt;&gt;"",INDEX('CoC Ranking Data'!$A$1:$CF$106,ROW($D93),7),"")</f>
        <v/>
      </c>
      <c r="D92" s="347" t="str">
        <f>IF(INDEX('CoC Ranking Data'!$A$1:$CF$106,ROW($D93),77)&lt;&gt;"",INDEX('CoC Ranking Data'!$A$1:$CF$106,ROW($D93),77),"")</f>
        <v/>
      </c>
    </row>
    <row r="93" spans="1:4" x14ac:dyDescent="0.25">
      <c r="A93" s="286" t="str">
        <f>IF(INDEX('CoC Ranking Data'!$A$1:$CF$106,ROW($D94),4)&lt;&gt;"",INDEX('CoC Ranking Data'!$A$1:$CF$106,ROW($D94),4),"")</f>
        <v/>
      </c>
      <c r="B93" s="286" t="str">
        <f>IF(INDEX('CoC Ranking Data'!$A$1:$CF$106,ROW($D94),5)&lt;&gt;"",INDEX('CoC Ranking Data'!$A$1:$CF$106,ROW($D94),5),"")</f>
        <v/>
      </c>
      <c r="C93" s="287" t="str">
        <f>IF(INDEX('CoC Ranking Data'!$A$1:$CF$106,ROW($D94),7)&lt;&gt;"",INDEX('CoC Ranking Data'!$A$1:$CF$106,ROW($D94),7),"")</f>
        <v/>
      </c>
      <c r="D93" s="347" t="str">
        <f>IF(INDEX('CoC Ranking Data'!$A$1:$CF$106,ROW($D94),77)&lt;&gt;"",INDEX('CoC Ranking Data'!$A$1:$CF$106,ROW($D94),77),"")</f>
        <v/>
      </c>
    </row>
    <row r="94" spans="1:4" x14ac:dyDescent="0.25">
      <c r="A94" s="286" t="str">
        <f>IF(INDEX('CoC Ranking Data'!$A$1:$CF$106,ROW($D95),4)&lt;&gt;"",INDEX('CoC Ranking Data'!$A$1:$CF$106,ROW($D95),4),"")</f>
        <v/>
      </c>
      <c r="B94" s="286" t="str">
        <f>IF(INDEX('CoC Ranking Data'!$A$1:$CF$106,ROW($D95),5)&lt;&gt;"",INDEX('CoC Ranking Data'!$A$1:$CF$106,ROW($D95),5),"")</f>
        <v/>
      </c>
      <c r="C94" s="287" t="str">
        <f>IF(INDEX('CoC Ranking Data'!$A$1:$CF$106,ROW($D95),7)&lt;&gt;"",INDEX('CoC Ranking Data'!$A$1:$CF$106,ROW($D95),7),"")</f>
        <v/>
      </c>
      <c r="D94" s="347" t="str">
        <f>IF(INDEX('CoC Ranking Data'!$A$1:$CF$106,ROW($D95),77)&lt;&gt;"",INDEX('CoC Ranking Data'!$A$1:$CF$106,ROW($D95),77),"")</f>
        <v/>
      </c>
    </row>
    <row r="95" spans="1:4" x14ac:dyDescent="0.25">
      <c r="A95" s="286" t="str">
        <f>IF(INDEX('CoC Ranking Data'!$A$1:$CF$106,ROW($D96),4)&lt;&gt;"",INDEX('CoC Ranking Data'!$A$1:$CF$106,ROW($D96),4),"")</f>
        <v/>
      </c>
      <c r="B95" s="286" t="str">
        <f>IF(INDEX('CoC Ranking Data'!$A$1:$CF$106,ROW($D96),5)&lt;&gt;"",INDEX('CoC Ranking Data'!$A$1:$CF$106,ROW($D96),5),"")</f>
        <v/>
      </c>
      <c r="C95" s="287" t="str">
        <f>IF(INDEX('CoC Ranking Data'!$A$1:$CF$106,ROW($D96),7)&lt;&gt;"",INDEX('CoC Ranking Data'!$A$1:$CF$106,ROW($D96),7),"")</f>
        <v/>
      </c>
      <c r="D95" s="347" t="str">
        <f>IF(INDEX('CoC Ranking Data'!$A$1:$CF$106,ROW($D96),77)&lt;&gt;"",INDEX('CoC Ranking Data'!$A$1:$CF$106,ROW($D96),77),"")</f>
        <v/>
      </c>
    </row>
    <row r="96" spans="1:4" x14ac:dyDescent="0.25">
      <c r="A96" s="286" t="str">
        <f>IF(INDEX('CoC Ranking Data'!$A$1:$CF$106,ROW($D97),4)&lt;&gt;"",INDEX('CoC Ranking Data'!$A$1:$CF$106,ROW($D97),4),"")</f>
        <v/>
      </c>
      <c r="B96" s="286" t="str">
        <f>IF(INDEX('CoC Ranking Data'!$A$1:$CF$106,ROW($D97),5)&lt;&gt;"",INDEX('CoC Ranking Data'!$A$1:$CF$106,ROW($D97),5),"")</f>
        <v/>
      </c>
      <c r="C96" s="287" t="str">
        <f>IF(INDEX('CoC Ranking Data'!$A$1:$CF$106,ROW($D97),7)&lt;&gt;"",INDEX('CoC Ranking Data'!$A$1:$CF$106,ROW($D97),7),"")</f>
        <v/>
      </c>
      <c r="D96" s="347" t="str">
        <f>IF(INDEX('CoC Ranking Data'!$A$1:$CF$106,ROW($D97),77)&lt;&gt;"",INDEX('CoC Ranking Data'!$A$1:$CF$106,ROW($D97),77),"")</f>
        <v/>
      </c>
    </row>
    <row r="97" spans="1:4" x14ac:dyDescent="0.25">
      <c r="A97" s="286" t="str">
        <f>IF(INDEX('CoC Ranking Data'!$A$1:$CF$106,ROW($D98),4)&lt;&gt;"",INDEX('CoC Ranking Data'!$A$1:$CF$106,ROW($D98),4),"")</f>
        <v/>
      </c>
      <c r="B97" s="286" t="str">
        <f>IF(INDEX('CoC Ranking Data'!$A$1:$CF$106,ROW($D98),5)&lt;&gt;"",INDEX('CoC Ranking Data'!$A$1:$CF$106,ROW($D98),5),"")</f>
        <v/>
      </c>
      <c r="C97" s="287" t="str">
        <f>IF(INDEX('CoC Ranking Data'!$A$1:$CF$106,ROW($D98),7)&lt;&gt;"",INDEX('CoC Ranking Data'!$A$1:$CF$106,ROW($D98),7),"")</f>
        <v/>
      </c>
      <c r="D97" s="347" t="str">
        <f>IF(INDEX('CoC Ranking Data'!$A$1:$CF$106,ROW($D98),77)&lt;&gt;"",INDEX('CoC Ranking Data'!$A$1:$CF$106,ROW($D98),77),"")</f>
        <v/>
      </c>
    </row>
    <row r="98" spans="1:4" x14ac:dyDescent="0.25">
      <c r="A98" s="286" t="str">
        <f>IF(INDEX('CoC Ranking Data'!$A$1:$CF$106,ROW($D99),4)&lt;&gt;"",INDEX('CoC Ranking Data'!$A$1:$CF$106,ROW($D99),4),"")</f>
        <v/>
      </c>
      <c r="B98" s="286" t="str">
        <f>IF(INDEX('CoC Ranking Data'!$A$1:$CF$106,ROW($D99),5)&lt;&gt;"",INDEX('CoC Ranking Data'!$A$1:$CF$106,ROW($D99),5),"")</f>
        <v/>
      </c>
      <c r="C98" s="287" t="str">
        <f>IF(INDEX('CoC Ranking Data'!$A$1:$CF$106,ROW($D99),7)&lt;&gt;"",INDEX('CoC Ranking Data'!$A$1:$CF$106,ROW($D99),7),"")</f>
        <v/>
      </c>
      <c r="D98" s="347" t="str">
        <f>IF(INDEX('CoC Ranking Data'!$A$1:$CF$106,ROW($D99),77)&lt;&gt;"",INDEX('CoC Ranking Data'!$A$1:$CF$106,ROW($D99),77),"")</f>
        <v/>
      </c>
    </row>
    <row r="99" spans="1:4" x14ac:dyDescent="0.25">
      <c r="A99" s="286" t="str">
        <f>IF(INDEX('CoC Ranking Data'!$A$1:$CF$106,ROW($D100),4)&lt;&gt;"",INDEX('CoC Ranking Data'!$A$1:$CF$106,ROW($D100),4),"")</f>
        <v/>
      </c>
      <c r="B99" s="286" t="str">
        <f>IF(INDEX('CoC Ranking Data'!$A$1:$CF$106,ROW($D100),5)&lt;&gt;"",INDEX('CoC Ranking Data'!$A$1:$CF$106,ROW($D100),5),"")</f>
        <v/>
      </c>
      <c r="C99" s="287" t="str">
        <f>IF(INDEX('CoC Ranking Data'!$A$1:$CF$106,ROW($D100),7)&lt;&gt;"",INDEX('CoC Ranking Data'!$A$1:$CF$106,ROW($D100),7),"")</f>
        <v/>
      </c>
      <c r="D99" s="347" t="str">
        <f>IF(INDEX('CoC Ranking Data'!$A$1:$CF$106,ROW($D100),77)&lt;&gt;"",INDEX('CoC Ranking Data'!$A$1:$CF$106,ROW($D100),77),"")</f>
        <v/>
      </c>
    </row>
    <row r="100" spans="1:4" x14ac:dyDescent="0.25">
      <c r="A100" s="286" t="str">
        <f>IF(INDEX('CoC Ranking Data'!$A$1:$CF$106,ROW($D101),4)&lt;&gt;"",INDEX('CoC Ranking Data'!$A$1:$CF$106,ROW($D101),4),"")</f>
        <v/>
      </c>
      <c r="B100" s="286" t="str">
        <f>IF(INDEX('CoC Ranking Data'!$A$1:$CF$106,ROW($D101),5)&lt;&gt;"",INDEX('CoC Ranking Data'!$A$1:$CF$106,ROW($D101),5),"")</f>
        <v/>
      </c>
      <c r="C100" s="287" t="str">
        <f>IF(INDEX('CoC Ranking Data'!$A$1:$CF$106,ROW($D101),7)&lt;&gt;"",INDEX('CoC Ranking Data'!$A$1:$CF$106,ROW($D101),7),"")</f>
        <v/>
      </c>
      <c r="D100" s="347" t="str">
        <f>IF(INDEX('CoC Ranking Data'!$A$1:$CF$106,ROW($D101),77)&lt;&gt;"",INDEX('CoC Ranking Data'!$A$1:$CF$106,ROW($D101),77),"")</f>
        <v/>
      </c>
    </row>
    <row r="101" spans="1:4" x14ac:dyDescent="0.25">
      <c r="A101" s="286" t="str">
        <f>IF(INDEX('CoC Ranking Data'!$A$1:$CF$106,ROW($D102),4)&lt;&gt;"",INDEX('CoC Ranking Data'!$A$1:$CF$106,ROW($D102),4),"")</f>
        <v/>
      </c>
      <c r="B101" s="286" t="str">
        <f>IF(INDEX('CoC Ranking Data'!$A$1:$CF$106,ROW($D102),5)&lt;&gt;"",INDEX('CoC Ranking Data'!$A$1:$CF$106,ROW($D102),5),"")</f>
        <v/>
      </c>
      <c r="C101" s="287" t="str">
        <f>IF(INDEX('CoC Ranking Data'!$A$1:$CF$106,ROW($D102),7)&lt;&gt;"",INDEX('CoC Ranking Data'!$A$1:$CF$106,ROW($D102),7),"")</f>
        <v/>
      </c>
      <c r="D101" s="347" t="str">
        <f>IF(INDEX('CoC Ranking Data'!$A$1:$CF$106,ROW($D102),77)&lt;&gt;"",INDEX('CoC Ranking Data'!$A$1:$CF$106,ROW($D102),77),"")</f>
        <v/>
      </c>
    </row>
    <row r="102" spans="1:4" x14ac:dyDescent="0.25">
      <c r="A102" s="286" t="str">
        <f>IF(INDEX('CoC Ranking Data'!$A$1:$CF$106,ROW($D103),4)&lt;&gt;"",INDEX('CoC Ranking Data'!$A$1:$CF$106,ROW($D103),4),"")</f>
        <v/>
      </c>
      <c r="B102" s="286" t="str">
        <f>IF(INDEX('CoC Ranking Data'!$A$1:$CF$106,ROW($D103),5)&lt;&gt;"",INDEX('CoC Ranking Data'!$A$1:$CF$106,ROW($D103),5),"")</f>
        <v/>
      </c>
      <c r="C102" s="287" t="str">
        <f>IF(INDEX('CoC Ranking Data'!$A$1:$CF$106,ROW($D103),7)&lt;&gt;"",INDEX('CoC Ranking Data'!$A$1:$CF$106,ROW($D103),7),"")</f>
        <v/>
      </c>
      <c r="D102" s="347" t="str">
        <f>IF(INDEX('CoC Ranking Data'!$A$1:$CF$106,ROW($D103),77)&lt;&gt;"",INDEX('CoC Ranking Data'!$A$1:$CF$106,ROW($D103),77),"")</f>
        <v/>
      </c>
    </row>
  </sheetData>
  <sheetProtection algorithmName="SHA-512" hashValue="HraFEC7kNOsZ8YWKGlGwPnr6QeaBuZSjpaAaeyanRvyFYCPxySv9Bh8JkgKnRbh9lDCmV8lIvB2HkWmePKChig==" saltValue="pBm6XdXOI1tXiclbniH/NQ==" spinCount="100000" sheet="1" objects="1" scenarios="1" selectLockedCells="1"/>
  <autoFilter ref="A7:D7" xr:uid="{00000000-0009-0000-0000-00000D000000}">
    <filterColumn colId="0" showButton="0"/>
    <filterColumn colId="1" showButton="0"/>
    <filterColumn colId="2" showButton="0"/>
  </autoFilter>
  <hyperlinks>
    <hyperlink ref="E1" location="'Scoring Chart'!A1" display="Return to Scoring Chart" xr:uid="{00000000-0004-0000-0D00-000000000000}"/>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5"/>
  <dimension ref="A1:E102"/>
  <sheetViews>
    <sheetView showGridLines="0" zoomScaleNormal="100" workbookViewId="0">
      <selection activeCell="E1" sqref="E1"/>
    </sheetView>
  </sheetViews>
  <sheetFormatPr defaultColWidth="11.7109375" defaultRowHeight="15" x14ac:dyDescent="0.25"/>
  <cols>
    <col min="1" max="1" width="50.7109375" customWidth="1"/>
    <col min="2" max="2" width="60.7109375" customWidth="1"/>
    <col min="3" max="3" width="25.7109375" customWidth="1"/>
    <col min="4" max="4" width="14.5703125" customWidth="1"/>
  </cols>
  <sheetData>
    <row r="1" spans="1:5" ht="18" x14ac:dyDescent="0.25">
      <c r="A1" s="2"/>
      <c r="B1" s="348" t="s">
        <v>821</v>
      </c>
      <c r="C1" s="339"/>
      <c r="E1" s="373" t="s">
        <v>342</v>
      </c>
    </row>
    <row r="2" spans="1:5" ht="15.75" customHeight="1" x14ac:dyDescent="0.25">
      <c r="A2" s="2"/>
      <c r="B2" s="177" t="s">
        <v>587</v>
      </c>
    </row>
    <row r="3" spans="1:5" ht="15.75" customHeight="1" x14ac:dyDescent="0.25"/>
    <row r="4" spans="1:5" ht="15.75" customHeight="1" x14ac:dyDescent="0.25"/>
    <row r="5" spans="1:5" ht="15.75" thickBot="1" x14ac:dyDescent="0.3"/>
    <row r="6" spans="1:5" s="12" customFormat="1" ht="15.75" thickBot="1" x14ac:dyDescent="0.3">
      <c r="A6" s="465" t="s">
        <v>2</v>
      </c>
      <c r="B6" s="465" t="s">
        <v>3</v>
      </c>
      <c r="C6" s="465" t="s">
        <v>4</v>
      </c>
      <c r="D6" s="466" t="s">
        <v>1</v>
      </c>
    </row>
    <row r="7" spans="1:5" s="9" customFormat="1" ht="12.75" x14ac:dyDescent="0.2">
      <c r="A7" s="286" t="str">
        <f>IF(INDEX('CoC Ranking Data'!$A$1:$CF$106,ROW($D9),4)&lt;&gt;"",INDEX('CoC Ranking Data'!$A$1:$CF$106,ROW($D9),4),"")</f>
        <v>Armstrong County Community Action Agency</v>
      </c>
      <c r="B7" s="286" t="str">
        <f>IF(INDEX('CoC Ranking Data'!$A$1:$CF$106,ROW($D9),5)&lt;&gt;"",INDEX('CoC Ranking Data'!$A$1:$CF$106,ROW($D9),5),"")</f>
        <v>Armstrong County Permanent Supportive Housing Program</v>
      </c>
      <c r="C7" s="287" t="str">
        <f>IF(INDEX('CoC Ranking Data'!$A$1:$CF$106,ROW($D9),7)&lt;&gt;"",INDEX('CoC Ranking Data'!$A$1:$CF$106,ROW($D9),7),"")</f>
        <v>PH</v>
      </c>
      <c r="D7" s="8">
        <f>IF(INDEX('CoC Ranking Data'!$A$1:$CF$106,ROW($D9),75)&lt;&gt;"",INDEX('CoC Ranking Data'!$A$1:$CF$106,ROW($D9),75),"")</f>
        <v>2</v>
      </c>
    </row>
    <row r="8" spans="1:5" s="9" customFormat="1" ht="12.75" x14ac:dyDescent="0.2">
      <c r="A8" s="286" t="str">
        <f>IF(INDEX('CoC Ranking Data'!$A$1:$CF$106,ROW($D10),4)&lt;&gt;"",INDEX('CoC Ranking Data'!$A$1:$CF$106,ROW($D10),4),"")</f>
        <v>Armstrong County Community Action Agency</v>
      </c>
      <c r="B8" s="286" t="str">
        <f>IF(INDEX('CoC Ranking Data'!$A$1:$CF$106,ROW($D10),5)&lt;&gt;"",INDEX('CoC Ranking Data'!$A$1:$CF$106,ROW($D10),5),"")</f>
        <v>Armstrong-Fayette Rapid Rehousing Program</v>
      </c>
      <c r="C8" s="287" t="str">
        <f>IF(INDEX('CoC Ranking Data'!$A$1:$CF$106,ROW($D10),7)&lt;&gt;"",INDEX('CoC Ranking Data'!$A$1:$CF$106,ROW($D10),7),"")</f>
        <v>PH-RRH</v>
      </c>
      <c r="D8" s="8">
        <f>IF(INDEX('CoC Ranking Data'!$A$1:$CF$106,ROW($D10),75)&lt;&gt;"",INDEX('CoC Ranking Data'!$A$1:$CF$106,ROW($D10),75),"")</f>
        <v>2</v>
      </c>
    </row>
    <row r="9" spans="1:5" s="9" customFormat="1" ht="12.75" x14ac:dyDescent="0.2">
      <c r="A9" s="286" t="str">
        <f>IF(INDEX('CoC Ranking Data'!$A$1:$CF$106,ROW($D11),4)&lt;&gt;"",INDEX('CoC Ranking Data'!$A$1:$CF$106,ROW($D11),4),"")</f>
        <v>Armstrong County Community Action Agency</v>
      </c>
      <c r="B9" s="286" t="str">
        <f>IF(INDEX('CoC Ranking Data'!$A$1:$CF$106,ROW($D11),5)&lt;&gt;"",INDEX('CoC Ranking Data'!$A$1:$CF$106,ROW($D11),5),"")</f>
        <v>Rapid Rehousing Program of Armstrong County</v>
      </c>
      <c r="C9" s="287" t="str">
        <f>IF(INDEX('CoC Ranking Data'!$A$1:$CF$106,ROW($D11),7)&lt;&gt;"",INDEX('CoC Ranking Data'!$A$1:$CF$106,ROW($D11),7),"")</f>
        <v>PH-RRH</v>
      </c>
      <c r="D9" s="8">
        <f>IF(INDEX('CoC Ranking Data'!$A$1:$CF$106,ROW($D11),75)&lt;&gt;"",INDEX('CoC Ranking Data'!$A$1:$CF$106,ROW($D11),75),"")</f>
        <v>2</v>
      </c>
    </row>
    <row r="10" spans="1:5" s="9" customFormat="1" ht="12.75" x14ac:dyDescent="0.2">
      <c r="A10" s="286" t="str">
        <f>IF(INDEX('CoC Ranking Data'!$A$1:$CF$106,ROW($D12),4)&lt;&gt;"",INDEX('CoC Ranking Data'!$A$1:$CF$106,ROW($D12),4),"")</f>
        <v>Cameron/Elk Counties Behavioral &amp; Developmental Programs</v>
      </c>
      <c r="B10" s="286" t="str">
        <f>IF(INDEX('CoC Ranking Data'!$A$1:$CF$106,ROW($D12),5)&lt;&gt;"",INDEX('CoC Ranking Data'!$A$1:$CF$106,ROW($D12),5),"")</f>
        <v xml:space="preserve">AHEAD </v>
      </c>
      <c r="C10" s="287" t="str">
        <f>IF(INDEX('CoC Ranking Data'!$A$1:$CF$106,ROW($D12),7)&lt;&gt;"",INDEX('CoC Ranking Data'!$A$1:$CF$106,ROW($D12),7),"")</f>
        <v>PH</v>
      </c>
      <c r="D10" s="8">
        <f>IF(INDEX('CoC Ranking Data'!$A$1:$CF$106,ROW($D12),75)&lt;&gt;"",INDEX('CoC Ranking Data'!$A$1:$CF$106,ROW($D12),75),"")</f>
        <v>1.5</v>
      </c>
    </row>
    <row r="11" spans="1:5" s="9" customFormat="1" ht="12.75" x14ac:dyDescent="0.2">
      <c r="A11" s="286" t="str">
        <f>IF(INDEX('CoC Ranking Data'!$A$1:$CF$106,ROW($D13),4)&lt;&gt;"",INDEX('CoC Ranking Data'!$A$1:$CF$106,ROW($D13),4),"")</f>
        <v>Cameron/Elk Counties Behavioral &amp; Developmental Programs</v>
      </c>
      <c r="B11" s="286" t="str">
        <f>IF(INDEX('CoC Ranking Data'!$A$1:$CF$106,ROW($D13),5)&lt;&gt;"",INDEX('CoC Ranking Data'!$A$1:$CF$106,ROW($D13),5),"")</f>
        <v xml:space="preserve">Home Again </v>
      </c>
      <c r="C11" s="287" t="str">
        <f>IF(INDEX('CoC Ranking Data'!$A$1:$CF$106,ROW($D13),7)&lt;&gt;"",INDEX('CoC Ranking Data'!$A$1:$CF$106,ROW($D13),7),"")</f>
        <v>PH</v>
      </c>
      <c r="D11" s="8">
        <f>IF(INDEX('CoC Ranking Data'!$A$1:$CF$106,ROW($D13),75)&lt;&gt;"",INDEX('CoC Ranking Data'!$A$1:$CF$106,ROW($D13),75),"")</f>
        <v>1.5</v>
      </c>
    </row>
    <row r="12" spans="1:5" s="9" customFormat="1" ht="12.75" x14ac:dyDescent="0.2">
      <c r="A12" s="286" t="str">
        <f>IF(INDEX('CoC Ranking Data'!$A$1:$CF$106,ROW($D14),4)&lt;&gt;"",INDEX('CoC Ranking Data'!$A$1:$CF$106,ROW($D14),4),"")</f>
        <v>CAPSEA, Inc.</v>
      </c>
      <c r="B12" s="286" t="str">
        <f>IF(INDEX('CoC Ranking Data'!$A$1:$CF$106,ROW($D14),5)&lt;&gt;"",INDEX('CoC Ranking Data'!$A$1:$CF$106,ROW($D14),5),"")</f>
        <v>Housing Plus</v>
      </c>
      <c r="C12" s="287" t="str">
        <f>IF(INDEX('CoC Ranking Data'!$A$1:$CF$106,ROW($D14),7)&lt;&gt;"",INDEX('CoC Ranking Data'!$A$1:$CF$106,ROW($D14),7),"")</f>
        <v>PH</v>
      </c>
      <c r="D12" s="8">
        <f>IF(INDEX('CoC Ranking Data'!$A$1:$CF$106,ROW($D14),75)&lt;&gt;"",INDEX('CoC Ranking Data'!$A$1:$CF$106,ROW($D14),75),"")</f>
        <v>2</v>
      </c>
    </row>
    <row r="13" spans="1:5" s="9" customFormat="1" ht="12.75" x14ac:dyDescent="0.2">
      <c r="A13" s="286" t="str">
        <f>IF(INDEX('CoC Ranking Data'!$A$1:$CF$106,ROW($D15),4)&lt;&gt;"",INDEX('CoC Ranking Data'!$A$1:$CF$106,ROW($D15),4),"")</f>
        <v>City Mission-Living Stones, Inc.</v>
      </c>
      <c r="B13" s="286" t="str">
        <f>IF(INDEX('CoC Ranking Data'!$A$1:$CF$106,ROW($D15),5)&lt;&gt;"",INDEX('CoC Ranking Data'!$A$1:$CF$106,ROW($D15),5),"")</f>
        <v>Gallatin School Living Centre</v>
      </c>
      <c r="C13" s="287" t="str">
        <f>IF(INDEX('CoC Ranking Data'!$A$1:$CF$106,ROW($D15),7)&lt;&gt;"",INDEX('CoC Ranking Data'!$A$1:$CF$106,ROW($D15),7),"")</f>
        <v>TH</v>
      </c>
      <c r="D13" s="8">
        <f>IF(INDEX('CoC Ranking Data'!$A$1:$CF$106,ROW($D15),75)&lt;&gt;"",INDEX('CoC Ranking Data'!$A$1:$CF$106,ROW($D15),75),"")</f>
        <v>2</v>
      </c>
    </row>
    <row r="14" spans="1:5" s="9" customFormat="1" ht="12.75" x14ac:dyDescent="0.2">
      <c r="A14" s="286" t="str">
        <f>IF(INDEX('CoC Ranking Data'!$A$1:$CF$106,ROW($D16),4)&lt;&gt;"",INDEX('CoC Ranking Data'!$A$1:$CF$106,ROW($D16),4),"")</f>
        <v>Community Action, Inc.</v>
      </c>
      <c r="B14" s="286" t="str">
        <f>IF(INDEX('CoC Ranking Data'!$A$1:$CF$106,ROW($D16),5)&lt;&gt;"",INDEX('CoC Ranking Data'!$A$1:$CF$106,ROW($D16),5),"")</f>
        <v>Housing for Homeless and Disabled Persons</v>
      </c>
      <c r="C14" s="287" t="str">
        <f>IF(INDEX('CoC Ranking Data'!$A$1:$CF$106,ROW($D16),7)&lt;&gt;"",INDEX('CoC Ranking Data'!$A$1:$CF$106,ROW($D16),7),"")</f>
        <v>PH</v>
      </c>
      <c r="D14" s="8">
        <f>IF(INDEX('CoC Ranking Data'!$A$1:$CF$106,ROW($D16),75)&lt;&gt;"",INDEX('CoC Ranking Data'!$A$1:$CF$106,ROW($D16),75),"")</f>
        <v>1.5</v>
      </c>
    </row>
    <row r="15" spans="1:5" s="9" customFormat="1" ht="12.75" x14ac:dyDescent="0.2">
      <c r="A15" s="286" t="str">
        <f>IF(INDEX('CoC Ranking Data'!$A$1:$CF$106,ROW($D17),4)&lt;&gt;"",INDEX('CoC Ranking Data'!$A$1:$CF$106,ROW($D17),4),"")</f>
        <v>Community Action, Inc.</v>
      </c>
      <c r="B15" s="286" t="str">
        <f>IF(INDEX('CoC Ranking Data'!$A$1:$CF$106,ROW($D17),5)&lt;&gt;"",INDEX('CoC Ranking Data'!$A$1:$CF$106,ROW($D17),5),"")</f>
        <v>Transitional Housing Project</v>
      </c>
      <c r="C15" s="287" t="str">
        <f>IF(INDEX('CoC Ranking Data'!$A$1:$CF$106,ROW($D17),7)&lt;&gt;"",INDEX('CoC Ranking Data'!$A$1:$CF$106,ROW($D17),7),"")</f>
        <v>TH</v>
      </c>
      <c r="D15" s="8">
        <f>IF(INDEX('CoC Ranking Data'!$A$1:$CF$106,ROW($D17),75)&lt;&gt;"",INDEX('CoC Ranking Data'!$A$1:$CF$106,ROW($D17),75),"")</f>
        <v>1.5</v>
      </c>
    </row>
    <row r="16" spans="1:5" s="9" customFormat="1" ht="12.75" x14ac:dyDescent="0.2">
      <c r="A16" s="286" t="str">
        <f>IF(INDEX('CoC Ranking Data'!$A$1:$CF$106,ROW($D18),4)&lt;&gt;"",INDEX('CoC Ranking Data'!$A$1:$CF$106,ROW($D18),4),"")</f>
        <v>Community Connections of Clearfield/Jefferson</v>
      </c>
      <c r="B16" s="286" t="str">
        <f>IF(INDEX('CoC Ranking Data'!$A$1:$CF$106,ROW($D18),5)&lt;&gt;"",INDEX('CoC Ranking Data'!$A$1:$CF$106,ROW($D18),5),"")</f>
        <v>Housing First FY 2018 Renewal Application Counties</v>
      </c>
      <c r="C16" s="287" t="str">
        <f>IF(INDEX('CoC Ranking Data'!$A$1:$CF$106,ROW($D18),7)&lt;&gt;"",INDEX('CoC Ranking Data'!$A$1:$CF$106,ROW($D18),7),"")</f>
        <v>PH</v>
      </c>
      <c r="D16" s="8">
        <f>IF(INDEX('CoC Ranking Data'!$A$1:$CF$106,ROW($D18),75)&lt;&gt;"",INDEX('CoC Ranking Data'!$A$1:$CF$106,ROW($D18),75),"")</f>
        <v>1.5</v>
      </c>
    </row>
    <row r="17" spans="1:4" s="9" customFormat="1" ht="12.75" x14ac:dyDescent="0.2">
      <c r="A17" s="286" t="str">
        <f>IF(INDEX('CoC Ranking Data'!$A$1:$CF$106,ROW($D19),4)&lt;&gt;"",INDEX('CoC Ranking Data'!$A$1:$CF$106,ROW($D19),4),"")</f>
        <v>Community Services of Venango County, Inc.</v>
      </c>
      <c r="B17" s="286" t="str">
        <f>IF(INDEX('CoC Ranking Data'!$A$1:$CF$106,ROW($D19),5)&lt;&gt;"",INDEX('CoC Ranking Data'!$A$1:$CF$106,ROW($D19),5),"")</f>
        <v>Sycamore Commons</v>
      </c>
      <c r="C17" s="287" t="str">
        <f>IF(INDEX('CoC Ranking Data'!$A$1:$CF$106,ROW($D19),7)&lt;&gt;"",INDEX('CoC Ranking Data'!$A$1:$CF$106,ROW($D19),7),"")</f>
        <v>PH</v>
      </c>
      <c r="D17" s="8">
        <f>IF(INDEX('CoC Ranking Data'!$A$1:$CF$106,ROW($D19),75)&lt;&gt;"",INDEX('CoC Ranking Data'!$A$1:$CF$106,ROW($D19),75),"")</f>
        <v>2</v>
      </c>
    </row>
    <row r="18" spans="1:4" s="9" customFormat="1" ht="12.75" x14ac:dyDescent="0.2">
      <c r="A18" s="286" t="str">
        <f>IF(INDEX('CoC Ranking Data'!$A$1:$CF$106,ROW($D20),4)&lt;&gt;"",INDEX('CoC Ranking Data'!$A$1:$CF$106,ROW($D20),4),"")</f>
        <v>Connect, Inc.</v>
      </c>
      <c r="B18" s="286" t="str">
        <f>IF(INDEX('CoC Ranking Data'!$A$1:$CF$106,ROW($D20),5)&lt;&gt;"",INDEX('CoC Ranking Data'!$A$1:$CF$106,ROW($D20),5),"")</f>
        <v>Westmoreland Permanent Supportive Housing Expansion</v>
      </c>
      <c r="C18" s="287" t="str">
        <f>IF(INDEX('CoC Ranking Data'!$A$1:$CF$106,ROW($D20),7)&lt;&gt;"",INDEX('CoC Ranking Data'!$A$1:$CF$106,ROW($D20),7),"")</f>
        <v>PH</v>
      </c>
      <c r="D18" s="8">
        <f>IF(INDEX('CoC Ranking Data'!$A$1:$CF$106,ROW($D20),75)&lt;&gt;"",INDEX('CoC Ranking Data'!$A$1:$CF$106,ROW($D20),75),"")</f>
        <v>2</v>
      </c>
    </row>
    <row r="19" spans="1:4" s="9" customFormat="1" ht="12.75" x14ac:dyDescent="0.2">
      <c r="A19" s="286" t="str">
        <f>IF(INDEX('CoC Ranking Data'!$A$1:$CF$106,ROW($D21),4)&lt;&gt;"",INDEX('CoC Ranking Data'!$A$1:$CF$106,ROW($D21),4),"")</f>
        <v>County of Butler, Human Services</v>
      </c>
      <c r="B19" s="286" t="str">
        <f>IF(INDEX('CoC Ranking Data'!$A$1:$CF$106,ROW($D21),5)&lt;&gt;"",INDEX('CoC Ranking Data'!$A$1:$CF$106,ROW($D21),5),"")</f>
        <v>Home Again Butler County</v>
      </c>
      <c r="C19" s="287" t="str">
        <f>IF(INDEX('CoC Ranking Data'!$A$1:$CF$106,ROW($D21),7)&lt;&gt;"",INDEX('CoC Ranking Data'!$A$1:$CF$106,ROW($D21),7),"")</f>
        <v>PH</v>
      </c>
      <c r="D19" s="8">
        <f>IF(INDEX('CoC Ranking Data'!$A$1:$CF$106,ROW($D21),75)&lt;&gt;"",INDEX('CoC Ranking Data'!$A$1:$CF$106,ROW($D21),75),"")</f>
        <v>2</v>
      </c>
    </row>
    <row r="20" spans="1:4" s="9" customFormat="1" ht="12.75" x14ac:dyDescent="0.2">
      <c r="A20" s="286" t="str">
        <f>IF(INDEX('CoC Ranking Data'!$A$1:$CF$106,ROW($D22),4)&lt;&gt;"",INDEX('CoC Ranking Data'!$A$1:$CF$106,ROW($D22),4),"")</f>
        <v>County of Butler, Human Services</v>
      </c>
      <c r="B20" s="286" t="str">
        <f>IF(INDEX('CoC Ranking Data'!$A$1:$CF$106,ROW($D22),5)&lt;&gt;"",INDEX('CoC Ranking Data'!$A$1:$CF$106,ROW($D22),5),"")</f>
        <v>HOPE Project</v>
      </c>
      <c r="C20" s="287" t="str">
        <f>IF(INDEX('CoC Ranking Data'!$A$1:$CF$106,ROW($D22),7)&lt;&gt;"",INDEX('CoC Ranking Data'!$A$1:$CF$106,ROW($D22),7),"")</f>
        <v>PH</v>
      </c>
      <c r="D20" s="8">
        <f>IF(INDEX('CoC Ranking Data'!$A$1:$CF$106,ROW($D22),75)&lt;&gt;"",INDEX('CoC Ranking Data'!$A$1:$CF$106,ROW($D22),75),"")</f>
        <v>2</v>
      </c>
    </row>
    <row r="21" spans="1:4" s="9" customFormat="1" ht="12.75" x14ac:dyDescent="0.2">
      <c r="A21" s="286" t="str">
        <f>IF(INDEX('CoC Ranking Data'!$A$1:$CF$106,ROW($D23),4)&lt;&gt;"",INDEX('CoC Ranking Data'!$A$1:$CF$106,ROW($D23),4),"")</f>
        <v>County of Butler, Human Services</v>
      </c>
      <c r="B21" s="286" t="str">
        <f>IF(INDEX('CoC Ranking Data'!$A$1:$CF$106,ROW($D23),5)&lt;&gt;"",INDEX('CoC Ranking Data'!$A$1:$CF$106,ROW($D23),5),"")</f>
        <v>Path Transition Age Project</v>
      </c>
      <c r="C21" s="287" t="str">
        <f>IF(INDEX('CoC Ranking Data'!$A$1:$CF$106,ROW($D23),7)&lt;&gt;"",INDEX('CoC Ranking Data'!$A$1:$CF$106,ROW($D23),7),"")</f>
        <v>PH</v>
      </c>
      <c r="D21" s="8">
        <f>IF(INDEX('CoC Ranking Data'!$A$1:$CF$106,ROW($D23),75)&lt;&gt;"",INDEX('CoC Ranking Data'!$A$1:$CF$106,ROW($D23),75),"")</f>
        <v>2</v>
      </c>
    </row>
    <row r="22" spans="1:4" s="9" customFormat="1" ht="12.75" x14ac:dyDescent="0.2">
      <c r="A22" s="286" t="str">
        <f>IF(INDEX('CoC Ranking Data'!$A$1:$CF$106,ROW($D24),4)&lt;&gt;"",INDEX('CoC Ranking Data'!$A$1:$CF$106,ROW($D24),4),"")</f>
        <v>County of Greene</v>
      </c>
      <c r="B22" s="286" t="str">
        <f>IF(INDEX('CoC Ranking Data'!$A$1:$CF$106,ROW($D24),5)&lt;&gt;"",INDEX('CoC Ranking Data'!$A$1:$CF$106,ROW($D24),5),"")</f>
        <v>Greene County Rapid Rehousing Project</v>
      </c>
      <c r="C22" s="287" t="str">
        <f>IF(INDEX('CoC Ranking Data'!$A$1:$CF$106,ROW($D24),7)&lt;&gt;"",INDEX('CoC Ranking Data'!$A$1:$CF$106,ROW($D24),7),"")</f>
        <v>PH-RRH</v>
      </c>
      <c r="D22" s="8">
        <f>IF(INDEX('CoC Ranking Data'!$A$1:$CF$106,ROW($D24),75)&lt;&gt;"",INDEX('CoC Ranking Data'!$A$1:$CF$106,ROW($D24),75),"")</f>
        <v>2</v>
      </c>
    </row>
    <row r="23" spans="1:4" s="9" customFormat="1" ht="12.75" x14ac:dyDescent="0.2">
      <c r="A23" s="286" t="str">
        <f>IF(INDEX('CoC Ranking Data'!$A$1:$CF$106,ROW($D25),4)&lt;&gt;"",INDEX('CoC Ranking Data'!$A$1:$CF$106,ROW($D25),4),"")</f>
        <v>County of Greene</v>
      </c>
      <c r="B23" s="286" t="str">
        <f>IF(INDEX('CoC Ranking Data'!$A$1:$CF$106,ROW($D25),5)&lt;&gt;"",INDEX('CoC Ranking Data'!$A$1:$CF$106,ROW($D25),5),"")</f>
        <v>Greene County Shelter + Care Project</v>
      </c>
      <c r="C23" s="287" t="str">
        <f>IF(INDEX('CoC Ranking Data'!$A$1:$CF$106,ROW($D25),7)&lt;&gt;"",INDEX('CoC Ranking Data'!$A$1:$CF$106,ROW($D25),7),"")</f>
        <v>PH</v>
      </c>
      <c r="D23" s="8">
        <f>IF(INDEX('CoC Ranking Data'!$A$1:$CF$106,ROW($D25),75)&lt;&gt;"",INDEX('CoC Ranking Data'!$A$1:$CF$106,ROW($D25),75),"")</f>
        <v>2</v>
      </c>
    </row>
    <row r="24" spans="1:4" s="9" customFormat="1" ht="12.75" x14ac:dyDescent="0.2">
      <c r="A24" s="286" t="str">
        <f>IF(INDEX('CoC Ranking Data'!$A$1:$CF$106,ROW($D26),4)&lt;&gt;"",INDEX('CoC Ranking Data'!$A$1:$CF$106,ROW($D26),4),"")</f>
        <v>County of Greene</v>
      </c>
      <c r="B24" s="286" t="str">
        <f>IF(INDEX('CoC Ranking Data'!$A$1:$CF$106,ROW($D26),5)&lt;&gt;"",INDEX('CoC Ranking Data'!$A$1:$CF$106,ROW($D26),5),"")</f>
        <v>Greene County Supportive Housing Project</v>
      </c>
      <c r="C24" s="287" t="str">
        <f>IF(INDEX('CoC Ranking Data'!$A$1:$CF$106,ROW($D26),7)&lt;&gt;"",INDEX('CoC Ranking Data'!$A$1:$CF$106,ROW($D26),7),"")</f>
        <v>PH</v>
      </c>
      <c r="D24" s="8">
        <f>IF(INDEX('CoC Ranking Data'!$A$1:$CF$106,ROW($D26),75)&lt;&gt;"",INDEX('CoC Ranking Data'!$A$1:$CF$106,ROW($D26),75),"")</f>
        <v>2</v>
      </c>
    </row>
    <row r="25" spans="1:4" s="9" customFormat="1" ht="12.75" x14ac:dyDescent="0.2">
      <c r="A25" s="286" t="str">
        <f>IF(INDEX('CoC Ranking Data'!$A$1:$CF$106,ROW($D27),4)&lt;&gt;"",INDEX('CoC Ranking Data'!$A$1:$CF$106,ROW($D27),4),"")</f>
        <v>County of Washington</v>
      </c>
      <c r="B25" s="286" t="str">
        <f>IF(INDEX('CoC Ranking Data'!$A$1:$CF$106,ROW($D27),5)&lt;&gt;"",INDEX('CoC Ranking Data'!$A$1:$CF$106,ROW($D27),5),"")</f>
        <v>Crossing Pointe</v>
      </c>
      <c r="C25" s="287" t="str">
        <f>IF(INDEX('CoC Ranking Data'!$A$1:$CF$106,ROW($D27),7)&lt;&gt;"",INDEX('CoC Ranking Data'!$A$1:$CF$106,ROW($D27),7),"")</f>
        <v>PH</v>
      </c>
      <c r="D25" s="8">
        <f>IF(INDEX('CoC Ranking Data'!$A$1:$CF$106,ROW($D27),75)&lt;&gt;"",INDEX('CoC Ranking Data'!$A$1:$CF$106,ROW($D27),75),"")</f>
        <v>2</v>
      </c>
    </row>
    <row r="26" spans="1:4" s="9" customFormat="1" ht="12.75" x14ac:dyDescent="0.2">
      <c r="A26" s="286" t="str">
        <f>IF(INDEX('CoC Ranking Data'!$A$1:$CF$106,ROW($D28),4)&lt;&gt;"",INDEX('CoC Ranking Data'!$A$1:$CF$106,ROW($D28),4),"")</f>
        <v>County of Washington</v>
      </c>
      <c r="B26" s="286" t="str">
        <f>IF(INDEX('CoC Ranking Data'!$A$1:$CF$106,ROW($D28),5)&lt;&gt;"",INDEX('CoC Ranking Data'!$A$1:$CF$106,ROW($D28),5),"")</f>
        <v>Permanent Supportive Housing</v>
      </c>
      <c r="C26" s="287" t="str">
        <f>IF(INDEX('CoC Ranking Data'!$A$1:$CF$106,ROW($D28),7)&lt;&gt;"",INDEX('CoC Ranking Data'!$A$1:$CF$106,ROW($D28),7),"")</f>
        <v>PH</v>
      </c>
      <c r="D26" s="8">
        <f>IF(INDEX('CoC Ranking Data'!$A$1:$CF$106,ROW($D28),75)&lt;&gt;"",INDEX('CoC Ranking Data'!$A$1:$CF$106,ROW($D28),75),"")</f>
        <v>2</v>
      </c>
    </row>
    <row r="27" spans="1:4" s="9" customFormat="1" ht="12.75" x14ac:dyDescent="0.2">
      <c r="A27" s="286" t="str">
        <f>IF(INDEX('CoC Ranking Data'!$A$1:$CF$106,ROW($D29),4)&lt;&gt;"",INDEX('CoC Ranking Data'!$A$1:$CF$106,ROW($D29),4),"")</f>
        <v>County of Washington</v>
      </c>
      <c r="B27" s="286" t="str">
        <f>IF(INDEX('CoC Ranking Data'!$A$1:$CF$106,ROW($D29),5)&lt;&gt;"",INDEX('CoC Ranking Data'!$A$1:$CF$106,ROW($D29),5),"")</f>
        <v>Shelter plus Care - Washington City Mission</v>
      </c>
      <c r="C27" s="287" t="str">
        <f>IF(INDEX('CoC Ranking Data'!$A$1:$CF$106,ROW($D29),7)&lt;&gt;"",INDEX('CoC Ranking Data'!$A$1:$CF$106,ROW($D29),7),"")</f>
        <v>PH</v>
      </c>
      <c r="D27" s="8">
        <f>IF(INDEX('CoC Ranking Data'!$A$1:$CF$106,ROW($D29),75)&lt;&gt;"",INDEX('CoC Ranking Data'!$A$1:$CF$106,ROW($D29),75),"")</f>
        <v>2</v>
      </c>
    </row>
    <row r="28" spans="1:4" s="9" customFormat="1" ht="12.75" x14ac:dyDescent="0.2">
      <c r="A28" s="286" t="str">
        <f>IF(INDEX('CoC Ranking Data'!$A$1:$CF$106,ROW($D30),4)&lt;&gt;"",INDEX('CoC Ranking Data'!$A$1:$CF$106,ROW($D30),4),"")</f>
        <v>County of Washington</v>
      </c>
      <c r="B28" s="286" t="str">
        <f>IF(INDEX('CoC Ranking Data'!$A$1:$CF$106,ROW($D30),5)&lt;&gt;"",INDEX('CoC Ranking Data'!$A$1:$CF$106,ROW($D30),5),"")</f>
        <v>Shelter plus Care I</v>
      </c>
      <c r="C28" s="287" t="str">
        <f>IF(INDEX('CoC Ranking Data'!$A$1:$CF$106,ROW($D30),7)&lt;&gt;"",INDEX('CoC Ranking Data'!$A$1:$CF$106,ROW($D30),7),"")</f>
        <v>PH</v>
      </c>
      <c r="D28" s="8">
        <f>IF(INDEX('CoC Ranking Data'!$A$1:$CF$106,ROW($D30),75)&lt;&gt;"",INDEX('CoC Ranking Data'!$A$1:$CF$106,ROW($D30),75),"")</f>
        <v>2</v>
      </c>
    </row>
    <row r="29" spans="1:4" s="9" customFormat="1" ht="12.75" x14ac:dyDescent="0.2">
      <c r="A29" s="286" t="str">
        <f>IF(INDEX('CoC Ranking Data'!$A$1:$CF$106,ROW($D31),4)&lt;&gt;"",INDEX('CoC Ranking Data'!$A$1:$CF$106,ROW($D31),4),"")</f>
        <v>County of Washington</v>
      </c>
      <c r="B29" s="286" t="str">
        <f>IF(INDEX('CoC Ranking Data'!$A$1:$CF$106,ROW($D31),5)&lt;&gt;"",INDEX('CoC Ranking Data'!$A$1:$CF$106,ROW($D31),5),"")</f>
        <v>Supportive Living</v>
      </c>
      <c r="C29" s="287" t="str">
        <f>IF(INDEX('CoC Ranking Data'!$A$1:$CF$106,ROW($D31),7)&lt;&gt;"",INDEX('CoC Ranking Data'!$A$1:$CF$106,ROW($D31),7),"")</f>
        <v>PH</v>
      </c>
      <c r="D29" s="8">
        <f>IF(INDEX('CoC Ranking Data'!$A$1:$CF$106,ROW($D31),75)&lt;&gt;"",INDEX('CoC Ranking Data'!$A$1:$CF$106,ROW($D31),75),"")</f>
        <v>2</v>
      </c>
    </row>
    <row r="30" spans="1:4" s="9" customFormat="1" ht="12.75" x14ac:dyDescent="0.2">
      <c r="A30" s="286" t="str">
        <f>IF(INDEX('CoC Ranking Data'!$A$1:$CF$106,ROW($D32),4)&lt;&gt;"",INDEX('CoC Ranking Data'!$A$1:$CF$106,ROW($D32),4),"")</f>
        <v>Crawford County Coalition on Housing Needs, Inc.</v>
      </c>
      <c r="B30" s="286" t="str">
        <f>IF(INDEX('CoC Ranking Data'!$A$1:$CF$106,ROW($D32),5)&lt;&gt;"",INDEX('CoC Ranking Data'!$A$1:$CF$106,ROW($D32),5),"")</f>
        <v>Liberty House Transitional Housing Program</v>
      </c>
      <c r="C30" s="287" t="str">
        <f>IF(INDEX('CoC Ranking Data'!$A$1:$CF$106,ROW($D32),7)&lt;&gt;"",INDEX('CoC Ranking Data'!$A$1:$CF$106,ROW($D32),7),"")</f>
        <v>TH</v>
      </c>
      <c r="D30" s="8">
        <f>IF(INDEX('CoC Ranking Data'!$A$1:$CF$106,ROW($D32),75)&lt;&gt;"",INDEX('CoC Ranking Data'!$A$1:$CF$106,ROW($D32),75),"")</f>
        <v>2</v>
      </c>
    </row>
    <row r="31" spans="1:4" s="9" customFormat="1" ht="12.75" x14ac:dyDescent="0.2">
      <c r="A31" s="286" t="str">
        <f>IF(INDEX('CoC Ranking Data'!$A$1:$CF$106,ROW($D33),4)&lt;&gt;"",INDEX('CoC Ranking Data'!$A$1:$CF$106,ROW($D33),4),"")</f>
        <v>Crawford County Commissioners</v>
      </c>
      <c r="B31" s="286" t="str">
        <f>IF(INDEX('CoC Ranking Data'!$A$1:$CF$106,ROW($D33),5)&lt;&gt;"",INDEX('CoC Ranking Data'!$A$1:$CF$106,ROW($D33),5),"")</f>
        <v>Crawford County Shelter plus Care</v>
      </c>
      <c r="C31" s="287" t="str">
        <f>IF(INDEX('CoC Ranking Data'!$A$1:$CF$106,ROW($D33),7)&lt;&gt;"",INDEX('CoC Ranking Data'!$A$1:$CF$106,ROW($D33),7),"")</f>
        <v>PH</v>
      </c>
      <c r="D31" s="8">
        <f>IF(INDEX('CoC Ranking Data'!$A$1:$CF$106,ROW($D33),75)&lt;&gt;"",INDEX('CoC Ranking Data'!$A$1:$CF$106,ROW($D33),75),"")</f>
        <v>2</v>
      </c>
    </row>
    <row r="32" spans="1:4" s="9" customFormat="1" ht="12.75" x14ac:dyDescent="0.2">
      <c r="A32" s="286" t="str">
        <f>IF(INDEX('CoC Ranking Data'!$A$1:$CF$106,ROW($D34),4)&lt;&gt;"",INDEX('CoC Ranking Data'!$A$1:$CF$106,ROW($D34),4),"")</f>
        <v>Crawford County Mental Health Awareness Program, Inc.</v>
      </c>
      <c r="B32" s="286" t="str">
        <f>IF(INDEX('CoC Ranking Data'!$A$1:$CF$106,ROW($D34),5)&lt;&gt;"",INDEX('CoC Ranking Data'!$A$1:$CF$106,ROW($D34),5),"")</f>
        <v>CHAPS Fairweather Lodge</v>
      </c>
      <c r="C32" s="287" t="str">
        <f>IF(INDEX('CoC Ranking Data'!$A$1:$CF$106,ROW($D34),7)&lt;&gt;"",INDEX('CoC Ranking Data'!$A$1:$CF$106,ROW($D34),7),"")</f>
        <v>PH</v>
      </c>
      <c r="D32" s="8">
        <f>IF(INDEX('CoC Ranking Data'!$A$1:$CF$106,ROW($D34),75)&lt;&gt;"",INDEX('CoC Ranking Data'!$A$1:$CF$106,ROW($D34),75),"")</f>
        <v>2</v>
      </c>
    </row>
    <row r="33" spans="1:4" s="9" customFormat="1" ht="12.75" x14ac:dyDescent="0.2">
      <c r="A33" s="286" t="str">
        <f>IF(INDEX('CoC Ranking Data'!$A$1:$CF$106,ROW($D35),4)&lt;&gt;"",INDEX('CoC Ranking Data'!$A$1:$CF$106,ROW($D35),4),"")</f>
        <v>Crawford County Mental Health Awareness Program, Inc.</v>
      </c>
      <c r="B33" s="286" t="str">
        <f>IF(INDEX('CoC Ranking Data'!$A$1:$CF$106,ROW($D35),5)&lt;&gt;"",INDEX('CoC Ranking Data'!$A$1:$CF$106,ROW($D35),5),"")</f>
        <v xml:space="preserve">CHAPS Family Housing </v>
      </c>
      <c r="C33" s="287" t="str">
        <f>IF(INDEX('CoC Ranking Data'!$A$1:$CF$106,ROW($D35),7)&lt;&gt;"",INDEX('CoC Ranking Data'!$A$1:$CF$106,ROW($D35),7),"")</f>
        <v>PH</v>
      </c>
      <c r="D33" s="8">
        <f>IF(INDEX('CoC Ranking Data'!$A$1:$CF$106,ROW($D35),75)&lt;&gt;"",INDEX('CoC Ranking Data'!$A$1:$CF$106,ROW($D35),75),"")</f>
        <v>2</v>
      </c>
    </row>
    <row r="34" spans="1:4" s="9" customFormat="1" ht="12.75" x14ac:dyDescent="0.2">
      <c r="A34" s="286" t="str">
        <f>IF(INDEX('CoC Ranking Data'!$A$1:$CF$106,ROW($D36),4)&lt;&gt;"",INDEX('CoC Ranking Data'!$A$1:$CF$106,ROW($D36),4),"")</f>
        <v>Crawford County Mental Health Awareness Program, Inc.</v>
      </c>
      <c r="B34" s="286" t="str">
        <f>IF(INDEX('CoC Ranking Data'!$A$1:$CF$106,ROW($D36),5)&lt;&gt;"",INDEX('CoC Ranking Data'!$A$1:$CF$106,ROW($D36),5),"")</f>
        <v>Crawford County Housing Advocacy Project</v>
      </c>
      <c r="C34" s="287" t="str">
        <f>IF(INDEX('CoC Ranking Data'!$A$1:$CF$106,ROW($D36),7)&lt;&gt;"",INDEX('CoC Ranking Data'!$A$1:$CF$106,ROW($D36),7),"")</f>
        <v>SSO</v>
      </c>
      <c r="D34" s="8">
        <f>IF(INDEX('CoC Ranking Data'!$A$1:$CF$106,ROW($D36),75)&lt;&gt;"",INDEX('CoC Ranking Data'!$A$1:$CF$106,ROW($D36),75),"")</f>
        <v>2</v>
      </c>
    </row>
    <row r="35" spans="1:4" s="9" customFormat="1" ht="12.75" x14ac:dyDescent="0.2">
      <c r="A35" s="286" t="str">
        <f>IF(INDEX('CoC Ranking Data'!$A$1:$CF$106,ROW($D37),4)&lt;&gt;"",INDEX('CoC Ranking Data'!$A$1:$CF$106,ROW($D37),4),"")</f>
        <v>Crawford County Mental Health Awareness Program, Inc.</v>
      </c>
      <c r="B35" s="286" t="str">
        <f>IF(INDEX('CoC Ranking Data'!$A$1:$CF$106,ROW($D37),5)&lt;&gt;"",INDEX('CoC Ranking Data'!$A$1:$CF$106,ROW($D37),5),"")</f>
        <v xml:space="preserve">Housing Now </v>
      </c>
      <c r="C35" s="287" t="str">
        <f>IF(INDEX('CoC Ranking Data'!$A$1:$CF$106,ROW($D37),7)&lt;&gt;"",INDEX('CoC Ranking Data'!$A$1:$CF$106,ROW($D37),7),"")</f>
        <v>PH</v>
      </c>
      <c r="D35" s="8">
        <f>IF(INDEX('CoC Ranking Data'!$A$1:$CF$106,ROW($D37),75)&lt;&gt;"",INDEX('CoC Ranking Data'!$A$1:$CF$106,ROW($D37),75),"")</f>
        <v>2</v>
      </c>
    </row>
    <row r="36" spans="1:4" s="9" customFormat="1" ht="12.75" x14ac:dyDescent="0.2">
      <c r="A36" s="286" t="str">
        <f>IF(INDEX('CoC Ranking Data'!$A$1:$CF$106,ROW($D38),4)&lt;&gt;"",INDEX('CoC Ranking Data'!$A$1:$CF$106,ROW($D38),4),"")</f>
        <v>DuBois Housing Authority</v>
      </c>
      <c r="B36" s="286" t="str">
        <f>IF(INDEX('CoC Ranking Data'!$A$1:$CF$106,ROW($D38),5)&lt;&gt;"",INDEX('CoC Ranking Data'!$A$1:$CF$106,ROW($D38),5),"")</f>
        <v>2018 Renewal App - DuBois Housing Authority - Shelter Plus Care 1/2/3/4/5</v>
      </c>
      <c r="C36" s="287" t="str">
        <f>IF(INDEX('CoC Ranking Data'!$A$1:$CF$106,ROW($D38),7)&lt;&gt;"",INDEX('CoC Ranking Data'!$A$1:$CF$106,ROW($D38),7),"")</f>
        <v>PH</v>
      </c>
      <c r="D36" s="8">
        <f>IF(INDEX('CoC Ranking Data'!$A$1:$CF$106,ROW($D38),75)&lt;&gt;"",INDEX('CoC Ranking Data'!$A$1:$CF$106,ROW($D38),75),"")</f>
        <v>1</v>
      </c>
    </row>
    <row r="37" spans="1:4" s="9" customFormat="1" ht="12.75" x14ac:dyDescent="0.2">
      <c r="A37" s="286" t="str">
        <f>IF(INDEX('CoC Ranking Data'!$A$1:$CF$106,ROW($D39),4)&lt;&gt;"",INDEX('CoC Ranking Data'!$A$1:$CF$106,ROW($D39),4),"")</f>
        <v>Fayette County Community Action Agency, Inc.</v>
      </c>
      <c r="B37" s="286" t="str">
        <f>IF(INDEX('CoC Ranking Data'!$A$1:$CF$106,ROW($D39),5)&lt;&gt;"",INDEX('CoC Ranking Data'!$A$1:$CF$106,ROW($D39),5),"")</f>
        <v>Fairweather Lodge Supportive Housing</v>
      </c>
      <c r="C37" s="287" t="str">
        <f>IF(INDEX('CoC Ranking Data'!$A$1:$CF$106,ROW($D39),7)&lt;&gt;"",INDEX('CoC Ranking Data'!$A$1:$CF$106,ROW($D39),7),"")</f>
        <v>PH</v>
      </c>
      <c r="D37" s="8">
        <f>IF(INDEX('CoC Ranking Data'!$A$1:$CF$106,ROW($D39),75)&lt;&gt;"",INDEX('CoC Ranking Data'!$A$1:$CF$106,ROW($D39),75),"")</f>
        <v>2</v>
      </c>
    </row>
    <row r="38" spans="1:4" s="9" customFormat="1" ht="12.75" x14ac:dyDescent="0.2">
      <c r="A38" s="286" t="str">
        <f>IF(INDEX('CoC Ranking Data'!$A$1:$CF$106,ROW($D40),4)&lt;&gt;"",INDEX('CoC Ranking Data'!$A$1:$CF$106,ROW($D40),4),"")</f>
        <v>Fayette County Community Action Agency, Inc.</v>
      </c>
      <c r="B38" s="286" t="str">
        <f>IF(INDEX('CoC Ranking Data'!$A$1:$CF$106,ROW($D40),5)&lt;&gt;"",INDEX('CoC Ranking Data'!$A$1:$CF$106,ROW($D40),5),"")</f>
        <v>Fayette Apartments</v>
      </c>
      <c r="C38" s="287" t="str">
        <f>IF(INDEX('CoC Ranking Data'!$A$1:$CF$106,ROW($D40),7)&lt;&gt;"",INDEX('CoC Ranking Data'!$A$1:$CF$106,ROW($D40),7),"")</f>
        <v>PH</v>
      </c>
      <c r="D38" s="8">
        <f>IF(INDEX('CoC Ranking Data'!$A$1:$CF$106,ROW($D40),75)&lt;&gt;"",INDEX('CoC Ranking Data'!$A$1:$CF$106,ROW($D40),75),"")</f>
        <v>2</v>
      </c>
    </row>
    <row r="39" spans="1:4" s="9" customFormat="1" ht="12.75" x14ac:dyDescent="0.2">
      <c r="A39" s="286" t="str">
        <f>IF(INDEX('CoC Ranking Data'!$A$1:$CF$106,ROW($D41),4)&lt;&gt;"",INDEX('CoC Ranking Data'!$A$1:$CF$106,ROW($D41),4),"")</f>
        <v>Fayette County Community Action Agency, Inc.</v>
      </c>
      <c r="B39" s="286" t="str">
        <f>IF(INDEX('CoC Ranking Data'!$A$1:$CF$106,ROW($D41),5)&lt;&gt;"",INDEX('CoC Ranking Data'!$A$1:$CF$106,ROW($D41),5),"")</f>
        <v>Fayette County Rapid Rehousing</v>
      </c>
      <c r="C39" s="287" t="str">
        <f>IF(INDEX('CoC Ranking Data'!$A$1:$CF$106,ROW($D41),7)&lt;&gt;"",INDEX('CoC Ranking Data'!$A$1:$CF$106,ROW($D41),7),"")</f>
        <v>PH-RRH</v>
      </c>
      <c r="D39" s="8">
        <f>IF(INDEX('CoC Ranking Data'!$A$1:$CF$106,ROW($D41),75)&lt;&gt;"",INDEX('CoC Ranking Data'!$A$1:$CF$106,ROW($D41),75),"")</f>
        <v>2</v>
      </c>
    </row>
    <row r="40" spans="1:4" s="9" customFormat="1" ht="12.75" x14ac:dyDescent="0.2">
      <c r="A40" s="286" t="str">
        <f>IF(INDEX('CoC Ranking Data'!$A$1:$CF$106,ROW($D42),4)&lt;&gt;"",INDEX('CoC Ranking Data'!$A$1:$CF$106,ROW($D42),4),"")</f>
        <v>Fayette County Community Action Agency, Inc.</v>
      </c>
      <c r="B40" s="286" t="str">
        <f>IF(INDEX('CoC Ranking Data'!$A$1:$CF$106,ROW($D42),5)&lt;&gt;"",INDEX('CoC Ranking Data'!$A$1:$CF$106,ROW($D42),5),"")</f>
        <v>Lenox Street Apartments</v>
      </c>
      <c r="C40" s="287" t="str">
        <f>IF(INDEX('CoC Ranking Data'!$A$1:$CF$106,ROW($D42),7)&lt;&gt;"",INDEX('CoC Ranking Data'!$A$1:$CF$106,ROW($D42),7),"")</f>
        <v>PH</v>
      </c>
      <c r="D40" s="8">
        <f>IF(INDEX('CoC Ranking Data'!$A$1:$CF$106,ROW($D42),75)&lt;&gt;"",INDEX('CoC Ranking Data'!$A$1:$CF$106,ROW($D42),75),"")</f>
        <v>2</v>
      </c>
    </row>
    <row r="41" spans="1:4" s="9" customFormat="1" ht="12.75" x14ac:dyDescent="0.2">
      <c r="A41" s="286" t="str">
        <f>IF(INDEX('CoC Ranking Data'!$A$1:$CF$106,ROW($D43),4)&lt;&gt;"",INDEX('CoC Ranking Data'!$A$1:$CF$106,ROW($D43),4),"")</f>
        <v>Fayette County Community Action Agency, Inc.</v>
      </c>
      <c r="B41" s="286" t="str">
        <f>IF(INDEX('CoC Ranking Data'!$A$1:$CF$106,ROW($D43),5)&lt;&gt;"",INDEX('CoC Ranking Data'!$A$1:$CF$106,ROW($D43),5),"")</f>
        <v>Southwest Regional Rapid Re-Housing Program</v>
      </c>
      <c r="C41" s="287" t="str">
        <f>IF(INDEX('CoC Ranking Data'!$A$1:$CF$106,ROW($D43),7)&lt;&gt;"",INDEX('CoC Ranking Data'!$A$1:$CF$106,ROW($D43),7),"")</f>
        <v>PH-RRH</v>
      </c>
      <c r="D41" s="8">
        <f>IF(INDEX('CoC Ranking Data'!$A$1:$CF$106,ROW($D43),75)&lt;&gt;"",INDEX('CoC Ranking Data'!$A$1:$CF$106,ROW($D43),75),"")</f>
        <v>2</v>
      </c>
    </row>
    <row r="42" spans="1:4" s="9" customFormat="1" ht="12.75" x14ac:dyDescent="0.2">
      <c r="A42" s="286" t="str">
        <f>IF(INDEX('CoC Ranking Data'!$A$1:$CF$106,ROW($D44),4)&lt;&gt;"",INDEX('CoC Ranking Data'!$A$1:$CF$106,ROW($D44),4),"")</f>
        <v>Housing Authority of the County of Butler</v>
      </c>
      <c r="B42" s="286" t="str">
        <f>IF(INDEX('CoC Ranking Data'!$A$1:$CF$106,ROW($D44),5)&lt;&gt;"",INDEX('CoC Ranking Data'!$A$1:$CF$106,ROW($D44),5),"")</f>
        <v>Franklin Court Chronically Homeless</v>
      </c>
      <c r="C42" s="287" t="str">
        <f>IF(INDEX('CoC Ranking Data'!$A$1:$CF$106,ROW($D44),7)&lt;&gt;"",INDEX('CoC Ranking Data'!$A$1:$CF$106,ROW($D44),7),"")</f>
        <v>PH</v>
      </c>
      <c r="D42" s="8">
        <f>IF(INDEX('CoC Ranking Data'!$A$1:$CF$106,ROW($D44),75)&lt;&gt;"",INDEX('CoC Ranking Data'!$A$1:$CF$106,ROW($D44),75),"")</f>
        <v>2</v>
      </c>
    </row>
    <row r="43" spans="1:4" s="9" customFormat="1" ht="12.75" x14ac:dyDescent="0.2">
      <c r="A43" s="286" t="str">
        <f>IF(INDEX('CoC Ranking Data'!$A$1:$CF$106,ROW($D45),4)&lt;&gt;"",INDEX('CoC Ranking Data'!$A$1:$CF$106,ROW($D45),4),"")</f>
        <v>Indiana County Community Action Program, Inc.</v>
      </c>
      <c r="B43" s="286" t="str">
        <f>IF(INDEX('CoC Ranking Data'!$A$1:$CF$106,ROW($D45),5)&lt;&gt;"",INDEX('CoC Ranking Data'!$A$1:$CF$106,ROW($D45),5),"")</f>
        <v>PHD Consolidated</v>
      </c>
      <c r="C43" s="287" t="str">
        <f>IF(INDEX('CoC Ranking Data'!$A$1:$CF$106,ROW($D45),7)&lt;&gt;"",INDEX('CoC Ranking Data'!$A$1:$CF$106,ROW($D45),7),"")</f>
        <v>PH</v>
      </c>
      <c r="D43" s="8">
        <f>IF(INDEX('CoC Ranking Data'!$A$1:$CF$106,ROW($D45),75)&lt;&gt;"",INDEX('CoC Ranking Data'!$A$1:$CF$106,ROW($D45),75),"")</f>
        <v>2</v>
      </c>
    </row>
    <row r="44" spans="1:4" s="9" customFormat="1" ht="12.75" x14ac:dyDescent="0.2">
      <c r="A44" s="286" t="str">
        <f>IF(INDEX('CoC Ranking Data'!$A$1:$CF$106,ROW($D46),4)&lt;&gt;"",INDEX('CoC Ranking Data'!$A$1:$CF$106,ROW($D46),4),"")</f>
        <v>Lawrence County Social Services, Inc.</v>
      </c>
      <c r="B44" s="286" t="str">
        <f>IF(INDEX('CoC Ranking Data'!$A$1:$CF$106,ROW($D46),5)&lt;&gt;"",INDEX('CoC Ranking Data'!$A$1:$CF$106,ROW($D46),5),"")</f>
        <v>NWRHA</v>
      </c>
      <c r="C44" s="287" t="str">
        <f>IF(INDEX('CoC Ranking Data'!$A$1:$CF$106,ROW($D46),7)&lt;&gt;"",INDEX('CoC Ranking Data'!$A$1:$CF$106,ROW($D46),7),"")</f>
        <v>PH</v>
      </c>
      <c r="D44" s="8">
        <f>IF(INDEX('CoC Ranking Data'!$A$1:$CF$106,ROW($D46),75)&lt;&gt;"",INDEX('CoC Ranking Data'!$A$1:$CF$106,ROW($D46),75),"")</f>
        <v>2</v>
      </c>
    </row>
    <row r="45" spans="1:4" s="9" customFormat="1" ht="12.75" x14ac:dyDescent="0.2">
      <c r="A45" s="286" t="str">
        <f>IF(INDEX('CoC Ranking Data'!$A$1:$CF$106,ROW($D47),4)&lt;&gt;"",INDEX('CoC Ranking Data'!$A$1:$CF$106,ROW($D47),4),"")</f>
        <v>Lawrence County Social Services, Inc.</v>
      </c>
      <c r="B45" s="286" t="str">
        <f>IF(INDEX('CoC Ranking Data'!$A$1:$CF$106,ROW($D47),5)&lt;&gt;"",INDEX('CoC Ranking Data'!$A$1:$CF$106,ROW($D47),5),"")</f>
        <v>NWRHA 2</v>
      </c>
      <c r="C45" s="287" t="str">
        <f>IF(INDEX('CoC Ranking Data'!$A$1:$CF$106,ROW($D47),7)&lt;&gt;"",INDEX('CoC Ranking Data'!$A$1:$CF$106,ROW($D47),7),"")</f>
        <v>PH</v>
      </c>
      <c r="D45" s="8">
        <f>IF(INDEX('CoC Ranking Data'!$A$1:$CF$106,ROW($D47),75)&lt;&gt;"",INDEX('CoC Ranking Data'!$A$1:$CF$106,ROW($D47),75),"")</f>
        <v>2</v>
      </c>
    </row>
    <row r="46" spans="1:4" s="9" customFormat="1" ht="12.75" x14ac:dyDescent="0.2">
      <c r="A46" s="286" t="str">
        <f>IF(INDEX('CoC Ranking Data'!$A$1:$CF$106,ROW($D48),4)&lt;&gt;"",INDEX('CoC Ranking Data'!$A$1:$CF$106,ROW($D48),4),"")</f>
        <v>Lawrence County Social Services, Inc.</v>
      </c>
      <c r="B46" s="286" t="str">
        <f>IF(INDEX('CoC Ranking Data'!$A$1:$CF$106,ROW($D48),5)&lt;&gt;"",INDEX('CoC Ranking Data'!$A$1:$CF$106,ROW($D48),5),"")</f>
        <v>SAFE</v>
      </c>
      <c r="C46" s="287" t="str">
        <f>IF(INDEX('CoC Ranking Data'!$A$1:$CF$106,ROW($D48),7)&lt;&gt;"",INDEX('CoC Ranking Data'!$A$1:$CF$106,ROW($D48),7),"")</f>
        <v>SSO</v>
      </c>
      <c r="D46" s="8">
        <f>IF(INDEX('CoC Ranking Data'!$A$1:$CF$106,ROW($D48),75)&lt;&gt;"",INDEX('CoC Ranking Data'!$A$1:$CF$106,ROW($D48),75),"")</f>
        <v>2</v>
      </c>
    </row>
    <row r="47" spans="1:4" s="9" customFormat="1" ht="12.75" x14ac:dyDescent="0.2">
      <c r="A47" s="286" t="str">
        <f>IF(INDEX('CoC Ranking Data'!$A$1:$CF$106,ROW($D49),4)&lt;&gt;"",INDEX('CoC Ranking Data'!$A$1:$CF$106,ROW($D49),4),"")</f>
        <v>Lawrence County Social Services, Inc.</v>
      </c>
      <c r="B47" s="286" t="str">
        <f>IF(INDEX('CoC Ranking Data'!$A$1:$CF$106,ROW($D49),5)&lt;&gt;"",INDEX('CoC Ranking Data'!$A$1:$CF$106,ROW($D49),5),"")</f>
        <v>TEAM RRH</v>
      </c>
      <c r="C47" s="287" t="str">
        <f>IF(INDEX('CoC Ranking Data'!$A$1:$CF$106,ROW($D49),7)&lt;&gt;"",INDEX('CoC Ranking Data'!$A$1:$CF$106,ROW($D49),7),"")</f>
        <v>PH-RRH</v>
      </c>
      <c r="D47" s="8">
        <f>IF(INDEX('CoC Ranking Data'!$A$1:$CF$106,ROW($D49),75)&lt;&gt;"",INDEX('CoC Ranking Data'!$A$1:$CF$106,ROW($D49),75),"")</f>
        <v>2</v>
      </c>
    </row>
    <row r="48" spans="1:4" s="9" customFormat="1" ht="12.75" x14ac:dyDescent="0.2">
      <c r="A48" s="286" t="str">
        <f>IF(INDEX('CoC Ranking Data'!$A$1:$CF$106,ROW($D50),4)&lt;&gt;"",INDEX('CoC Ranking Data'!$A$1:$CF$106,ROW($D50),4),"")</f>
        <v>Lawrence County Social Services, Inc.</v>
      </c>
      <c r="B48" s="286" t="str">
        <f>IF(INDEX('CoC Ranking Data'!$A$1:$CF$106,ROW($D50),5)&lt;&gt;"",INDEX('CoC Ranking Data'!$A$1:$CF$106,ROW($D50),5),"")</f>
        <v>Turning Point</v>
      </c>
      <c r="C48" s="287" t="str">
        <f>IF(INDEX('CoC Ranking Data'!$A$1:$CF$106,ROW($D50),7)&lt;&gt;"",INDEX('CoC Ranking Data'!$A$1:$CF$106,ROW($D50),7),"")</f>
        <v>PH</v>
      </c>
      <c r="D48" s="8">
        <f>IF(INDEX('CoC Ranking Data'!$A$1:$CF$106,ROW($D50),75)&lt;&gt;"",INDEX('CoC Ranking Data'!$A$1:$CF$106,ROW($D50),75),"")</f>
        <v>2</v>
      </c>
    </row>
    <row r="49" spans="1:4" s="9" customFormat="1" ht="12.75" x14ac:dyDescent="0.2">
      <c r="A49" s="286" t="str">
        <f>IF(INDEX('CoC Ranking Data'!$A$1:$CF$106,ROW($D51),4)&lt;&gt;"",INDEX('CoC Ranking Data'!$A$1:$CF$106,ROW($D51),4),"")</f>
        <v>Lawrence County Social Services, Inc.</v>
      </c>
      <c r="B49" s="286" t="str">
        <f>IF(INDEX('CoC Ranking Data'!$A$1:$CF$106,ROW($D51),5)&lt;&gt;"",INDEX('CoC Ranking Data'!$A$1:$CF$106,ROW($D51),5),"")</f>
        <v>Veterans RRH</v>
      </c>
      <c r="C49" s="287" t="str">
        <f>IF(INDEX('CoC Ranking Data'!$A$1:$CF$106,ROW($D51),7)&lt;&gt;"",INDEX('CoC Ranking Data'!$A$1:$CF$106,ROW($D51),7),"")</f>
        <v>PH-RRH</v>
      </c>
      <c r="D49" s="8">
        <f>IF(INDEX('CoC Ranking Data'!$A$1:$CF$106,ROW($D51),75)&lt;&gt;"",INDEX('CoC Ranking Data'!$A$1:$CF$106,ROW($D51),75),"")</f>
        <v>2</v>
      </c>
    </row>
    <row r="50" spans="1:4" s="9" customFormat="1" ht="12.75" x14ac:dyDescent="0.2">
      <c r="A50" s="286" t="str">
        <f>IF(INDEX('CoC Ranking Data'!$A$1:$CF$106,ROW($D52),4)&lt;&gt;"",INDEX('CoC Ranking Data'!$A$1:$CF$106,ROW($D52),4),"")</f>
        <v>McKean County Redevelopment &amp; Housing Authority</v>
      </c>
      <c r="B50" s="286" t="str">
        <f>IF(INDEX('CoC Ranking Data'!$A$1:$CF$106,ROW($D52),5)&lt;&gt;"",INDEX('CoC Ranking Data'!$A$1:$CF$106,ROW($D52),5),"")</f>
        <v>Northwest RRH</v>
      </c>
      <c r="C50" s="287" t="str">
        <f>IF(INDEX('CoC Ranking Data'!$A$1:$CF$106,ROW($D52),7)&lt;&gt;"",INDEX('CoC Ranking Data'!$A$1:$CF$106,ROW($D52),7),"")</f>
        <v>PH-RRH</v>
      </c>
      <c r="D50" s="8">
        <f>IF(INDEX('CoC Ranking Data'!$A$1:$CF$106,ROW($D52),75)&lt;&gt;"",INDEX('CoC Ranking Data'!$A$1:$CF$106,ROW($D52),75),"")</f>
        <v>2</v>
      </c>
    </row>
    <row r="51" spans="1:4" s="9" customFormat="1" ht="12.75" x14ac:dyDescent="0.2">
      <c r="A51" s="286" t="str">
        <f>IF(INDEX('CoC Ranking Data'!$A$1:$CF$106,ROW($D53),4)&lt;&gt;"",INDEX('CoC Ranking Data'!$A$1:$CF$106,ROW($D53),4),"")</f>
        <v>Northern Cambria Community Development Corporation</v>
      </c>
      <c r="B51" s="286" t="str">
        <f>IF(INDEX('CoC Ranking Data'!$A$1:$CF$106,ROW($D53),5)&lt;&gt;"",INDEX('CoC Ranking Data'!$A$1:$CF$106,ROW($D53),5),"")</f>
        <v>Chestnut Street Gardens Renewal Project Application FY 2018</v>
      </c>
      <c r="C51" s="287" t="str">
        <f>IF(INDEX('CoC Ranking Data'!$A$1:$CF$106,ROW($D53),7)&lt;&gt;"",INDEX('CoC Ranking Data'!$A$1:$CF$106,ROW($D53),7),"")</f>
        <v>PH</v>
      </c>
      <c r="D51" s="8">
        <f>IF(INDEX('CoC Ranking Data'!$A$1:$CF$106,ROW($D53),75)&lt;&gt;"",INDEX('CoC Ranking Data'!$A$1:$CF$106,ROW($D53),75),"")</f>
        <v>2</v>
      </c>
    </row>
    <row r="52" spans="1:4" s="9" customFormat="1" ht="12.75" x14ac:dyDescent="0.2">
      <c r="A52" s="286" t="str">
        <f>IF(INDEX('CoC Ranking Data'!$A$1:$CF$106,ROW($D54),4)&lt;&gt;"",INDEX('CoC Ranking Data'!$A$1:$CF$106,ROW($D54),4),"")</f>
        <v>Northern Cambria Community Development Corporation</v>
      </c>
      <c r="B52" s="286" t="str">
        <f>IF(INDEX('CoC Ranking Data'!$A$1:$CF$106,ROW($D54),5)&lt;&gt;"",INDEX('CoC Ranking Data'!$A$1:$CF$106,ROW($D54),5),"")</f>
        <v>Clinton Street Gardens Renewal Project Application FY 2018</v>
      </c>
      <c r="C52" s="287" t="str">
        <f>IF(INDEX('CoC Ranking Data'!$A$1:$CF$106,ROW($D54),7)&lt;&gt;"",INDEX('CoC Ranking Data'!$A$1:$CF$106,ROW($D54),7),"")</f>
        <v>PH</v>
      </c>
      <c r="D52" s="8">
        <f>IF(INDEX('CoC Ranking Data'!$A$1:$CF$106,ROW($D54),75)&lt;&gt;"",INDEX('CoC Ranking Data'!$A$1:$CF$106,ROW($D54),75),"")</f>
        <v>2</v>
      </c>
    </row>
    <row r="53" spans="1:4" s="9" customFormat="1" ht="12.75" x14ac:dyDescent="0.2">
      <c r="A53" s="286" t="str">
        <f>IF(INDEX('CoC Ranking Data'!$A$1:$CF$106,ROW($D55),4)&lt;&gt;"",INDEX('CoC Ranking Data'!$A$1:$CF$106,ROW($D55),4),"")</f>
        <v>Union Mission of Latrobe, Inc.</v>
      </c>
      <c r="B53" s="286" t="str">
        <f>IF(INDEX('CoC Ranking Data'!$A$1:$CF$106,ROW($D55),5)&lt;&gt;"",INDEX('CoC Ranking Data'!$A$1:$CF$106,ROW($D55),5),"")</f>
        <v>Consolidated Union Mission Permanent Supportive Housing</v>
      </c>
      <c r="C53" s="287" t="str">
        <f>IF(INDEX('CoC Ranking Data'!$A$1:$CF$106,ROW($D55),7)&lt;&gt;"",INDEX('CoC Ranking Data'!$A$1:$CF$106,ROW($D55),7),"")</f>
        <v>PH</v>
      </c>
      <c r="D53" s="8">
        <f>IF(INDEX('CoC Ranking Data'!$A$1:$CF$106,ROW($D55),75)&lt;&gt;"",INDEX('CoC Ranking Data'!$A$1:$CF$106,ROW($D55),75),"")</f>
        <v>2</v>
      </c>
    </row>
    <row r="54" spans="1:4" x14ac:dyDescent="0.25">
      <c r="A54" s="286" t="str">
        <f>IF(INDEX('CoC Ranking Data'!$A$1:$CF$106,ROW($D56),4)&lt;&gt;"",INDEX('CoC Ranking Data'!$A$1:$CF$106,ROW($D56),4),"")</f>
        <v>Victim Outreach Intervention Center</v>
      </c>
      <c r="B54" s="286" t="str">
        <f>IF(INDEX('CoC Ranking Data'!$A$1:$CF$106,ROW($D56),5)&lt;&gt;"",INDEX('CoC Ranking Data'!$A$1:$CF$106,ROW($D56),5),"")</f>
        <v>Enduring VOICe</v>
      </c>
      <c r="C54" s="287" t="str">
        <f>IF(INDEX('CoC Ranking Data'!$A$1:$CF$106,ROW($D56),7)&lt;&gt;"",INDEX('CoC Ranking Data'!$A$1:$CF$106,ROW($D56),7),"")</f>
        <v>PH</v>
      </c>
      <c r="D54" s="8">
        <f>IF(INDEX('CoC Ranking Data'!$A$1:$CF$106,ROW($D56),75)&lt;&gt;"",INDEX('CoC Ranking Data'!$A$1:$CF$106,ROW($D56),75),"")</f>
        <v>2</v>
      </c>
    </row>
    <row r="55" spans="1:4" x14ac:dyDescent="0.25">
      <c r="A55" s="286" t="str">
        <f>IF(INDEX('CoC Ranking Data'!$A$1:$CF$106,ROW($D57),4)&lt;&gt;"",INDEX('CoC Ranking Data'!$A$1:$CF$106,ROW($D57),4),"")</f>
        <v>Warren-Forest Counties Economic Opportunity Council</v>
      </c>
      <c r="B55" s="286" t="str">
        <f>IF(INDEX('CoC Ranking Data'!$A$1:$CF$106,ROW($D57),5)&lt;&gt;"",INDEX('CoC Ranking Data'!$A$1:$CF$106,ROW($D57),5),"")</f>
        <v>Youngsville Permanent Supportive Housing</v>
      </c>
      <c r="C55" s="287" t="str">
        <f>IF(INDEX('CoC Ranking Data'!$A$1:$CF$106,ROW($D57),7)&lt;&gt;"",INDEX('CoC Ranking Data'!$A$1:$CF$106,ROW($D57),7),"")</f>
        <v>PH</v>
      </c>
      <c r="D55" s="8">
        <f>IF(INDEX('CoC Ranking Data'!$A$1:$CF$106,ROW($D57),75)&lt;&gt;"",INDEX('CoC Ranking Data'!$A$1:$CF$106,ROW($D57),75),"")</f>
        <v>2</v>
      </c>
    </row>
    <row r="56" spans="1:4" x14ac:dyDescent="0.25">
      <c r="A56" s="286" t="str">
        <f>IF(INDEX('CoC Ranking Data'!$A$1:$CF$106,ROW($D58),4)&lt;&gt;"",INDEX('CoC Ranking Data'!$A$1:$CF$106,ROW($D58),4),"")</f>
        <v>Westmoreland Community Action</v>
      </c>
      <c r="B56" s="286" t="str">
        <f>IF(INDEX('CoC Ranking Data'!$A$1:$CF$106,ROW($D58),5)&lt;&gt;"",INDEX('CoC Ranking Data'!$A$1:$CF$106,ROW($D58),5),"")</f>
        <v>Consolidated WCA PSH Project FY2018</v>
      </c>
      <c r="C56" s="287" t="str">
        <f>IF(INDEX('CoC Ranking Data'!$A$1:$CF$106,ROW($D58),7)&lt;&gt;"",INDEX('CoC Ranking Data'!$A$1:$CF$106,ROW($D58),7),"")</f>
        <v>PH</v>
      </c>
      <c r="D56" s="8">
        <f>IF(INDEX('CoC Ranking Data'!$A$1:$CF$106,ROW($D58),75)&lt;&gt;"",INDEX('CoC Ranking Data'!$A$1:$CF$106,ROW($D58),75),"")</f>
        <v>2</v>
      </c>
    </row>
    <row r="57" spans="1:4" x14ac:dyDescent="0.25">
      <c r="A57" s="286" t="str">
        <f>IF(INDEX('CoC Ranking Data'!$A$1:$CF$106,ROW($D59),4)&lt;&gt;"",INDEX('CoC Ranking Data'!$A$1:$CF$106,ROW($D59),4),"")</f>
        <v>Westmoreland Community Action</v>
      </c>
      <c r="B57" s="286" t="str">
        <f>IF(INDEX('CoC Ranking Data'!$A$1:$CF$106,ROW($D59),5)&lt;&gt;"",INDEX('CoC Ranking Data'!$A$1:$CF$106,ROW($D59),5),"")</f>
        <v>WCA PSH for Families 2018</v>
      </c>
      <c r="C57" s="287" t="str">
        <f>IF(INDEX('CoC Ranking Data'!$A$1:$CF$106,ROW($D59),7)&lt;&gt;"",INDEX('CoC Ranking Data'!$A$1:$CF$106,ROW($D59),7),"")</f>
        <v>PH</v>
      </c>
      <c r="D57" s="8">
        <f>IF(INDEX('CoC Ranking Data'!$A$1:$CF$106,ROW($D59),75)&lt;&gt;"",INDEX('CoC Ranking Data'!$A$1:$CF$106,ROW($D59),75),"")</f>
        <v>2</v>
      </c>
    </row>
    <row r="58" spans="1:4" x14ac:dyDescent="0.25">
      <c r="A58" s="286" t="str">
        <f>IF(INDEX('CoC Ranking Data'!$A$1:$CF$106,ROW($D60),4)&lt;&gt;"",INDEX('CoC Ranking Data'!$A$1:$CF$106,ROW($D60),4),"")</f>
        <v>Westmoreland Community Action</v>
      </c>
      <c r="B58" s="286" t="str">
        <f>IF(INDEX('CoC Ranking Data'!$A$1:$CF$106,ROW($D60),5)&lt;&gt;"",INDEX('CoC Ranking Data'!$A$1:$CF$106,ROW($D60),5),"")</f>
        <v>WCA PSH-Pittsburgh Street House 2018</v>
      </c>
      <c r="C58" s="287" t="str">
        <f>IF(INDEX('CoC Ranking Data'!$A$1:$CF$106,ROW($D60),7)&lt;&gt;"",INDEX('CoC Ranking Data'!$A$1:$CF$106,ROW($D60),7),"")</f>
        <v>PH</v>
      </c>
      <c r="D58" s="8">
        <f>IF(INDEX('CoC Ranking Data'!$A$1:$CF$106,ROW($D60),75)&lt;&gt;"",INDEX('CoC Ranking Data'!$A$1:$CF$106,ROW($D60),75),"")</f>
        <v>2</v>
      </c>
    </row>
    <row r="59" spans="1:4" x14ac:dyDescent="0.25">
      <c r="A59" s="286" t="str">
        <f>IF(INDEX('CoC Ranking Data'!$A$1:$CF$106,ROW($D61),4)&lt;&gt;"",INDEX('CoC Ranking Data'!$A$1:$CF$106,ROW($D61),4),"")</f>
        <v/>
      </c>
      <c r="B59" s="286" t="str">
        <f>IF(INDEX('CoC Ranking Data'!$A$1:$CF$106,ROW($D61),5)&lt;&gt;"",INDEX('CoC Ranking Data'!$A$1:$CF$106,ROW($D61),5),"")</f>
        <v/>
      </c>
      <c r="C59" s="287" t="str">
        <f>IF(INDEX('CoC Ranking Data'!$A$1:$CF$106,ROW($D61),7)&lt;&gt;"",INDEX('CoC Ranking Data'!$A$1:$CF$106,ROW($D61),7),"")</f>
        <v/>
      </c>
      <c r="D59" s="8" t="str">
        <f>IF(INDEX('CoC Ranking Data'!$A$1:$CF$106,ROW($D61),75)&lt;&gt;"",INDEX('CoC Ranking Data'!$A$1:$CF$106,ROW($D61),75),"")</f>
        <v/>
      </c>
    </row>
    <row r="60" spans="1:4" x14ac:dyDescent="0.25">
      <c r="A60" s="286" t="str">
        <f>IF(INDEX('CoC Ranking Data'!$A$1:$CF$106,ROW($D62),4)&lt;&gt;"",INDEX('CoC Ranking Data'!$A$1:$CF$106,ROW($D62),4),"")</f>
        <v/>
      </c>
      <c r="B60" s="286" t="str">
        <f>IF(INDEX('CoC Ranking Data'!$A$1:$CF$106,ROW($D62),5)&lt;&gt;"",INDEX('CoC Ranking Data'!$A$1:$CF$106,ROW($D62),5),"")</f>
        <v/>
      </c>
      <c r="C60" s="287" t="str">
        <f>IF(INDEX('CoC Ranking Data'!$A$1:$CF$106,ROW($D62),7)&lt;&gt;"",INDEX('CoC Ranking Data'!$A$1:$CF$106,ROW($D62),7),"")</f>
        <v/>
      </c>
      <c r="D60" s="8" t="str">
        <f>IF(INDEX('CoC Ranking Data'!$A$1:$CF$106,ROW($D62),75)&lt;&gt;"",INDEX('CoC Ranking Data'!$A$1:$CF$106,ROW($D62),75),"")</f>
        <v/>
      </c>
    </row>
    <row r="61" spans="1:4" x14ac:dyDescent="0.25">
      <c r="A61" s="286" t="str">
        <f>IF(INDEX('CoC Ranking Data'!$A$1:$CF$106,ROW($D63),4)&lt;&gt;"",INDEX('CoC Ranking Data'!$A$1:$CF$106,ROW($D63),4),"")</f>
        <v/>
      </c>
      <c r="B61" s="286" t="str">
        <f>IF(INDEX('CoC Ranking Data'!$A$1:$CF$106,ROW($D63),5)&lt;&gt;"",INDEX('CoC Ranking Data'!$A$1:$CF$106,ROW($D63),5),"")</f>
        <v/>
      </c>
      <c r="C61" s="287" t="str">
        <f>IF(INDEX('CoC Ranking Data'!$A$1:$CF$106,ROW($D63),7)&lt;&gt;"",INDEX('CoC Ranking Data'!$A$1:$CF$106,ROW($D63),7),"")</f>
        <v/>
      </c>
      <c r="D61" s="8" t="str">
        <f>IF(INDEX('CoC Ranking Data'!$A$1:$CF$106,ROW($D63),75)&lt;&gt;"",INDEX('CoC Ranking Data'!$A$1:$CF$106,ROW($D63),75),"")</f>
        <v/>
      </c>
    </row>
    <row r="62" spans="1:4" x14ac:dyDescent="0.25">
      <c r="A62" s="286" t="str">
        <f>IF(INDEX('CoC Ranking Data'!$A$1:$CF$106,ROW($D64),4)&lt;&gt;"",INDEX('CoC Ranking Data'!$A$1:$CF$106,ROW($D64),4),"")</f>
        <v/>
      </c>
      <c r="B62" s="286" t="str">
        <f>IF(INDEX('CoC Ranking Data'!$A$1:$CF$106,ROW($D64),5)&lt;&gt;"",INDEX('CoC Ranking Data'!$A$1:$CF$106,ROW($D64),5),"")</f>
        <v/>
      </c>
      <c r="C62" s="287" t="str">
        <f>IF(INDEX('CoC Ranking Data'!$A$1:$CF$106,ROW($D64),7)&lt;&gt;"",INDEX('CoC Ranking Data'!$A$1:$CF$106,ROW($D64),7),"")</f>
        <v/>
      </c>
      <c r="D62" s="8" t="str">
        <f>IF(INDEX('CoC Ranking Data'!$A$1:$CF$106,ROW($D64),75)&lt;&gt;"",INDEX('CoC Ranking Data'!$A$1:$CF$106,ROW($D64),75),"")</f>
        <v/>
      </c>
    </row>
    <row r="63" spans="1:4" x14ac:dyDescent="0.25">
      <c r="A63" s="286" t="str">
        <f>IF(INDEX('CoC Ranking Data'!$A$1:$CF$106,ROW($D65),4)&lt;&gt;"",INDEX('CoC Ranking Data'!$A$1:$CF$106,ROW($D65),4),"")</f>
        <v/>
      </c>
      <c r="B63" s="286" t="str">
        <f>IF(INDEX('CoC Ranking Data'!$A$1:$CF$106,ROW($D65),5)&lt;&gt;"",INDEX('CoC Ranking Data'!$A$1:$CF$106,ROW($D65),5),"")</f>
        <v/>
      </c>
      <c r="C63" s="287" t="str">
        <f>IF(INDEX('CoC Ranking Data'!$A$1:$CF$106,ROW($D65),7)&lt;&gt;"",INDEX('CoC Ranking Data'!$A$1:$CF$106,ROW($D65),7),"")</f>
        <v/>
      </c>
      <c r="D63" s="8" t="str">
        <f>IF(INDEX('CoC Ranking Data'!$A$1:$CF$106,ROW($D65),75)&lt;&gt;"",INDEX('CoC Ranking Data'!$A$1:$CF$106,ROW($D65),75),"")</f>
        <v/>
      </c>
    </row>
    <row r="64" spans="1:4" x14ac:dyDescent="0.25">
      <c r="A64" s="286" t="str">
        <f>IF(INDEX('CoC Ranking Data'!$A$1:$CF$106,ROW($D66),4)&lt;&gt;"",INDEX('CoC Ranking Data'!$A$1:$CF$106,ROW($D66),4),"")</f>
        <v/>
      </c>
      <c r="B64" s="286" t="str">
        <f>IF(INDEX('CoC Ranking Data'!$A$1:$CF$106,ROW($D66),5)&lt;&gt;"",INDEX('CoC Ranking Data'!$A$1:$CF$106,ROW($D66),5),"")</f>
        <v/>
      </c>
      <c r="C64" s="287" t="str">
        <f>IF(INDEX('CoC Ranking Data'!$A$1:$CF$106,ROW($D66),7)&lt;&gt;"",INDEX('CoC Ranking Data'!$A$1:$CF$106,ROW($D66),7),"")</f>
        <v/>
      </c>
      <c r="D64" s="8" t="str">
        <f>IF(INDEX('CoC Ranking Data'!$A$1:$CF$106,ROW($D66),75)&lt;&gt;"",INDEX('CoC Ranking Data'!$A$1:$CF$106,ROW($D66),75),"")</f>
        <v/>
      </c>
    </row>
    <row r="65" spans="1:4" x14ac:dyDescent="0.25">
      <c r="A65" s="286" t="str">
        <f>IF(INDEX('CoC Ranking Data'!$A$1:$CF$106,ROW($D67),4)&lt;&gt;"",INDEX('CoC Ranking Data'!$A$1:$CF$106,ROW($D67),4),"")</f>
        <v/>
      </c>
      <c r="B65" s="286" t="str">
        <f>IF(INDEX('CoC Ranking Data'!$A$1:$CF$106,ROW($D67),5)&lt;&gt;"",INDEX('CoC Ranking Data'!$A$1:$CF$106,ROW($D67),5),"")</f>
        <v/>
      </c>
      <c r="C65" s="287" t="str">
        <f>IF(INDEX('CoC Ranking Data'!$A$1:$CF$106,ROW($D67),7)&lt;&gt;"",INDEX('CoC Ranking Data'!$A$1:$CF$106,ROW($D67),7),"")</f>
        <v/>
      </c>
      <c r="D65" s="8" t="str">
        <f>IF(INDEX('CoC Ranking Data'!$A$1:$CF$106,ROW($D67),75)&lt;&gt;"",INDEX('CoC Ranking Data'!$A$1:$CF$106,ROW($D67),75),"")</f>
        <v/>
      </c>
    </row>
    <row r="66" spans="1:4" x14ac:dyDescent="0.25">
      <c r="A66" s="286" t="str">
        <f>IF(INDEX('CoC Ranking Data'!$A$1:$CF$106,ROW($D68),4)&lt;&gt;"",INDEX('CoC Ranking Data'!$A$1:$CF$106,ROW($D68),4),"")</f>
        <v/>
      </c>
      <c r="B66" s="286" t="str">
        <f>IF(INDEX('CoC Ranking Data'!$A$1:$CF$106,ROW($D68),5)&lt;&gt;"",INDEX('CoC Ranking Data'!$A$1:$CF$106,ROW($D68),5),"")</f>
        <v/>
      </c>
      <c r="C66" s="287" t="str">
        <f>IF(INDEX('CoC Ranking Data'!$A$1:$CF$106,ROW($D68),7)&lt;&gt;"",INDEX('CoC Ranking Data'!$A$1:$CF$106,ROW($D68),7),"")</f>
        <v/>
      </c>
      <c r="D66" s="8" t="str">
        <f>IF(INDEX('CoC Ranking Data'!$A$1:$CF$106,ROW($D68),75)&lt;&gt;"",INDEX('CoC Ranking Data'!$A$1:$CF$106,ROW($D68),75),"")</f>
        <v/>
      </c>
    </row>
    <row r="67" spans="1:4" x14ac:dyDescent="0.25">
      <c r="A67" s="286" t="str">
        <f>IF(INDEX('CoC Ranking Data'!$A$1:$CF$106,ROW($D69),4)&lt;&gt;"",INDEX('CoC Ranking Data'!$A$1:$CF$106,ROW($D69),4),"")</f>
        <v/>
      </c>
      <c r="B67" s="286" t="str">
        <f>IF(INDEX('CoC Ranking Data'!$A$1:$CF$106,ROW($D69),5)&lt;&gt;"",INDEX('CoC Ranking Data'!$A$1:$CF$106,ROW($D69),5),"")</f>
        <v/>
      </c>
      <c r="C67" s="287" t="str">
        <f>IF(INDEX('CoC Ranking Data'!$A$1:$CF$106,ROW($D69),7)&lt;&gt;"",INDEX('CoC Ranking Data'!$A$1:$CF$106,ROW($D69),7),"")</f>
        <v/>
      </c>
      <c r="D67" s="8" t="str">
        <f>IF(INDEX('CoC Ranking Data'!$A$1:$CF$106,ROW($D69),75)&lt;&gt;"",INDEX('CoC Ranking Data'!$A$1:$CF$106,ROW($D69),75),"")</f>
        <v/>
      </c>
    </row>
    <row r="68" spans="1:4" x14ac:dyDescent="0.25">
      <c r="A68" s="286" t="str">
        <f>IF(INDEX('CoC Ranking Data'!$A$1:$CF$106,ROW($D70),4)&lt;&gt;"",INDEX('CoC Ranking Data'!$A$1:$CF$106,ROW($D70),4),"")</f>
        <v/>
      </c>
      <c r="B68" s="286" t="str">
        <f>IF(INDEX('CoC Ranking Data'!$A$1:$CF$106,ROW($D70),5)&lt;&gt;"",INDEX('CoC Ranking Data'!$A$1:$CF$106,ROW($D70),5),"")</f>
        <v/>
      </c>
      <c r="C68" s="287" t="str">
        <f>IF(INDEX('CoC Ranking Data'!$A$1:$CF$106,ROW($D70),7)&lt;&gt;"",INDEX('CoC Ranking Data'!$A$1:$CF$106,ROW($D70),7),"")</f>
        <v/>
      </c>
      <c r="D68" s="8" t="str">
        <f>IF(INDEX('CoC Ranking Data'!$A$1:$CF$106,ROW($D70),75)&lt;&gt;"",INDEX('CoC Ranking Data'!$A$1:$CF$106,ROW($D70),75),"")</f>
        <v/>
      </c>
    </row>
    <row r="69" spans="1:4" x14ac:dyDescent="0.25">
      <c r="A69" s="286" t="str">
        <f>IF(INDEX('CoC Ranking Data'!$A$1:$CF$106,ROW($D71),4)&lt;&gt;"",INDEX('CoC Ranking Data'!$A$1:$CF$106,ROW($D71),4),"")</f>
        <v/>
      </c>
      <c r="B69" s="286" t="str">
        <f>IF(INDEX('CoC Ranking Data'!$A$1:$CF$106,ROW($D71),5)&lt;&gt;"",INDEX('CoC Ranking Data'!$A$1:$CF$106,ROW($D71),5),"")</f>
        <v/>
      </c>
      <c r="C69" s="287" t="str">
        <f>IF(INDEX('CoC Ranking Data'!$A$1:$CF$106,ROW($D71),7)&lt;&gt;"",INDEX('CoC Ranking Data'!$A$1:$CF$106,ROW($D71),7),"")</f>
        <v/>
      </c>
      <c r="D69" s="8" t="str">
        <f>IF(INDEX('CoC Ranking Data'!$A$1:$CF$106,ROW($D71),75)&lt;&gt;"",INDEX('CoC Ranking Data'!$A$1:$CF$106,ROW($D71),75),"")</f>
        <v/>
      </c>
    </row>
    <row r="70" spans="1:4" x14ac:dyDescent="0.25">
      <c r="A70" s="286" t="str">
        <f>IF(INDEX('CoC Ranking Data'!$A$1:$CF$106,ROW($D72),4)&lt;&gt;"",INDEX('CoC Ranking Data'!$A$1:$CF$106,ROW($D72),4),"")</f>
        <v/>
      </c>
      <c r="B70" s="286" t="str">
        <f>IF(INDEX('CoC Ranking Data'!$A$1:$CF$106,ROW($D72),5)&lt;&gt;"",INDEX('CoC Ranking Data'!$A$1:$CF$106,ROW($D72),5),"")</f>
        <v/>
      </c>
      <c r="C70" s="287" t="str">
        <f>IF(INDEX('CoC Ranking Data'!$A$1:$CF$106,ROW($D72),7)&lt;&gt;"",INDEX('CoC Ranking Data'!$A$1:$CF$106,ROW($D72),7),"")</f>
        <v/>
      </c>
      <c r="D70" s="8" t="str">
        <f>IF(INDEX('CoC Ranking Data'!$A$1:$CF$106,ROW($D72),75)&lt;&gt;"",INDEX('CoC Ranking Data'!$A$1:$CF$106,ROW($D72),75),"")</f>
        <v/>
      </c>
    </row>
    <row r="71" spans="1:4" x14ac:dyDescent="0.25">
      <c r="A71" s="286" t="str">
        <f>IF(INDEX('CoC Ranking Data'!$A$1:$CF$106,ROW($D73),4)&lt;&gt;"",INDEX('CoC Ranking Data'!$A$1:$CF$106,ROW($D73),4),"")</f>
        <v/>
      </c>
      <c r="B71" s="286" t="str">
        <f>IF(INDEX('CoC Ranking Data'!$A$1:$CF$106,ROW($D73),5)&lt;&gt;"",INDEX('CoC Ranking Data'!$A$1:$CF$106,ROW($D73),5),"")</f>
        <v/>
      </c>
      <c r="C71" s="287" t="str">
        <f>IF(INDEX('CoC Ranking Data'!$A$1:$CF$106,ROW($D73),7)&lt;&gt;"",INDEX('CoC Ranking Data'!$A$1:$CF$106,ROW($D73),7),"")</f>
        <v/>
      </c>
      <c r="D71" s="8" t="str">
        <f>IF(INDEX('CoC Ranking Data'!$A$1:$CF$106,ROW($D73),75)&lt;&gt;"",INDEX('CoC Ranking Data'!$A$1:$CF$106,ROW($D73),75),"")</f>
        <v/>
      </c>
    </row>
    <row r="72" spans="1:4" x14ac:dyDescent="0.25">
      <c r="A72" s="286" t="str">
        <f>IF(INDEX('CoC Ranking Data'!$A$1:$CF$106,ROW($D74),4)&lt;&gt;"",INDEX('CoC Ranking Data'!$A$1:$CF$106,ROW($D74),4),"")</f>
        <v/>
      </c>
      <c r="B72" s="286" t="str">
        <f>IF(INDEX('CoC Ranking Data'!$A$1:$CF$106,ROW($D74),5)&lt;&gt;"",INDEX('CoC Ranking Data'!$A$1:$CF$106,ROW($D74),5),"")</f>
        <v/>
      </c>
      <c r="C72" s="287" t="str">
        <f>IF(INDEX('CoC Ranking Data'!$A$1:$CF$106,ROW($D74),7)&lt;&gt;"",INDEX('CoC Ranking Data'!$A$1:$CF$106,ROW($D74),7),"")</f>
        <v/>
      </c>
      <c r="D72" s="8" t="str">
        <f>IF(INDEX('CoC Ranking Data'!$A$1:$CF$106,ROW($D74),75)&lt;&gt;"",INDEX('CoC Ranking Data'!$A$1:$CF$106,ROW($D74),75),"")</f>
        <v/>
      </c>
    </row>
    <row r="73" spans="1:4" x14ac:dyDescent="0.25">
      <c r="A73" s="286" t="str">
        <f>IF(INDEX('CoC Ranking Data'!$A$1:$CF$106,ROW($D75),4)&lt;&gt;"",INDEX('CoC Ranking Data'!$A$1:$CF$106,ROW($D75),4),"")</f>
        <v/>
      </c>
      <c r="B73" s="286" t="str">
        <f>IF(INDEX('CoC Ranking Data'!$A$1:$CF$106,ROW($D75),5)&lt;&gt;"",INDEX('CoC Ranking Data'!$A$1:$CF$106,ROW($D75),5),"")</f>
        <v/>
      </c>
      <c r="C73" s="287" t="str">
        <f>IF(INDEX('CoC Ranking Data'!$A$1:$CF$106,ROW($D75),7)&lt;&gt;"",INDEX('CoC Ranking Data'!$A$1:$CF$106,ROW($D75),7),"")</f>
        <v/>
      </c>
      <c r="D73" s="8" t="str">
        <f>IF(INDEX('CoC Ranking Data'!$A$1:$CF$106,ROW($D75),75)&lt;&gt;"",INDEX('CoC Ranking Data'!$A$1:$CF$106,ROW($D75),75),"")</f>
        <v/>
      </c>
    </row>
    <row r="74" spans="1:4" x14ac:dyDescent="0.25">
      <c r="A74" s="286" t="str">
        <f>IF(INDEX('CoC Ranking Data'!$A$1:$CF$106,ROW($D76),4)&lt;&gt;"",INDEX('CoC Ranking Data'!$A$1:$CF$106,ROW($D76),4),"")</f>
        <v/>
      </c>
      <c r="B74" s="286" t="str">
        <f>IF(INDEX('CoC Ranking Data'!$A$1:$CF$106,ROW($D76),5)&lt;&gt;"",INDEX('CoC Ranking Data'!$A$1:$CF$106,ROW($D76),5),"")</f>
        <v/>
      </c>
      <c r="C74" s="287" t="str">
        <f>IF(INDEX('CoC Ranking Data'!$A$1:$CF$106,ROW($D76),7)&lt;&gt;"",INDEX('CoC Ranking Data'!$A$1:$CF$106,ROW($D76),7),"")</f>
        <v/>
      </c>
      <c r="D74" s="8" t="str">
        <f>IF(INDEX('CoC Ranking Data'!$A$1:$CF$106,ROW($D76),75)&lt;&gt;"",INDEX('CoC Ranking Data'!$A$1:$CF$106,ROW($D76),75),"")</f>
        <v/>
      </c>
    </row>
    <row r="75" spans="1:4" x14ac:dyDescent="0.25">
      <c r="A75" s="286" t="str">
        <f>IF(INDEX('CoC Ranking Data'!$A$1:$CF$106,ROW($D77),4)&lt;&gt;"",INDEX('CoC Ranking Data'!$A$1:$CF$106,ROW($D77),4),"")</f>
        <v/>
      </c>
      <c r="B75" s="286" t="str">
        <f>IF(INDEX('CoC Ranking Data'!$A$1:$CF$106,ROW($D77),5)&lt;&gt;"",INDEX('CoC Ranking Data'!$A$1:$CF$106,ROW($D77),5),"")</f>
        <v/>
      </c>
      <c r="C75" s="287" t="str">
        <f>IF(INDEX('CoC Ranking Data'!$A$1:$CF$106,ROW($D77),7)&lt;&gt;"",INDEX('CoC Ranking Data'!$A$1:$CF$106,ROW($D77),7),"")</f>
        <v/>
      </c>
      <c r="D75" s="8" t="str">
        <f>IF(INDEX('CoC Ranking Data'!$A$1:$CF$106,ROW($D77),75)&lt;&gt;"",INDEX('CoC Ranking Data'!$A$1:$CF$106,ROW($D77),75),"")</f>
        <v/>
      </c>
    </row>
    <row r="76" spans="1:4" x14ac:dyDescent="0.25">
      <c r="A76" s="286" t="str">
        <f>IF(INDEX('CoC Ranking Data'!$A$1:$CF$106,ROW($D78),4)&lt;&gt;"",INDEX('CoC Ranking Data'!$A$1:$CF$106,ROW($D78),4),"")</f>
        <v/>
      </c>
      <c r="B76" s="286" t="str">
        <f>IF(INDEX('CoC Ranking Data'!$A$1:$CF$106,ROW($D78),5)&lt;&gt;"",INDEX('CoC Ranking Data'!$A$1:$CF$106,ROW($D78),5),"")</f>
        <v/>
      </c>
      <c r="C76" s="287" t="str">
        <f>IF(INDEX('CoC Ranking Data'!$A$1:$CF$106,ROW($D78),7)&lt;&gt;"",INDEX('CoC Ranking Data'!$A$1:$CF$106,ROW($D78),7),"")</f>
        <v/>
      </c>
      <c r="D76" s="8" t="str">
        <f>IF(INDEX('CoC Ranking Data'!$A$1:$CF$106,ROW($D78),75)&lt;&gt;"",INDEX('CoC Ranking Data'!$A$1:$CF$106,ROW($D78),75),"")</f>
        <v/>
      </c>
    </row>
    <row r="77" spans="1:4" x14ac:dyDescent="0.25">
      <c r="A77" s="286" t="str">
        <f>IF(INDEX('CoC Ranking Data'!$A$1:$CF$106,ROW($D79),4)&lt;&gt;"",INDEX('CoC Ranking Data'!$A$1:$CF$106,ROW($D79),4),"")</f>
        <v/>
      </c>
      <c r="B77" s="286" t="str">
        <f>IF(INDEX('CoC Ranking Data'!$A$1:$CF$106,ROW($D79),5)&lt;&gt;"",INDEX('CoC Ranking Data'!$A$1:$CF$106,ROW($D79),5),"")</f>
        <v/>
      </c>
      <c r="C77" s="287" t="str">
        <f>IF(INDEX('CoC Ranking Data'!$A$1:$CF$106,ROW($D79),7)&lt;&gt;"",INDEX('CoC Ranking Data'!$A$1:$CF$106,ROW($D79),7),"")</f>
        <v/>
      </c>
      <c r="D77" s="8" t="str">
        <f>IF(INDEX('CoC Ranking Data'!$A$1:$CF$106,ROW($D79),75)&lt;&gt;"",INDEX('CoC Ranking Data'!$A$1:$CF$106,ROW($D79),75),"")</f>
        <v/>
      </c>
    </row>
    <row r="78" spans="1:4" x14ac:dyDescent="0.25">
      <c r="A78" s="286" t="str">
        <f>IF(INDEX('CoC Ranking Data'!$A$1:$CF$106,ROW($D80),4)&lt;&gt;"",INDEX('CoC Ranking Data'!$A$1:$CF$106,ROW($D80),4),"")</f>
        <v/>
      </c>
      <c r="B78" s="286" t="str">
        <f>IF(INDEX('CoC Ranking Data'!$A$1:$CF$106,ROW($D80),5)&lt;&gt;"",INDEX('CoC Ranking Data'!$A$1:$CF$106,ROW($D80),5),"")</f>
        <v/>
      </c>
      <c r="C78" s="287" t="str">
        <f>IF(INDEX('CoC Ranking Data'!$A$1:$CF$106,ROW($D80),7)&lt;&gt;"",INDEX('CoC Ranking Data'!$A$1:$CF$106,ROW($D80),7),"")</f>
        <v/>
      </c>
      <c r="D78" s="8" t="str">
        <f>IF(INDEX('CoC Ranking Data'!$A$1:$CF$106,ROW($D80),75)&lt;&gt;"",INDEX('CoC Ranking Data'!$A$1:$CF$106,ROW($D80),75),"")</f>
        <v/>
      </c>
    </row>
    <row r="79" spans="1:4" x14ac:dyDescent="0.25">
      <c r="A79" s="286" t="str">
        <f>IF(INDEX('CoC Ranking Data'!$A$1:$CF$106,ROW($D81),4)&lt;&gt;"",INDEX('CoC Ranking Data'!$A$1:$CF$106,ROW($D81),4),"")</f>
        <v/>
      </c>
      <c r="B79" s="286" t="str">
        <f>IF(INDEX('CoC Ranking Data'!$A$1:$CF$106,ROW($D81),5)&lt;&gt;"",INDEX('CoC Ranking Data'!$A$1:$CF$106,ROW($D81),5),"")</f>
        <v/>
      </c>
      <c r="C79" s="287" t="str">
        <f>IF(INDEX('CoC Ranking Data'!$A$1:$CF$106,ROW($D81),7)&lt;&gt;"",INDEX('CoC Ranking Data'!$A$1:$CF$106,ROW($D81),7),"")</f>
        <v/>
      </c>
      <c r="D79" s="8" t="str">
        <f>IF(INDEX('CoC Ranking Data'!$A$1:$CF$106,ROW($D81),75)&lt;&gt;"",INDEX('CoC Ranking Data'!$A$1:$CF$106,ROW($D81),75),"")</f>
        <v/>
      </c>
    </row>
    <row r="80" spans="1:4" x14ac:dyDescent="0.25">
      <c r="A80" s="286" t="str">
        <f>IF(INDEX('CoC Ranking Data'!$A$1:$CF$106,ROW($D82),4)&lt;&gt;"",INDEX('CoC Ranking Data'!$A$1:$CF$106,ROW($D82),4),"")</f>
        <v/>
      </c>
      <c r="B80" s="286" t="str">
        <f>IF(INDEX('CoC Ranking Data'!$A$1:$CF$106,ROW($D82),5)&lt;&gt;"",INDEX('CoC Ranking Data'!$A$1:$CF$106,ROW($D82),5),"")</f>
        <v/>
      </c>
      <c r="C80" s="287" t="str">
        <f>IF(INDEX('CoC Ranking Data'!$A$1:$CF$106,ROW($D82),7)&lt;&gt;"",INDEX('CoC Ranking Data'!$A$1:$CF$106,ROW($D82),7),"")</f>
        <v/>
      </c>
      <c r="D80" s="8" t="str">
        <f>IF(INDEX('CoC Ranking Data'!$A$1:$CF$106,ROW($D82),75)&lt;&gt;"",INDEX('CoC Ranking Data'!$A$1:$CF$106,ROW($D82),75),"")</f>
        <v/>
      </c>
    </row>
    <row r="81" spans="1:4" x14ac:dyDescent="0.25">
      <c r="A81" s="286" t="str">
        <f>IF(INDEX('CoC Ranking Data'!$A$1:$CF$106,ROW($D83),4)&lt;&gt;"",INDEX('CoC Ranking Data'!$A$1:$CF$106,ROW($D83),4),"")</f>
        <v/>
      </c>
      <c r="B81" s="286" t="str">
        <f>IF(INDEX('CoC Ranking Data'!$A$1:$CF$106,ROW($D83),5)&lt;&gt;"",INDEX('CoC Ranking Data'!$A$1:$CF$106,ROW($D83),5),"")</f>
        <v/>
      </c>
      <c r="C81" s="287" t="str">
        <f>IF(INDEX('CoC Ranking Data'!$A$1:$CF$106,ROW($D83),7)&lt;&gt;"",INDEX('CoC Ranking Data'!$A$1:$CF$106,ROW($D83),7),"")</f>
        <v/>
      </c>
      <c r="D81" s="8" t="str">
        <f>IF(INDEX('CoC Ranking Data'!$A$1:$CF$106,ROW($D83),75)&lt;&gt;"",INDEX('CoC Ranking Data'!$A$1:$CF$106,ROW($D83),75),"")</f>
        <v/>
      </c>
    </row>
    <row r="82" spans="1:4" x14ac:dyDescent="0.25">
      <c r="A82" s="286" t="str">
        <f>IF(INDEX('CoC Ranking Data'!$A$1:$CF$106,ROW($D84),4)&lt;&gt;"",INDEX('CoC Ranking Data'!$A$1:$CF$106,ROW($D84),4),"")</f>
        <v/>
      </c>
      <c r="B82" s="286" t="str">
        <f>IF(INDEX('CoC Ranking Data'!$A$1:$CF$106,ROW($D84),5)&lt;&gt;"",INDEX('CoC Ranking Data'!$A$1:$CF$106,ROW($D84),5),"")</f>
        <v/>
      </c>
      <c r="C82" s="287" t="str">
        <f>IF(INDEX('CoC Ranking Data'!$A$1:$CF$106,ROW($D84),7)&lt;&gt;"",INDEX('CoC Ranking Data'!$A$1:$CF$106,ROW($D84),7),"")</f>
        <v/>
      </c>
      <c r="D82" s="8" t="str">
        <f>IF(INDEX('CoC Ranking Data'!$A$1:$CF$106,ROW($D84),75)&lt;&gt;"",INDEX('CoC Ranking Data'!$A$1:$CF$106,ROW($D84),75),"")</f>
        <v/>
      </c>
    </row>
    <row r="83" spans="1:4" x14ac:dyDescent="0.25">
      <c r="A83" s="286" t="str">
        <f>IF(INDEX('CoC Ranking Data'!$A$1:$CF$106,ROW($D85),4)&lt;&gt;"",INDEX('CoC Ranking Data'!$A$1:$CF$106,ROW($D85),4),"")</f>
        <v/>
      </c>
      <c r="B83" s="286" t="str">
        <f>IF(INDEX('CoC Ranking Data'!$A$1:$CF$106,ROW($D85),5)&lt;&gt;"",INDEX('CoC Ranking Data'!$A$1:$CF$106,ROW($D85),5),"")</f>
        <v/>
      </c>
      <c r="C83" s="287" t="str">
        <f>IF(INDEX('CoC Ranking Data'!$A$1:$CF$106,ROW($D85),7)&lt;&gt;"",INDEX('CoC Ranking Data'!$A$1:$CF$106,ROW($D85),7),"")</f>
        <v/>
      </c>
      <c r="D83" s="8" t="str">
        <f>IF(INDEX('CoC Ranking Data'!$A$1:$CF$106,ROW($D85),75)&lt;&gt;"",INDEX('CoC Ranking Data'!$A$1:$CF$106,ROW($D85),75),"")</f>
        <v/>
      </c>
    </row>
    <row r="84" spans="1:4" x14ac:dyDescent="0.25">
      <c r="A84" s="286" t="str">
        <f>IF(INDEX('CoC Ranking Data'!$A$1:$CF$106,ROW($D86),4)&lt;&gt;"",INDEX('CoC Ranking Data'!$A$1:$CF$106,ROW($D86),4),"")</f>
        <v/>
      </c>
      <c r="B84" s="286" t="str">
        <f>IF(INDEX('CoC Ranking Data'!$A$1:$CF$106,ROW($D86),5)&lt;&gt;"",INDEX('CoC Ranking Data'!$A$1:$CF$106,ROW($D86),5),"")</f>
        <v/>
      </c>
      <c r="C84" s="287" t="str">
        <f>IF(INDEX('CoC Ranking Data'!$A$1:$CF$106,ROW($D86),7)&lt;&gt;"",INDEX('CoC Ranking Data'!$A$1:$CF$106,ROW($D86),7),"")</f>
        <v/>
      </c>
      <c r="D84" s="8" t="str">
        <f>IF(INDEX('CoC Ranking Data'!$A$1:$CF$106,ROW($D86),75)&lt;&gt;"",INDEX('CoC Ranking Data'!$A$1:$CF$106,ROW($D86),75),"")</f>
        <v/>
      </c>
    </row>
    <row r="85" spans="1:4" x14ac:dyDescent="0.25">
      <c r="A85" s="286" t="str">
        <f>IF(INDEX('CoC Ranking Data'!$A$1:$CF$106,ROW($D87),4)&lt;&gt;"",INDEX('CoC Ranking Data'!$A$1:$CF$106,ROW($D87),4),"")</f>
        <v/>
      </c>
      <c r="B85" s="286" t="str">
        <f>IF(INDEX('CoC Ranking Data'!$A$1:$CF$106,ROW($D87),5)&lt;&gt;"",INDEX('CoC Ranking Data'!$A$1:$CF$106,ROW($D87),5),"")</f>
        <v/>
      </c>
      <c r="C85" s="287" t="str">
        <f>IF(INDEX('CoC Ranking Data'!$A$1:$CF$106,ROW($D87),7)&lt;&gt;"",INDEX('CoC Ranking Data'!$A$1:$CF$106,ROW($D87),7),"")</f>
        <v/>
      </c>
      <c r="D85" s="8" t="str">
        <f>IF(INDEX('CoC Ranking Data'!$A$1:$CF$106,ROW($D87),75)&lt;&gt;"",INDEX('CoC Ranking Data'!$A$1:$CF$106,ROW($D87),75),"")</f>
        <v/>
      </c>
    </row>
    <row r="86" spans="1:4" x14ac:dyDescent="0.25">
      <c r="A86" s="286" t="str">
        <f>IF(INDEX('CoC Ranking Data'!$A$1:$CF$106,ROW($D88),4)&lt;&gt;"",INDEX('CoC Ranking Data'!$A$1:$CF$106,ROW($D88),4),"")</f>
        <v/>
      </c>
      <c r="B86" s="286" t="str">
        <f>IF(INDEX('CoC Ranking Data'!$A$1:$CF$106,ROW($D88),5)&lt;&gt;"",INDEX('CoC Ranking Data'!$A$1:$CF$106,ROW($D88),5),"")</f>
        <v/>
      </c>
      <c r="C86" s="287" t="str">
        <f>IF(INDEX('CoC Ranking Data'!$A$1:$CF$106,ROW($D88),7)&lt;&gt;"",INDEX('CoC Ranking Data'!$A$1:$CF$106,ROW($D88),7),"")</f>
        <v/>
      </c>
      <c r="D86" s="8" t="str">
        <f>IF(INDEX('CoC Ranking Data'!$A$1:$CF$106,ROW($D88),75)&lt;&gt;"",INDEX('CoC Ranking Data'!$A$1:$CF$106,ROW($D88),75),"")</f>
        <v/>
      </c>
    </row>
    <row r="87" spans="1:4" x14ac:dyDescent="0.25">
      <c r="A87" s="286" t="str">
        <f>IF(INDEX('CoC Ranking Data'!$A$1:$CF$106,ROW($D89),4)&lt;&gt;"",INDEX('CoC Ranking Data'!$A$1:$CF$106,ROW($D89),4),"")</f>
        <v/>
      </c>
      <c r="B87" s="286" t="str">
        <f>IF(INDEX('CoC Ranking Data'!$A$1:$CF$106,ROW($D89),5)&lt;&gt;"",INDEX('CoC Ranking Data'!$A$1:$CF$106,ROW($D89),5),"")</f>
        <v/>
      </c>
      <c r="C87" s="287" t="str">
        <f>IF(INDEX('CoC Ranking Data'!$A$1:$CF$106,ROW($D89),7)&lt;&gt;"",INDEX('CoC Ranking Data'!$A$1:$CF$106,ROW($D89),7),"")</f>
        <v/>
      </c>
      <c r="D87" s="8" t="str">
        <f>IF(INDEX('CoC Ranking Data'!$A$1:$CF$106,ROW($D89),75)&lt;&gt;"",INDEX('CoC Ranking Data'!$A$1:$CF$106,ROW($D89),75),"")</f>
        <v/>
      </c>
    </row>
    <row r="88" spans="1:4" x14ac:dyDescent="0.25">
      <c r="A88" s="286" t="str">
        <f>IF(INDEX('CoC Ranking Data'!$A$1:$CF$106,ROW($D90),4)&lt;&gt;"",INDEX('CoC Ranking Data'!$A$1:$CF$106,ROW($D90),4),"")</f>
        <v/>
      </c>
      <c r="B88" s="286" t="str">
        <f>IF(INDEX('CoC Ranking Data'!$A$1:$CF$106,ROW($D90),5)&lt;&gt;"",INDEX('CoC Ranking Data'!$A$1:$CF$106,ROW($D90),5),"")</f>
        <v/>
      </c>
      <c r="C88" s="287" t="str">
        <f>IF(INDEX('CoC Ranking Data'!$A$1:$CF$106,ROW($D90),7)&lt;&gt;"",INDEX('CoC Ranking Data'!$A$1:$CF$106,ROW($D90),7),"")</f>
        <v/>
      </c>
      <c r="D88" s="8" t="str">
        <f>IF(INDEX('CoC Ranking Data'!$A$1:$CF$106,ROW($D90),75)&lt;&gt;"",INDEX('CoC Ranking Data'!$A$1:$CF$106,ROW($D90),75),"")</f>
        <v/>
      </c>
    </row>
    <row r="89" spans="1:4" x14ac:dyDescent="0.25">
      <c r="A89" s="286" t="str">
        <f>IF(INDEX('CoC Ranking Data'!$A$1:$CF$106,ROW($D91),4)&lt;&gt;"",INDEX('CoC Ranking Data'!$A$1:$CF$106,ROW($D91),4),"")</f>
        <v/>
      </c>
      <c r="B89" s="286" t="str">
        <f>IF(INDEX('CoC Ranking Data'!$A$1:$CF$106,ROW($D91),5)&lt;&gt;"",INDEX('CoC Ranking Data'!$A$1:$CF$106,ROW($D91),5),"")</f>
        <v/>
      </c>
      <c r="C89" s="287" t="str">
        <f>IF(INDEX('CoC Ranking Data'!$A$1:$CF$106,ROW($D91),7)&lt;&gt;"",INDEX('CoC Ranking Data'!$A$1:$CF$106,ROW($D91),7),"")</f>
        <v/>
      </c>
      <c r="D89" s="8" t="str">
        <f>IF(INDEX('CoC Ranking Data'!$A$1:$CF$106,ROW($D91),75)&lt;&gt;"",INDEX('CoC Ranking Data'!$A$1:$CF$106,ROW($D91),75),"")</f>
        <v/>
      </c>
    </row>
    <row r="90" spans="1:4" x14ac:dyDescent="0.25">
      <c r="A90" s="286" t="str">
        <f>IF(INDEX('CoC Ranking Data'!$A$1:$CF$106,ROW($D92),4)&lt;&gt;"",INDEX('CoC Ranking Data'!$A$1:$CF$106,ROW($D92),4),"")</f>
        <v/>
      </c>
      <c r="B90" s="286" t="str">
        <f>IF(INDEX('CoC Ranking Data'!$A$1:$CF$106,ROW($D92),5)&lt;&gt;"",INDEX('CoC Ranking Data'!$A$1:$CF$106,ROW($D92),5),"")</f>
        <v/>
      </c>
      <c r="C90" s="287" t="str">
        <f>IF(INDEX('CoC Ranking Data'!$A$1:$CF$106,ROW($D92),7)&lt;&gt;"",INDEX('CoC Ranking Data'!$A$1:$CF$106,ROW($D92),7),"")</f>
        <v/>
      </c>
      <c r="D90" s="8" t="str">
        <f>IF(INDEX('CoC Ranking Data'!$A$1:$CF$106,ROW($D92),75)&lt;&gt;"",INDEX('CoC Ranking Data'!$A$1:$CF$106,ROW($D92),75),"")</f>
        <v/>
      </c>
    </row>
    <row r="91" spans="1:4" x14ac:dyDescent="0.25">
      <c r="A91" s="286" t="str">
        <f>IF(INDEX('CoC Ranking Data'!$A$1:$CF$106,ROW($D93),4)&lt;&gt;"",INDEX('CoC Ranking Data'!$A$1:$CF$106,ROW($D93),4),"")</f>
        <v/>
      </c>
      <c r="B91" s="286" t="str">
        <f>IF(INDEX('CoC Ranking Data'!$A$1:$CF$106,ROW($D93),5)&lt;&gt;"",INDEX('CoC Ranking Data'!$A$1:$CF$106,ROW($D93),5),"")</f>
        <v/>
      </c>
      <c r="C91" s="287" t="str">
        <f>IF(INDEX('CoC Ranking Data'!$A$1:$CF$106,ROW($D93),7)&lt;&gt;"",INDEX('CoC Ranking Data'!$A$1:$CF$106,ROW($D93),7),"")</f>
        <v/>
      </c>
      <c r="D91" s="8" t="str">
        <f>IF(INDEX('CoC Ranking Data'!$A$1:$CF$106,ROW($D93),75)&lt;&gt;"",INDEX('CoC Ranking Data'!$A$1:$CF$106,ROW($D93),75),"")</f>
        <v/>
      </c>
    </row>
    <row r="92" spans="1:4" x14ac:dyDescent="0.25">
      <c r="A92" s="286" t="str">
        <f>IF(INDEX('CoC Ranking Data'!$A$1:$CF$106,ROW($D94),4)&lt;&gt;"",INDEX('CoC Ranking Data'!$A$1:$CF$106,ROW($D94),4),"")</f>
        <v/>
      </c>
      <c r="B92" s="286" t="str">
        <f>IF(INDEX('CoC Ranking Data'!$A$1:$CF$106,ROW($D94),5)&lt;&gt;"",INDEX('CoC Ranking Data'!$A$1:$CF$106,ROW($D94),5),"")</f>
        <v/>
      </c>
      <c r="C92" s="287" t="str">
        <f>IF(INDEX('CoC Ranking Data'!$A$1:$CF$106,ROW($D94),7)&lt;&gt;"",INDEX('CoC Ranking Data'!$A$1:$CF$106,ROW($D94),7),"")</f>
        <v/>
      </c>
      <c r="D92" s="8" t="str">
        <f>IF(INDEX('CoC Ranking Data'!$A$1:$CF$106,ROW($D94),75)&lt;&gt;"",INDEX('CoC Ranking Data'!$A$1:$CF$106,ROW($D94),75),"")</f>
        <v/>
      </c>
    </row>
    <row r="93" spans="1:4" x14ac:dyDescent="0.25">
      <c r="A93" s="286" t="str">
        <f>IF(INDEX('CoC Ranking Data'!$A$1:$CF$106,ROW($D95),4)&lt;&gt;"",INDEX('CoC Ranking Data'!$A$1:$CF$106,ROW($D95),4),"")</f>
        <v/>
      </c>
      <c r="B93" s="286" t="str">
        <f>IF(INDEX('CoC Ranking Data'!$A$1:$CF$106,ROW($D95),5)&lt;&gt;"",INDEX('CoC Ranking Data'!$A$1:$CF$106,ROW($D95),5),"")</f>
        <v/>
      </c>
      <c r="C93" s="287" t="str">
        <f>IF(INDEX('CoC Ranking Data'!$A$1:$CF$106,ROW($D95),7)&lt;&gt;"",INDEX('CoC Ranking Data'!$A$1:$CF$106,ROW($D95),7),"")</f>
        <v/>
      </c>
      <c r="D93" s="8" t="str">
        <f>IF(INDEX('CoC Ranking Data'!$A$1:$CF$106,ROW($D95),75)&lt;&gt;"",INDEX('CoC Ranking Data'!$A$1:$CF$106,ROW($D95),75),"")</f>
        <v/>
      </c>
    </row>
    <row r="94" spans="1:4" x14ac:dyDescent="0.25">
      <c r="A94" s="286" t="str">
        <f>IF(INDEX('CoC Ranking Data'!$A$1:$CF$106,ROW($D96),4)&lt;&gt;"",INDEX('CoC Ranking Data'!$A$1:$CF$106,ROW($D96),4),"")</f>
        <v/>
      </c>
      <c r="B94" s="286" t="str">
        <f>IF(INDEX('CoC Ranking Data'!$A$1:$CF$106,ROW($D96),5)&lt;&gt;"",INDEX('CoC Ranking Data'!$A$1:$CF$106,ROW($D96),5),"")</f>
        <v/>
      </c>
      <c r="C94" s="287" t="str">
        <f>IF(INDEX('CoC Ranking Data'!$A$1:$CF$106,ROW($D96),7)&lt;&gt;"",INDEX('CoC Ranking Data'!$A$1:$CF$106,ROW($D96),7),"")</f>
        <v/>
      </c>
      <c r="D94" s="8" t="str">
        <f>IF(INDEX('CoC Ranking Data'!$A$1:$CF$106,ROW($D96),75)&lt;&gt;"",INDEX('CoC Ranking Data'!$A$1:$CF$106,ROW($D96),75),"")</f>
        <v/>
      </c>
    </row>
    <row r="95" spans="1:4" x14ac:dyDescent="0.25">
      <c r="A95" s="286" t="str">
        <f>IF(INDEX('CoC Ranking Data'!$A$1:$CF$106,ROW($D97),4)&lt;&gt;"",INDEX('CoC Ranking Data'!$A$1:$CF$106,ROW($D97),4),"")</f>
        <v/>
      </c>
      <c r="B95" s="286" t="str">
        <f>IF(INDEX('CoC Ranking Data'!$A$1:$CF$106,ROW($D97),5)&lt;&gt;"",INDEX('CoC Ranking Data'!$A$1:$CF$106,ROW($D97),5),"")</f>
        <v/>
      </c>
      <c r="C95" s="287" t="str">
        <f>IF(INDEX('CoC Ranking Data'!$A$1:$CF$106,ROW($D97),7)&lt;&gt;"",INDEX('CoC Ranking Data'!$A$1:$CF$106,ROW($D97),7),"")</f>
        <v/>
      </c>
      <c r="D95" s="8" t="str">
        <f>IF(INDEX('CoC Ranking Data'!$A$1:$CF$106,ROW($D97),75)&lt;&gt;"",INDEX('CoC Ranking Data'!$A$1:$CF$106,ROW($D97),75),"")</f>
        <v/>
      </c>
    </row>
    <row r="96" spans="1:4" x14ac:dyDescent="0.25">
      <c r="A96" s="286" t="str">
        <f>IF(INDEX('CoC Ranking Data'!$A$1:$CF$106,ROW($D98),4)&lt;&gt;"",INDEX('CoC Ranking Data'!$A$1:$CF$106,ROW($D98),4),"")</f>
        <v/>
      </c>
      <c r="B96" s="286" t="str">
        <f>IF(INDEX('CoC Ranking Data'!$A$1:$CF$106,ROW($D98),5)&lt;&gt;"",INDEX('CoC Ranking Data'!$A$1:$CF$106,ROW($D98),5),"")</f>
        <v/>
      </c>
      <c r="C96" s="287" t="str">
        <f>IF(INDEX('CoC Ranking Data'!$A$1:$CF$106,ROW($D98),7)&lt;&gt;"",INDEX('CoC Ranking Data'!$A$1:$CF$106,ROW($D98),7),"")</f>
        <v/>
      </c>
      <c r="D96" s="8" t="str">
        <f>IF(INDEX('CoC Ranking Data'!$A$1:$CF$106,ROW($D98),75)&lt;&gt;"",INDEX('CoC Ranking Data'!$A$1:$CF$106,ROW($D98),75),"")</f>
        <v/>
      </c>
    </row>
    <row r="97" spans="1:4" x14ac:dyDescent="0.25">
      <c r="A97" s="286" t="str">
        <f>IF(INDEX('CoC Ranking Data'!$A$1:$CF$106,ROW($D99),4)&lt;&gt;"",INDEX('CoC Ranking Data'!$A$1:$CF$106,ROW($D99),4),"")</f>
        <v/>
      </c>
      <c r="B97" s="286" t="str">
        <f>IF(INDEX('CoC Ranking Data'!$A$1:$CF$106,ROW($D99),5)&lt;&gt;"",INDEX('CoC Ranking Data'!$A$1:$CF$106,ROW($D99),5),"")</f>
        <v/>
      </c>
      <c r="C97" s="287" t="str">
        <f>IF(INDEX('CoC Ranking Data'!$A$1:$CF$106,ROW($D99),7)&lt;&gt;"",INDEX('CoC Ranking Data'!$A$1:$CF$106,ROW($D99),7),"")</f>
        <v/>
      </c>
      <c r="D97" s="8" t="str">
        <f>IF(INDEX('CoC Ranking Data'!$A$1:$CF$106,ROW($D99),75)&lt;&gt;"",INDEX('CoC Ranking Data'!$A$1:$CF$106,ROW($D99),75),"")</f>
        <v/>
      </c>
    </row>
    <row r="98" spans="1:4" x14ac:dyDescent="0.25">
      <c r="A98" s="286" t="str">
        <f>IF(INDEX('CoC Ranking Data'!$A$1:$CF$106,ROW($D100),4)&lt;&gt;"",INDEX('CoC Ranking Data'!$A$1:$CF$106,ROW($D100),4),"")</f>
        <v/>
      </c>
      <c r="B98" s="286" t="str">
        <f>IF(INDEX('CoC Ranking Data'!$A$1:$CF$106,ROW($D100),5)&lt;&gt;"",INDEX('CoC Ranking Data'!$A$1:$CF$106,ROW($D100),5),"")</f>
        <v/>
      </c>
      <c r="C98" s="287" t="str">
        <f>IF(INDEX('CoC Ranking Data'!$A$1:$CF$106,ROW($D100),7)&lt;&gt;"",INDEX('CoC Ranking Data'!$A$1:$CF$106,ROW($D100),7),"")</f>
        <v/>
      </c>
      <c r="D98" s="8" t="str">
        <f>IF(INDEX('CoC Ranking Data'!$A$1:$CF$106,ROW($D100),75)&lt;&gt;"",INDEX('CoC Ranking Data'!$A$1:$CF$106,ROW($D100),75),"")</f>
        <v/>
      </c>
    </row>
    <row r="99" spans="1:4" x14ac:dyDescent="0.25">
      <c r="A99" s="286" t="str">
        <f>IF(INDEX('CoC Ranking Data'!$A$1:$CF$106,ROW($D101),4)&lt;&gt;"",INDEX('CoC Ranking Data'!$A$1:$CF$106,ROW($D101),4),"")</f>
        <v/>
      </c>
      <c r="B99" s="286" t="str">
        <f>IF(INDEX('CoC Ranking Data'!$A$1:$CF$106,ROW($D101),5)&lt;&gt;"",INDEX('CoC Ranking Data'!$A$1:$CF$106,ROW($D101),5),"")</f>
        <v/>
      </c>
      <c r="C99" s="287" t="str">
        <f>IF(INDEX('CoC Ranking Data'!$A$1:$CF$106,ROW($D101),7)&lt;&gt;"",INDEX('CoC Ranking Data'!$A$1:$CF$106,ROW($D101),7),"")</f>
        <v/>
      </c>
      <c r="D99" s="8" t="str">
        <f>IF(INDEX('CoC Ranking Data'!$A$1:$CF$106,ROW($D101),75)&lt;&gt;"",INDEX('CoC Ranking Data'!$A$1:$CF$106,ROW($D101),75),"")</f>
        <v/>
      </c>
    </row>
    <row r="100" spans="1:4" x14ac:dyDescent="0.25">
      <c r="A100" s="286" t="str">
        <f>IF(INDEX('CoC Ranking Data'!$A$1:$CF$106,ROW($D102),4)&lt;&gt;"",INDEX('CoC Ranking Data'!$A$1:$CF$106,ROW($D102),4),"")</f>
        <v/>
      </c>
      <c r="B100" s="286" t="str">
        <f>IF(INDEX('CoC Ranking Data'!$A$1:$CF$106,ROW($D102),5)&lt;&gt;"",INDEX('CoC Ranking Data'!$A$1:$CF$106,ROW($D102),5),"")</f>
        <v/>
      </c>
      <c r="C100" s="287" t="str">
        <f>IF(INDEX('CoC Ranking Data'!$A$1:$CF$106,ROW($D102),7)&lt;&gt;"",INDEX('CoC Ranking Data'!$A$1:$CF$106,ROW($D102),7),"")</f>
        <v/>
      </c>
      <c r="D100" s="8" t="str">
        <f>IF(INDEX('CoC Ranking Data'!$A$1:$CF$106,ROW($D102),75)&lt;&gt;"",INDEX('CoC Ranking Data'!$A$1:$CF$106,ROW($D102),75),"")</f>
        <v/>
      </c>
    </row>
    <row r="101" spans="1:4" x14ac:dyDescent="0.25">
      <c r="A101" s="286" t="str">
        <f>IF(INDEX('CoC Ranking Data'!$A$1:$CF$106,ROW($D103),4)&lt;&gt;"",INDEX('CoC Ranking Data'!$A$1:$CF$106,ROW($D103),4),"")</f>
        <v/>
      </c>
      <c r="B101" s="286" t="str">
        <f>IF(INDEX('CoC Ranking Data'!$A$1:$CF$106,ROW($D103),5)&lt;&gt;"",INDEX('CoC Ranking Data'!$A$1:$CF$106,ROW($D103),5),"")</f>
        <v/>
      </c>
      <c r="C101" s="287" t="str">
        <f>IF(INDEX('CoC Ranking Data'!$A$1:$CF$106,ROW($D103),7)&lt;&gt;"",INDEX('CoC Ranking Data'!$A$1:$CF$106,ROW($D103),7),"")</f>
        <v/>
      </c>
      <c r="D101" s="8" t="str">
        <f>IF(INDEX('CoC Ranking Data'!$A$1:$CF$106,ROW($D103),75)&lt;&gt;"",INDEX('CoC Ranking Data'!$A$1:$CF$106,ROW($D103),75),"")</f>
        <v/>
      </c>
    </row>
    <row r="102" spans="1:4" x14ac:dyDescent="0.25">
      <c r="A102" s="286" t="str">
        <f>IF(INDEX('CoC Ranking Data'!$A$1:$CF$106,ROW($D104),4)&lt;&gt;"",INDEX('CoC Ranking Data'!$A$1:$CF$106,ROW($D104),4),"")</f>
        <v/>
      </c>
      <c r="B102" s="286" t="str">
        <f>IF(INDEX('CoC Ranking Data'!$A$1:$CF$106,ROW($D104),5)&lt;&gt;"",INDEX('CoC Ranking Data'!$A$1:$CF$106,ROW($D104),5),"")</f>
        <v/>
      </c>
      <c r="C102" s="287" t="str">
        <f>IF(INDEX('CoC Ranking Data'!$A$1:$CF$106,ROW($D104),7)&lt;&gt;"",INDEX('CoC Ranking Data'!$A$1:$CF$106,ROW($D104),7),"")</f>
        <v/>
      </c>
      <c r="D102" s="8" t="str">
        <f>IF(INDEX('CoC Ranking Data'!$A$1:$CF$106,ROW($D104),75)&lt;&gt;"",INDEX('CoC Ranking Data'!$A$1:$CF$106,ROW($D104),75),"")</f>
        <v/>
      </c>
    </row>
  </sheetData>
  <sheetProtection algorithmName="SHA-512" hashValue="WQuArXSBUq7pnVr+T/axmdrcQtuW8m27N6ChLIb1eOE3Iw65RgLsB6TVLLoaDUlVJUkTP4W5dPmwUIA0utDKxA==" saltValue="cLIyDjiMqHqu06JUsyjVMA==" spinCount="100000" sheet="1" objects="1" scenarios="1" selectLockedCells="1"/>
  <autoFilter ref="A6:D6" xr:uid="{00000000-0009-0000-0000-00000E000000}">
    <filterColumn colId="0" showButton="0"/>
    <filterColumn colId="1" showButton="0"/>
    <filterColumn colId="2" showButton="0"/>
  </autoFilter>
  <hyperlinks>
    <hyperlink ref="E1" location="'Scoring Chart'!A1" display="Return to Scoring Chart"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6"/>
  <dimension ref="A1:I102"/>
  <sheetViews>
    <sheetView showGridLines="0" zoomScaleNormal="100" workbookViewId="0">
      <selection activeCell="E1" sqref="E1"/>
    </sheetView>
  </sheetViews>
  <sheetFormatPr defaultColWidth="11.7109375" defaultRowHeight="15" x14ac:dyDescent="0.25"/>
  <cols>
    <col min="1" max="1" width="50.7109375" customWidth="1"/>
    <col min="2" max="2" width="60.7109375" customWidth="1"/>
    <col min="3" max="3" width="25.7109375" customWidth="1"/>
    <col min="6" max="6" width="14.5703125" customWidth="1"/>
    <col min="7" max="7" width="11.28515625" customWidth="1"/>
    <col min="8" max="9" width="11.7109375" style="551"/>
  </cols>
  <sheetData>
    <row r="1" spans="1:9" ht="18" x14ac:dyDescent="0.25">
      <c r="A1" s="2"/>
      <c r="B1" s="348" t="s">
        <v>843</v>
      </c>
      <c r="C1" s="339"/>
      <c r="E1" s="373" t="s">
        <v>342</v>
      </c>
    </row>
    <row r="2" spans="1:9" ht="15.75" customHeight="1" x14ac:dyDescent="0.25">
      <c r="A2" s="2"/>
      <c r="B2" s="177" t="s">
        <v>588</v>
      </c>
      <c r="C2" s="339"/>
    </row>
    <row r="3" spans="1:9" ht="15.75" customHeight="1" x14ac:dyDescent="0.25">
      <c r="A3" s="2"/>
      <c r="B3" s="177" t="s">
        <v>589</v>
      </c>
      <c r="C3" s="339"/>
    </row>
    <row r="4" spans="1:9" ht="15.75" customHeight="1" x14ac:dyDescent="0.25">
      <c r="B4" s="12"/>
      <c r="H4" s="299"/>
      <c r="I4" s="299"/>
    </row>
    <row r="5" spans="1:9" ht="15.75" thickBot="1" x14ac:dyDescent="0.3"/>
    <row r="6" spans="1:9" s="12" customFormat="1" ht="15.75" thickBot="1" x14ac:dyDescent="0.3">
      <c r="A6" s="465" t="s">
        <v>2</v>
      </c>
      <c r="B6" s="465" t="s">
        <v>3</v>
      </c>
      <c r="C6" s="465" t="s">
        <v>4</v>
      </c>
      <c r="D6" s="465" t="s">
        <v>590</v>
      </c>
      <c r="E6" s="465" t="s">
        <v>591</v>
      </c>
      <c r="F6" s="466" t="s">
        <v>1</v>
      </c>
      <c r="H6" s="551"/>
      <c r="I6" s="551"/>
    </row>
    <row r="7" spans="1:9" s="9" customFormat="1" ht="12.75" x14ac:dyDescent="0.2">
      <c r="A7" s="286" t="str">
        <f>IF(INDEX('CoC Ranking Data'!$A$1:$CF$106,ROW($D9),4)&lt;&gt;"",INDEX('CoC Ranking Data'!$A$1:$CF$106,ROW($D9),4),"")</f>
        <v>Armstrong County Community Action Agency</v>
      </c>
      <c r="B7" s="286" t="str">
        <f>IF(INDEX('CoC Ranking Data'!$A$1:$CF$106,ROW($D9),5)&lt;&gt;"",INDEX('CoC Ranking Data'!$A$1:$CF$106,ROW($D9),5),"")</f>
        <v>Armstrong County Permanent Supportive Housing Program</v>
      </c>
      <c r="C7" s="287" t="str">
        <f>IF(INDEX('CoC Ranking Data'!$A$1:$CF$106,ROW($D9),7)&lt;&gt;"",INDEX('CoC Ranking Data'!$A$1:$CF$106,ROW($D9),7),"")</f>
        <v>PH</v>
      </c>
      <c r="D7" s="300">
        <f>IF(INDEX('CoC Ranking Data'!$A$1:$CF$106,ROW($D9),31)&lt;&gt;"",INDEX('CoC Ranking Data'!$A$1:$CF$106,ROW($D9),31),"")</f>
        <v>0.95454545454545459</v>
      </c>
      <c r="E7" s="300">
        <f>IF(INDEX('CoC Ranking Data'!$A$1:$CF$106,ROW($D9),33)&lt;&gt;"",INDEX('CoC Ranking Data'!$A$1:$CF$106,ROW($D9),33),"")</f>
        <v>0.95454545454545459</v>
      </c>
      <c r="F7" s="8">
        <f>IF($D7&lt;&gt;"", SUM(H7:I7), "")</f>
        <v>2</v>
      </c>
      <c r="H7" s="481">
        <f>IF(AND(A7&lt;&gt;"",D7&lt;&gt;""), IF(D7 &gt;= 0.695, 1, 0),"")</f>
        <v>1</v>
      </c>
      <c r="I7" s="481">
        <f>IF(AND(A7&lt;&gt;"",E7&lt;&gt;""), IF(E7 &gt;= 0.695, 1, 0),"")</f>
        <v>1</v>
      </c>
    </row>
    <row r="8" spans="1:9" s="9" customFormat="1" ht="12.75" x14ac:dyDescent="0.2">
      <c r="A8" s="286" t="str">
        <f>IF(INDEX('CoC Ranking Data'!$A$1:$CF$106,ROW($D10),4)&lt;&gt;"",INDEX('CoC Ranking Data'!$A$1:$CF$106,ROW($D10),4),"")</f>
        <v>Armstrong County Community Action Agency</v>
      </c>
      <c r="B8" s="286" t="str">
        <f>IF(INDEX('CoC Ranking Data'!$A$1:$CF$106,ROW($D10),5)&lt;&gt;"",INDEX('CoC Ranking Data'!$A$1:$CF$106,ROW($D10),5),"")</f>
        <v>Armstrong-Fayette Rapid Rehousing Program</v>
      </c>
      <c r="C8" s="287" t="str">
        <f>IF(INDEX('CoC Ranking Data'!$A$1:$CF$106,ROW($D10),7)&lt;&gt;"",INDEX('CoC Ranking Data'!$A$1:$CF$106,ROW($D10),7),"")</f>
        <v>PH-RRH</v>
      </c>
      <c r="D8" s="300">
        <f>IF(INDEX('CoC Ranking Data'!$A$1:$CF$106,ROW($D10),31)&lt;&gt;"",INDEX('CoC Ranking Data'!$A$1:$CF$106,ROW($D10),31),"")</f>
        <v>0.80952380952380953</v>
      </c>
      <c r="E8" s="300">
        <f>IF(INDEX('CoC Ranking Data'!$A$1:$CF$106,ROW($D10),33)&lt;&gt;"",INDEX('CoC Ranking Data'!$A$1:$CF$106,ROW($D10),33),"")</f>
        <v>1</v>
      </c>
      <c r="F8" s="8">
        <f t="shared" ref="F8:F71" si="0">IF($D8&lt;&gt;"", SUM(H8:I8), "")</f>
        <v>2</v>
      </c>
      <c r="H8" s="481">
        <f t="shared" ref="H8:H71" si="1">IF(AND(A8&lt;&gt;"",D8&lt;&gt;""), IF(D8 &gt;= 0.695, 1, 0),"")</f>
        <v>1</v>
      </c>
      <c r="I8" s="481">
        <f t="shared" ref="I8:I71" si="2">IF(AND(A8&lt;&gt;"",E8&lt;&gt;""), IF(E8 &gt;= 0.695, 1, 0),"")</f>
        <v>1</v>
      </c>
    </row>
    <row r="9" spans="1:9" s="9" customFormat="1" ht="12.75" x14ac:dyDescent="0.2">
      <c r="A9" s="286" t="str">
        <f>IF(INDEX('CoC Ranking Data'!$A$1:$CF$106,ROW($D11),4)&lt;&gt;"",INDEX('CoC Ranking Data'!$A$1:$CF$106,ROW($D11),4),"")</f>
        <v>Armstrong County Community Action Agency</v>
      </c>
      <c r="B9" s="286" t="str">
        <f>IF(INDEX('CoC Ranking Data'!$A$1:$CF$106,ROW($D11),5)&lt;&gt;"",INDEX('CoC Ranking Data'!$A$1:$CF$106,ROW($D11),5),"")</f>
        <v>Rapid Rehousing Program of Armstrong County</v>
      </c>
      <c r="C9" s="287" t="str">
        <f>IF(INDEX('CoC Ranking Data'!$A$1:$CF$106,ROW($D11),7)&lt;&gt;"",INDEX('CoC Ranking Data'!$A$1:$CF$106,ROW($D11),7),"")</f>
        <v>PH-RRH</v>
      </c>
      <c r="D9" s="300">
        <f>IF(INDEX('CoC Ranking Data'!$A$1:$CF$106,ROW($D11),31)&lt;&gt;"",INDEX('CoC Ranking Data'!$A$1:$CF$106,ROW($D11),31),"")</f>
        <v>1</v>
      </c>
      <c r="E9" s="300">
        <f>IF(INDEX('CoC Ranking Data'!$A$1:$CF$106,ROW($D11),33)&lt;&gt;"",INDEX('CoC Ranking Data'!$A$1:$CF$106,ROW($D11),33),"")</f>
        <v>1</v>
      </c>
      <c r="F9" s="8">
        <f t="shared" si="0"/>
        <v>2</v>
      </c>
      <c r="H9" s="481">
        <f t="shared" si="1"/>
        <v>1</v>
      </c>
      <c r="I9" s="481">
        <f t="shared" si="2"/>
        <v>1</v>
      </c>
    </row>
    <row r="10" spans="1:9" s="9" customFormat="1" ht="12.75" x14ac:dyDescent="0.2">
      <c r="A10" s="286" t="str">
        <f>IF(INDEX('CoC Ranking Data'!$A$1:$CF$106,ROW($D12),4)&lt;&gt;"",INDEX('CoC Ranking Data'!$A$1:$CF$106,ROW($D12),4),"")</f>
        <v>Cameron/Elk Counties Behavioral &amp; Developmental Programs</v>
      </c>
      <c r="B10" s="286" t="str">
        <f>IF(INDEX('CoC Ranking Data'!$A$1:$CF$106,ROW($D12),5)&lt;&gt;"",INDEX('CoC Ranking Data'!$A$1:$CF$106,ROW($D12),5),"")</f>
        <v xml:space="preserve">AHEAD </v>
      </c>
      <c r="C10" s="287" t="str">
        <f>IF(INDEX('CoC Ranking Data'!$A$1:$CF$106,ROW($D12),7)&lt;&gt;"",INDEX('CoC Ranking Data'!$A$1:$CF$106,ROW($D12),7),"")</f>
        <v>PH</v>
      </c>
      <c r="D10" s="300">
        <f>IF(INDEX('CoC Ranking Data'!$A$1:$CF$106,ROW($D12),31)&lt;&gt;"",INDEX('CoC Ranking Data'!$A$1:$CF$106,ROW($D12),31),"")</f>
        <v>0.53333333333333333</v>
      </c>
      <c r="E10" s="300">
        <f>IF(INDEX('CoC Ranking Data'!$A$1:$CF$106,ROW($D12),33)&lt;&gt;"",INDEX('CoC Ranking Data'!$A$1:$CF$106,ROW($D12),33),"")</f>
        <v>0.93333333333333335</v>
      </c>
      <c r="F10" s="8">
        <f t="shared" si="0"/>
        <v>1</v>
      </c>
      <c r="H10" s="481">
        <f t="shared" si="1"/>
        <v>0</v>
      </c>
      <c r="I10" s="481">
        <f t="shared" si="2"/>
        <v>1</v>
      </c>
    </row>
    <row r="11" spans="1:9" s="9" customFormat="1" ht="12.75" x14ac:dyDescent="0.2">
      <c r="A11" s="286" t="str">
        <f>IF(INDEX('CoC Ranking Data'!$A$1:$CF$106,ROW($D13),4)&lt;&gt;"",INDEX('CoC Ranking Data'!$A$1:$CF$106,ROW($D13),4),"")</f>
        <v>Cameron/Elk Counties Behavioral &amp; Developmental Programs</v>
      </c>
      <c r="B11" s="286" t="str">
        <f>IF(INDEX('CoC Ranking Data'!$A$1:$CF$106,ROW($D13),5)&lt;&gt;"",INDEX('CoC Ranking Data'!$A$1:$CF$106,ROW($D13),5),"")</f>
        <v xml:space="preserve">Home Again </v>
      </c>
      <c r="C11" s="287" t="str">
        <f>IF(INDEX('CoC Ranking Data'!$A$1:$CF$106,ROW($D13),7)&lt;&gt;"",INDEX('CoC Ranking Data'!$A$1:$CF$106,ROW($D13),7),"")</f>
        <v>PH</v>
      </c>
      <c r="D11" s="300">
        <f>IF(INDEX('CoC Ranking Data'!$A$1:$CF$106,ROW($D13),31)&lt;&gt;"",INDEX('CoC Ranking Data'!$A$1:$CF$106,ROW($D13),31),"")</f>
        <v>0.65517241379310343</v>
      </c>
      <c r="E11" s="300">
        <f>IF(INDEX('CoC Ranking Data'!$A$1:$CF$106,ROW($D13),33)&lt;&gt;"",INDEX('CoC Ranking Data'!$A$1:$CF$106,ROW($D13),33),"")</f>
        <v>0.93103448275862066</v>
      </c>
      <c r="F11" s="8">
        <f t="shared" si="0"/>
        <v>1</v>
      </c>
      <c r="H11" s="481">
        <f t="shared" si="1"/>
        <v>0</v>
      </c>
      <c r="I11" s="481">
        <f t="shared" si="2"/>
        <v>1</v>
      </c>
    </row>
    <row r="12" spans="1:9" s="9" customFormat="1" ht="12.75" x14ac:dyDescent="0.2">
      <c r="A12" s="286" t="str">
        <f>IF(INDEX('CoC Ranking Data'!$A$1:$CF$106,ROW($D14),4)&lt;&gt;"",INDEX('CoC Ranking Data'!$A$1:$CF$106,ROW($D14),4),"")</f>
        <v>CAPSEA, Inc.</v>
      </c>
      <c r="B12" s="286" t="str">
        <f>IF(INDEX('CoC Ranking Data'!$A$1:$CF$106,ROW($D14),5)&lt;&gt;"",INDEX('CoC Ranking Data'!$A$1:$CF$106,ROW($D14),5),"")</f>
        <v>Housing Plus</v>
      </c>
      <c r="C12" s="287" t="str">
        <f>IF(INDEX('CoC Ranking Data'!$A$1:$CF$106,ROW($D14),7)&lt;&gt;"",INDEX('CoC Ranking Data'!$A$1:$CF$106,ROW($D14),7),"")</f>
        <v>PH</v>
      </c>
      <c r="D12" s="300">
        <f>IF(INDEX('CoC Ranking Data'!$A$1:$CF$106,ROW($D14),31)&lt;&gt;"",INDEX('CoC Ranking Data'!$A$1:$CF$106,ROW($D14),31),"")</f>
        <v>0.91</v>
      </c>
      <c r="E12" s="300">
        <f>IF(INDEX('CoC Ranking Data'!$A$1:$CF$106,ROW($D14),33)&lt;&gt;"",INDEX('CoC Ranking Data'!$A$1:$CF$106,ROW($D14),33),"")</f>
        <v>1</v>
      </c>
      <c r="F12" s="8">
        <f t="shared" si="0"/>
        <v>2</v>
      </c>
      <c r="H12" s="481">
        <f t="shared" si="1"/>
        <v>1</v>
      </c>
      <c r="I12" s="481">
        <f t="shared" si="2"/>
        <v>1</v>
      </c>
    </row>
    <row r="13" spans="1:9" s="9" customFormat="1" ht="12.75" x14ac:dyDescent="0.2">
      <c r="A13" s="286" t="str">
        <f>IF(INDEX('CoC Ranking Data'!$A$1:$CF$106,ROW($D15),4)&lt;&gt;"",INDEX('CoC Ranking Data'!$A$1:$CF$106,ROW($D15),4),"")</f>
        <v>City Mission-Living Stones, Inc.</v>
      </c>
      <c r="B13" s="286" t="str">
        <f>IF(INDEX('CoC Ranking Data'!$A$1:$CF$106,ROW($D15),5)&lt;&gt;"",INDEX('CoC Ranking Data'!$A$1:$CF$106,ROW($D15),5),"")</f>
        <v>Gallatin School Living Centre</v>
      </c>
      <c r="C13" s="287" t="str">
        <f>IF(INDEX('CoC Ranking Data'!$A$1:$CF$106,ROW($D15),7)&lt;&gt;"",INDEX('CoC Ranking Data'!$A$1:$CF$106,ROW($D15),7),"")</f>
        <v>TH</v>
      </c>
      <c r="D13" s="300">
        <f>IF(INDEX('CoC Ranking Data'!$A$1:$CF$106,ROW($D15),31)&lt;&gt;"",INDEX('CoC Ranking Data'!$A$1:$CF$106,ROW($D15),31),"")</f>
        <v>0.96</v>
      </c>
      <c r="E13" s="300">
        <f>IF(INDEX('CoC Ranking Data'!$A$1:$CF$106,ROW($D15),33)&lt;&gt;"",INDEX('CoC Ranking Data'!$A$1:$CF$106,ROW($D15),33),"")</f>
        <v>1</v>
      </c>
      <c r="F13" s="8">
        <f t="shared" si="0"/>
        <v>2</v>
      </c>
      <c r="H13" s="481">
        <f t="shared" si="1"/>
        <v>1</v>
      </c>
      <c r="I13" s="481">
        <f t="shared" si="2"/>
        <v>1</v>
      </c>
    </row>
    <row r="14" spans="1:9" s="9" customFormat="1" ht="12.75" x14ac:dyDescent="0.2">
      <c r="A14" s="286" t="str">
        <f>IF(INDEX('CoC Ranking Data'!$A$1:$CF$106,ROW($D16),4)&lt;&gt;"",INDEX('CoC Ranking Data'!$A$1:$CF$106,ROW($D16),4),"")</f>
        <v>Community Action, Inc.</v>
      </c>
      <c r="B14" s="286" t="str">
        <f>IF(INDEX('CoC Ranking Data'!$A$1:$CF$106,ROW($D16),5)&lt;&gt;"",INDEX('CoC Ranking Data'!$A$1:$CF$106,ROW($D16),5),"")</f>
        <v>Housing for Homeless and Disabled Persons</v>
      </c>
      <c r="C14" s="287" t="str">
        <f>IF(INDEX('CoC Ranking Data'!$A$1:$CF$106,ROW($D16),7)&lt;&gt;"",INDEX('CoC Ranking Data'!$A$1:$CF$106,ROW($D16),7),"")</f>
        <v>PH</v>
      </c>
      <c r="D14" s="300">
        <f>IF(INDEX('CoC Ranking Data'!$A$1:$CF$106,ROW($D16),31)&lt;&gt;"",INDEX('CoC Ranking Data'!$A$1:$CF$106,ROW($D16),31),"")</f>
        <v>1</v>
      </c>
      <c r="E14" s="300">
        <f>IF(INDEX('CoC Ranking Data'!$A$1:$CF$106,ROW($D16),33)&lt;&gt;"",INDEX('CoC Ranking Data'!$A$1:$CF$106,ROW($D16),33),"")</f>
        <v>1</v>
      </c>
      <c r="F14" s="8">
        <f t="shared" si="0"/>
        <v>2</v>
      </c>
      <c r="H14" s="481">
        <f t="shared" si="1"/>
        <v>1</v>
      </c>
      <c r="I14" s="481">
        <f t="shared" si="2"/>
        <v>1</v>
      </c>
    </row>
    <row r="15" spans="1:9" s="9" customFormat="1" ht="12.75" x14ac:dyDescent="0.2">
      <c r="A15" s="286" t="str">
        <f>IF(INDEX('CoC Ranking Data'!$A$1:$CF$106,ROW($D17),4)&lt;&gt;"",INDEX('CoC Ranking Data'!$A$1:$CF$106,ROW($D17),4),"")</f>
        <v>Community Action, Inc.</v>
      </c>
      <c r="B15" s="286" t="str">
        <f>IF(INDEX('CoC Ranking Data'!$A$1:$CF$106,ROW($D17),5)&lt;&gt;"",INDEX('CoC Ranking Data'!$A$1:$CF$106,ROW($D17),5),"")</f>
        <v>Transitional Housing Project</v>
      </c>
      <c r="C15" s="287" t="str">
        <f>IF(INDEX('CoC Ranking Data'!$A$1:$CF$106,ROW($D17),7)&lt;&gt;"",INDEX('CoC Ranking Data'!$A$1:$CF$106,ROW($D17),7),"")</f>
        <v>TH</v>
      </c>
      <c r="D15" s="300">
        <f>IF(INDEX('CoC Ranking Data'!$A$1:$CF$106,ROW($D17),31)&lt;&gt;"",INDEX('CoC Ranking Data'!$A$1:$CF$106,ROW($D17),31),"")</f>
        <v>0.8571428571428571</v>
      </c>
      <c r="E15" s="300">
        <f>IF(INDEX('CoC Ranking Data'!$A$1:$CF$106,ROW($D17),33)&lt;&gt;"",INDEX('CoC Ranking Data'!$A$1:$CF$106,ROW($D17),33),"")</f>
        <v>0.9285714285714286</v>
      </c>
      <c r="F15" s="8">
        <f t="shared" si="0"/>
        <v>2</v>
      </c>
      <c r="H15" s="481">
        <f t="shared" si="1"/>
        <v>1</v>
      </c>
      <c r="I15" s="481">
        <f t="shared" si="2"/>
        <v>1</v>
      </c>
    </row>
    <row r="16" spans="1:9" s="9" customFormat="1" ht="12.75" x14ac:dyDescent="0.2">
      <c r="A16" s="286" t="str">
        <f>IF(INDEX('CoC Ranking Data'!$A$1:$CF$106,ROW($D18),4)&lt;&gt;"",INDEX('CoC Ranking Data'!$A$1:$CF$106,ROW($D18),4),"")</f>
        <v>Community Connections of Clearfield/Jefferson</v>
      </c>
      <c r="B16" s="286" t="str">
        <f>IF(INDEX('CoC Ranking Data'!$A$1:$CF$106,ROW($D18),5)&lt;&gt;"",INDEX('CoC Ranking Data'!$A$1:$CF$106,ROW($D18),5),"")</f>
        <v>Housing First FY 2018 Renewal Application Counties</v>
      </c>
      <c r="C16" s="287" t="str">
        <f>IF(INDEX('CoC Ranking Data'!$A$1:$CF$106,ROW($D18),7)&lt;&gt;"",INDEX('CoC Ranking Data'!$A$1:$CF$106,ROW($D18),7),"")</f>
        <v>PH</v>
      </c>
      <c r="D16" s="300">
        <f>IF(INDEX('CoC Ranking Data'!$A$1:$CF$106,ROW($D18),31)&lt;&gt;"",INDEX('CoC Ranking Data'!$A$1:$CF$106,ROW($D18),31),"")</f>
        <v>1</v>
      </c>
      <c r="E16" s="300">
        <f>IF(INDEX('CoC Ranking Data'!$A$1:$CF$106,ROW($D18),33)&lt;&gt;"",INDEX('CoC Ranking Data'!$A$1:$CF$106,ROW($D18),33),"")</f>
        <v>1</v>
      </c>
      <c r="F16" s="8">
        <f t="shared" si="0"/>
        <v>2</v>
      </c>
      <c r="H16" s="481">
        <f t="shared" si="1"/>
        <v>1</v>
      </c>
      <c r="I16" s="481">
        <f t="shared" si="2"/>
        <v>1</v>
      </c>
    </row>
    <row r="17" spans="1:9" s="9" customFormat="1" ht="12.75" x14ac:dyDescent="0.2">
      <c r="A17" s="286" t="str">
        <f>IF(INDEX('CoC Ranking Data'!$A$1:$CF$106,ROW($D19),4)&lt;&gt;"",INDEX('CoC Ranking Data'!$A$1:$CF$106,ROW($D19),4),"")</f>
        <v>Community Services of Venango County, Inc.</v>
      </c>
      <c r="B17" s="286" t="str">
        <f>IF(INDEX('CoC Ranking Data'!$A$1:$CF$106,ROW($D19),5)&lt;&gt;"",INDEX('CoC Ranking Data'!$A$1:$CF$106,ROW($D19),5),"")</f>
        <v>Sycamore Commons</v>
      </c>
      <c r="C17" s="287" t="str">
        <f>IF(INDEX('CoC Ranking Data'!$A$1:$CF$106,ROW($D19),7)&lt;&gt;"",INDEX('CoC Ranking Data'!$A$1:$CF$106,ROW($D19),7),"")</f>
        <v>PH</v>
      </c>
      <c r="D17" s="300">
        <f>IF(INDEX('CoC Ranking Data'!$A$1:$CF$106,ROW($D19),31)&lt;&gt;"",INDEX('CoC Ranking Data'!$A$1:$CF$106,ROW($D19),31),"")</f>
        <v>1</v>
      </c>
      <c r="E17" s="300">
        <f>IF(INDEX('CoC Ranking Data'!$A$1:$CF$106,ROW($D19),33)&lt;&gt;"",INDEX('CoC Ranking Data'!$A$1:$CF$106,ROW($D19),33),"")</f>
        <v>1</v>
      </c>
      <c r="F17" s="8">
        <f t="shared" si="0"/>
        <v>2</v>
      </c>
      <c r="H17" s="481">
        <f t="shared" si="1"/>
        <v>1</v>
      </c>
      <c r="I17" s="481">
        <f t="shared" si="2"/>
        <v>1</v>
      </c>
    </row>
    <row r="18" spans="1:9" s="9" customFormat="1" ht="12.75" x14ac:dyDescent="0.2">
      <c r="A18" s="286" t="str">
        <f>IF(INDEX('CoC Ranking Data'!$A$1:$CF$106,ROW($D20),4)&lt;&gt;"",INDEX('CoC Ranking Data'!$A$1:$CF$106,ROW($D20),4),"")</f>
        <v>Connect, Inc.</v>
      </c>
      <c r="B18" s="286" t="str">
        <f>IF(INDEX('CoC Ranking Data'!$A$1:$CF$106,ROW($D20),5)&lt;&gt;"",INDEX('CoC Ranking Data'!$A$1:$CF$106,ROW($D20),5),"")</f>
        <v>Westmoreland Permanent Supportive Housing Expansion</v>
      </c>
      <c r="C18" s="287" t="str">
        <f>IF(INDEX('CoC Ranking Data'!$A$1:$CF$106,ROW($D20),7)&lt;&gt;"",INDEX('CoC Ranking Data'!$A$1:$CF$106,ROW($D20),7),"")</f>
        <v>PH</v>
      </c>
      <c r="D18" s="300">
        <f>IF(INDEX('CoC Ranking Data'!$A$1:$CF$106,ROW($D20),31)&lt;&gt;"",INDEX('CoC Ranking Data'!$A$1:$CF$106,ROW($D20),31),"")</f>
        <v>0.9</v>
      </c>
      <c r="E18" s="300">
        <f>IF(INDEX('CoC Ranking Data'!$A$1:$CF$106,ROW($D20),33)&lt;&gt;"",INDEX('CoC Ranking Data'!$A$1:$CF$106,ROW($D20),33),"")</f>
        <v>1</v>
      </c>
      <c r="F18" s="8">
        <f t="shared" si="0"/>
        <v>2</v>
      </c>
      <c r="H18" s="481">
        <f t="shared" si="1"/>
        <v>1</v>
      </c>
      <c r="I18" s="481">
        <f t="shared" si="2"/>
        <v>1</v>
      </c>
    </row>
    <row r="19" spans="1:9" s="9" customFormat="1" ht="12.75" x14ac:dyDescent="0.2">
      <c r="A19" s="286" t="str">
        <f>IF(INDEX('CoC Ranking Data'!$A$1:$CF$106,ROW($D21),4)&lt;&gt;"",INDEX('CoC Ranking Data'!$A$1:$CF$106,ROW($D21),4),"")</f>
        <v>County of Butler, Human Services</v>
      </c>
      <c r="B19" s="286" t="str">
        <f>IF(INDEX('CoC Ranking Data'!$A$1:$CF$106,ROW($D21),5)&lt;&gt;"",INDEX('CoC Ranking Data'!$A$1:$CF$106,ROW($D21),5),"")</f>
        <v>Home Again Butler County</v>
      </c>
      <c r="C19" s="287" t="str">
        <f>IF(INDEX('CoC Ranking Data'!$A$1:$CF$106,ROW($D21),7)&lt;&gt;"",INDEX('CoC Ranking Data'!$A$1:$CF$106,ROW($D21),7),"")</f>
        <v>PH</v>
      </c>
      <c r="D19" s="300">
        <f>IF(INDEX('CoC Ranking Data'!$A$1:$CF$106,ROW($D21),31)&lt;&gt;"",INDEX('CoC Ranking Data'!$A$1:$CF$106,ROW($D21),31),"")</f>
        <v>0.76923076923076927</v>
      </c>
      <c r="E19" s="300">
        <f>IF(INDEX('CoC Ranking Data'!$A$1:$CF$106,ROW($D21),33)&lt;&gt;"",INDEX('CoC Ranking Data'!$A$1:$CF$106,ROW($D21),33),"")</f>
        <v>1</v>
      </c>
      <c r="F19" s="8">
        <f t="shared" si="0"/>
        <v>2</v>
      </c>
      <c r="H19" s="481">
        <f t="shared" si="1"/>
        <v>1</v>
      </c>
      <c r="I19" s="481">
        <f t="shared" si="2"/>
        <v>1</v>
      </c>
    </row>
    <row r="20" spans="1:9" s="9" customFormat="1" ht="12.75" x14ac:dyDescent="0.2">
      <c r="A20" s="286" t="str">
        <f>IF(INDEX('CoC Ranking Data'!$A$1:$CF$106,ROW($D22),4)&lt;&gt;"",INDEX('CoC Ranking Data'!$A$1:$CF$106,ROW($D22),4),"")</f>
        <v>County of Butler, Human Services</v>
      </c>
      <c r="B20" s="286" t="str">
        <f>IF(INDEX('CoC Ranking Data'!$A$1:$CF$106,ROW($D22),5)&lt;&gt;"",INDEX('CoC Ranking Data'!$A$1:$CF$106,ROW($D22),5),"")</f>
        <v>HOPE Project</v>
      </c>
      <c r="C20" s="287" t="str">
        <f>IF(INDEX('CoC Ranking Data'!$A$1:$CF$106,ROW($D22),7)&lt;&gt;"",INDEX('CoC Ranking Data'!$A$1:$CF$106,ROW($D22),7),"")</f>
        <v>PH</v>
      </c>
      <c r="D20" s="300">
        <f>IF(INDEX('CoC Ranking Data'!$A$1:$CF$106,ROW($D22),31)&lt;&gt;"",INDEX('CoC Ranking Data'!$A$1:$CF$106,ROW($D22),31),"")</f>
        <v>0.83333333333333337</v>
      </c>
      <c r="E20" s="300">
        <f>IF(INDEX('CoC Ranking Data'!$A$1:$CF$106,ROW($D22),33)&lt;&gt;"",INDEX('CoC Ranking Data'!$A$1:$CF$106,ROW($D22),33),"")</f>
        <v>1</v>
      </c>
      <c r="F20" s="8">
        <f t="shared" si="0"/>
        <v>2</v>
      </c>
      <c r="H20" s="481">
        <f t="shared" si="1"/>
        <v>1</v>
      </c>
      <c r="I20" s="481">
        <f t="shared" si="2"/>
        <v>1</v>
      </c>
    </row>
    <row r="21" spans="1:9" s="9" customFormat="1" ht="12.75" x14ac:dyDescent="0.2">
      <c r="A21" s="286" t="str">
        <f>IF(INDEX('CoC Ranking Data'!$A$1:$CF$106,ROW($D23),4)&lt;&gt;"",INDEX('CoC Ranking Data'!$A$1:$CF$106,ROW($D23),4),"")</f>
        <v>County of Butler, Human Services</v>
      </c>
      <c r="B21" s="286" t="str">
        <f>IF(INDEX('CoC Ranking Data'!$A$1:$CF$106,ROW($D23),5)&lt;&gt;"",INDEX('CoC Ranking Data'!$A$1:$CF$106,ROW($D23),5),"")</f>
        <v>Path Transition Age Project</v>
      </c>
      <c r="C21" s="287" t="str">
        <f>IF(INDEX('CoC Ranking Data'!$A$1:$CF$106,ROW($D23),7)&lt;&gt;"",INDEX('CoC Ranking Data'!$A$1:$CF$106,ROW($D23),7),"")</f>
        <v>PH</v>
      </c>
      <c r="D21" s="300">
        <f>IF(INDEX('CoC Ranking Data'!$A$1:$CF$106,ROW($D23),31)&lt;&gt;"",INDEX('CoC Ranking Data'!$A$1:$CF$106,ROW($D23),31),"")</f>
        <v>1</v>
      </c>
      <c r="E21" s="300">
        <f>IF(INDEX('CoC Ranking Data'!$A$1:$CF$106,ROW($D23),33)&lt;&gt;"",INDEX('CoC Ranking Data'!$A$1:$CF$106,ROW($D23),33),"")</f>
        <v>1</v>
      </c>
      <c r="F21" s="8">
        <f t="shared" si="0"/>
        <v>2</v>
      </c>
      <c r="H21" s="481">
        <f t="shared" si="1"/>
        <v>1</v>
      </c>
      <c r="I21" s="481">
        <f t="shared" si="2"/>
        <v>1</v>
      </c>
    </row>
    <row r="22" spans="1:9" s="9" customFormat="1" ht="12.75" x14ac:dyDescent="0.2">
      <c r="A22" s="286" t="str">
        <f>IF(INDEX('CoC Ranking Data'!$A$1:$CF$106,ROW($D24),4)&lt;&gt;"",INDEX('CoC Ranking Data'!$A$1:$CF$106,ROW($D24),4),"")</f>
        <v>County of Greene</v>
      </c>
      <c r="B22" s="286" t="str">
        <f>IF(INDEX('CoC Ranking Data'!$A$1:$CF$106,ROW($D24),5)&lt;&gt;"",INDEX('CoC Ranking Data'!$A$1:$CF$106,ROW($D24),5),"")</f>
        <v>Greene County Rapid Rehousing Project</v>
      </c>
      <c r="C22" s="287" t="str">
        <f>IF(INDEX('CoC Ranking Data'!$A$1:$CF$106,ROW($D24),7)&lt;&gt;"",INDEX('CoC Ranking Data'!$A$1:$CF$106,ROW($D24),7),"")</f>
        <v>PH-RRH</v>
      </c>
      <c r="D22" s="300">
        <f>IF(INDEX('CoC Ranking Data'!$A$1:$CF$106,ROW($D24),31)&lt;&gt;"",INDEX('CoC Ranking Data'!$A$1:$CF$106,ROW($D24),31),"")</f>
        <v>0.83333333333333337</v>
      </c>
      <c r="E22" s="300">
        <f>IF(INDEX('CoC Ranking Data'!$A$1:$CF$106,ROW($D24),33)&lt;&gt;"",INDEX('CoC Ranking Data'!$A$1:$CF$106,ROW($D24),33),"")</f>
        <v>1</v>
      </c>
      <c r="F22" s="8">
        <f t="shared" si="0"/>
        <v>2</v>
      </c>
      <c r="H22" s="481">
        <f t="shared" si="1"/>
        <v>1</v>
      </c>
      <c r="I22" s="481">
        <f t="shared" si="2"/>
        <v>1</v>
      </c>
    </row>
    <row r="23" spans="1:9" s="9" customFormat="1" ht="12.75" x14ac:dyDescent="0.2">
      <c r="A23" s="286" t="str">
        <f>IF(INDEX('CoC Ranking Data'!$A$1:$CF$106,ROW($D25),4)&lt;&gt;"",INDEX('CoC Ranking Data'!$A$1:$CF$106,ROW($D25),4),"")</f>
        <v>County of Greene</v>
      </c>
      <c r="B23" s="286" t="str">
        <f>IF(INDEX('CoC Ranking Data'!$A$1:$CF$106,ROW($D25),5)&lt;&gt;"",INDEX('CoC Ranking Data'!$A$1:$CF$106,ROW($D25),5),"")</f>
        <v>Greene County Shelter + Care Project</v>
      </c>
      <c r="C23" s="287" t="str">
        <f>IF(INDEX('CoC Ranking Data'!$A$1:$CF$106,ROW($D25),7)&lt;&gt;"",INDEX('CoC Ranking Data'!$A$1:$CF$106,ROW($D25),7),"")</f>
        <v>PH</v>
      </c>
      <c r="D23" s="300">
        <f>IF(INDEX('CoC Ranking Data'!$A$1:$CF$106,ROW($D25),31)&lt;&gt;"",INDEX('CoC Ranking Data'!$A$1:$CF$106,ROW($D25),31),"")</f>
        <v>1</v>
      </c>
      <c r="E23" s="300">
        <f>IF(INDEX('CoC Ranking Data'!$A$1:$CF$106,ROW($D25),33)&lt;&gt;"",INDEX('CoC Ranking Data'!$A$1:$CF$106,ROW($D25),33),"")</f>
        <v>1</v>
      </c>
      <c r="F23" s="8">
        <f t="shared" si="0"/>
        <v>2</v>
      </c>
      <c r="H23" s="481">
        <f t="shared" si="1"/>
        <v>1</v>
      </c>
      <c r="I23" s="481">
        <f t="shared" si="2"/>
        <v>1</v>
      </c>
    </row>
    <row r="24" spans="1:9" s="9" customFormat="1" ht="12.75" x14ac:dyDescent="0.2">
      <c r="A24" s="286" t="str">
        <f>IF(INDEX('CoC Ranking Data'!$A$1:$CF$106,ROW($D26),4)&lt;&gt;"",INDEX('CoC Ranking Data'!$A$1:$CF$106,ROW($D26),4),"")</f>
        <v>County of Greene</v>
      </c>
      <c r="B24" s="286" t="str">
        <f>IF(INDEX('CoC Ranking Data'!$A$1:$CF$106,ROW($D26),5)&lt;&gt;"",INDEX('CoC Ranking Data'!$A$1:$CF$106,ROW($D26),5),"")</f>
        <v>Greene County Supportive Housing Project</v>
      </c>
      <c r="C24" s="287" t="str">
        <f>IF(INDEX('CoC Ranking Data'!$A$1:$CF$106,ROW($D26),7)&lt;&gt;"",INDEX('CoC Ranking Data'!$A$1:$CF$106,ROW($D26),7),"")</f>
        <v>PH</v>
      </c>
      <c r="D24" s="300">
        <f>IF(INDEX('CoC Ranking Data'!$A$1:$CF$106,ROW($D26),31)&lt;&gt;"",INDEX('CoC Ranking Data'!$A$1:$CF$106,ROW($D26),31),"")</f>
        <v>0.94117647058823528</v>
      </c>
      <c r="E24" s="300">
        <f>IF(INDEX('CoC Ranking Data'!$A$1:$CF$106,ROW($D26),33)&lt;&gt;"",INDEX('CoC Ranking Data'!$A$1:$CF$106,ROW($D26),33),"")</f>
        <v>1</v>
      </c>
      <c r="F24" s="8">
        <f t="shared" si="0"/>
        <v>2</v>
      </c>
      <c r="H24" s="481">
        <f t="shared" si="1"/>
        <v>1</v>
      </c>
      <c r="I24" s="481">
        <f t="shared" si="2"/>
        <v>1</v>
      </c>
    </row>
    <row r="25" spans="1:9" s="9" customFormat="1" ht="12.75" x14ac:dyDescent="0.2">
      <c r="A25" s="286" t="str">
        <f>IF(INDEX('CoC Ranking Data'!$A$1:$CF$106,ROW($D27),4)&lt;&gt;"",INDEX('CoC Ranking Data'!$A$1:$CF$106,ROW($D27),4),"")</f>
        <v>County of Washington</v>
      </c>
      <c r="B25" s="286" t="str">
        <f>IF(INDEX('CoC Ranking Data'!$A$1:$CF$106,ROW($D27),5)&lt;&gt;"",INDEX('CoC Ranking Data'!$A$1:$CF$106,ROW($D27),5),"")</f>
        <v>Crossing Pointe</v>
      </c>
      <c r="C25" s="287" t="str">
        <f>IF(INDEX('CoC Ranking Data'!$A$1:$CF$106,ROW($D27),7)&lt;&gt;"",INDEX('CoC Ranking Data'!$A$1:$CF$106,ROW($D27),7),"")</f>
        <v>PH</v>
      </c>
      <c r="D25" s="300">
        <f>IF(INDEX('CoC Ranking Data'!$A$1:$CF$106,ROW($D27),31)&lt;&gt;"",INDEX('CoC Ranking Data'!$A$1:$CF$106,ROW($D27),31),"")</f>
        <v>0.72222222222222221</v>
      </c>
      <c r="E25" s="300">
        <f>IF(INDEX('CoC Ranking Data'!$A$1:$CF$106,ROW($D27),33)&lt;&gt;"",INDEX('CoC Ranking Data'!$A$1:$CF$106,ROW($D27),33),"")</f>
        <v>1</v>
      </c>
      <c r="F25" s="8">
        <f t="shared" si="0"/>
        <v>2</v>
      </c>
      <c r="H25" s="481">
        <f t="shared" si="1"/>
        <v>1</v>
      </c>
      <c r="I25" s="481">
        <f t="shared" si="2"/>
        <v>1</v>
      </c>
    </row>
    <row r="26" spans="1:9" s="9" customFormat="1" ht="12.75" x14ac:dyDescent="0.2">
      <c r="A26" s="286" t="str">
        <f>IF(INDEX('CoC Ranking Data'!$A$1:$CF$106,ROW($D28),4)&lt;&gt;"",INDEX('CoC Ranking Data'!$A$1:$CF$106,ROW($D28),4),"")</f>
        <v>County of Washington</v>
      </c>
      <c r="B26" s="286" t="str">
        <f>IF(INDEX('CoC Ranking Data'!$A$1:$CF$106,ROW($D28),5)&lt;&gt;"",INDEX('CoC Ranking Data'!$A$1:$CF$106,ROW($D28),5),"")</f>
        <v>Permanent Supportive Housing</v>
      </c>
      <c r="C26" s="287" t="str">
        <f>IF(INDEX('CoC Ranking Data'!$A$1:$CF$106,ROW($D28),7)&lt;&gt;"",INDEX('CoC Ranking Data'!$A$1:$CF$106,ROW($D28),7),"")</f>
        <v>PH</v>
      </c>
      <c r="D26" s="300">
        <f>IF(INDEX('CoC Ranking Data'!$A$1:$CF$106,ROW($D28),31)&lt;&gt;"",INDEX('CoC Ranking Data'!$A$1:$CF$106,ROW($D28),31),"")</f>
        <v>0.81632653061224492</v>
      </c>
      <c r="E26" s="300">
        <f>IF(INDEX('CoC Ranking Data'!$A$1:$CF$106,ROW($D28),33)&lt;&gt;"",INDEX('CoC Ranking Data'!$A$1:$CF$106,ROW($D28),33),"")</f>
        <v>1</v>
      </c>
      <c r="F26" s="8">
        <f t="shared" si="0"/>
        <v>2</v>
      </c>
      <c r="H26" s="481">
        <f t="shared" si="1"/>
        <v>1</v>
      </c>
      <c r="I26" s="481">
        <f t="shared" si="2"/>
        <v>1</v>
      </c>
    </row>
    <row r="27" spans="1:9" s="9" customFormat="1" ht="12.75" x14ac:dyDescent="0.2">
      <c r="A27" s="286" t="str">
        <f>IF(INDEX('CoC Ranking Data'!$A$1:$CF$106,ROW($D29),4)&lt;&gt;"",INDEX('CoC Ranking Data'!$A$1:$CF$106,ROW($D29),4),"")</f>
        <v>County of Washington</v>
      </c>
      <c r="B27" s="286" t="str">
        <f>IF(INDEX('CoC Ranking Data'!$A$1:$CF$106,ROW($D29),5)&lt;&gt;"",INDEX('CoC Ranking Data'!$A$1:$CF$106,ROW($D29),5),"")</f>
        <v>Shelter plus Care - Washington City Mission</v>
      </c>
      <c r="C27" s="287" t="str">
        <f>IF(INDEX('CoC Ranking Data'!$A$1:$CF$106,ROW($D29),7)&lt;&gt;"",INDEX('CoC Ranking Data'!$A$1:$CF$106,ROW($D29),7),"")</f>
        <v>PH</v>
      </c>
      <c r="D27" s="300">
        <f>IF(INDEX('CoC Ranking Data'!$A$1:$CF$106,ROW($D29),31)&lt;&gt;"",INDEX('CoC Ranking Data'!$A$1:$CF$106,ROW($D29),31),"")</f>
        <v>0.70588235294117652</v>
      </c>
      <c r="E27" s="300">
        <f>IF(INDEX('CoC Ranking Data'!$A$1:$CF$106,ROW($D29),33)&lt;&gt;"",INDEX('CoC Ranking Data'!$A$1:$CF$106,ROW($D29),33),"")</f>
        <v>1</v>
      </c>
      <c r="F27" s="8">
        <f t="shared" si="0"/>
        <v>2</v>
      </c>
      <c r="H27" s="481">
        <f t="shared" si="1"/>
        <v>1</v>
      </c>
      <c r="I27" s="481">
        <f t="shared" si="2"/>
        <v>1</v>
      </c>
    </row>
    <row r="28" spans="1:9" s="9" customFormat="1" ht="12.75" x14ac:dyDescent="0.2">
      <c r="A28" s="286" t="str">
        <f>IF(INDEX('CoC Ranking Data'!$A$1:$CF$106,ROW($D30),4)&lt;&gt;"",INDEX('CoC Ranking Data'!$A$1:$CF$106,ROW($D30),4),"")</f>
        <v>County of Washington</v>
      </c>
      <c r="B28" s="286" t="str">
        <f>IF(INDEX('CoC Ranking Data'!$A$1:$CF$106,ROW($D30),5)&lt;&gt;"",INDEX('CoC Ranking Data'!$A$1:$CF$106,ROW($D30),5),"")</f>
        <v>Shelter plus Care I</v>
      </c>
      <c r="C28" s="287" t="str">
        <f>IF(INDEX('CoC Ranking Data'!$A$1:$CF$106,ROW($D30),7)&lt;&gt;"",INDEX('CoC Ranking Data'!$A$1:$CF$106,ROW($D30),7),"")</f>
        <v>PH</v>
      </c>
      <c r="D28" s="300">
        <f>IF(INDEX('CoC Ranking Data'!$A$1:$CF$106,ROW($D30),31)&lt;&gt;"",INDEX('CoC Ranking Data'!$A$1:$CF$106,ROW($D30),31),"")</f>
        <v>0.83333333333333337</v>
      </c>
      <c r="E28" s="300">
        <f>IF(INDEX('CoC Ranking Data'!$A$1:$CF$106,ROW($D30),33)&lt;&gt;"",INDEX('CoC Ranking Data'!$A$1:$CF$106,ROW($D30),33),"")</f>
        <v>0.95833333333333337</v>
      </c>
      <c r="F28" s="8">
        <f t="shared" si="0"/>
        <v>2</v>
      </c>
      <c r="H28" s="481">
        <f t="shared" si="1"/>
        <v>1</v>
      </c>
      <c r="I28" s="481">
        <f t="shared" si="2"/>
        <v>1</v>
      </c>
    </row>
    <row r="29" spans="1:9" s="9" customFormat="1" ht="12.75" x14ac:dyDescent="0.2">
      <c r="A29" s="286" t="str">
        <f>IF(INDEX('CoC Ranking Data'!$A$1:$CF$106,ROW($D31),4)&lt;&gt;"",INDEX('CoC Ranking Data'!$A$1:$CF$106,ROW($D31),4),"")</f>
        <v>County of Washington</v>
      </c>
      <c r="B29" s="286" t="str">
        <f>IF(INDEX('CoC Ranking Data'!$A$1:$CF$106,ROW($D31),5)&lt;&gt;"",INDEX('CoC Ranking Data'!$A$1:$CF$106,ROW($D31),5),"")</f>
        <v>Supportive Living</v>
      </c>
      <c r="C29" s="287" t="str">
        <f>IF(INDEX('CoC Ranking Data'!$A$1:$CF$106,ROW($D31),7)&lt;&gt;"",INDEX('CoC Ranking Data'!$A$1:$CF$106,ROW($D31),7),"")</f>
        <v>PH</v>
      </c>
      <c r="D29" s="300">
        <f>IF(INDEX('CoC Ranking Data'!$A$1:$CF$106,ROW($D31),31)&lt;&gt;"",INDEX('CoC Ranking Data'!$A$1:$CF$106,ROW($D31),31),"")</f>
        <v>0.75</v>
      </c>
      <c r="E29" s="300">
        <f>IF(INDEX('CoC Ranking Data'!$A$1:$CF$106,ROW($D31),33)&lt;&gt;"",INDEX('CoC Ranking Data'!$A$1:$CF$106,ROW($D31),33),"")</f>
        <v>1</v>
      </c>
      <c r="F29" s="8">
        <f t="shared" si="0"/>
        <v>2</v>
      </c>
      <c r="H29" s="481">
        <f t="shared" si="1"/>
        <v>1</v>
      </c>
      <c r="I29" s="481">
        <f t="shared" si="2"/>
        <v>1</v>
      </c>
    </row>
    <row r="30" spans="1:9" s="9" customFormat="1" ht="12.75" x14ac:dyDescent="0.2">
      <c r="A30" s="286" t="str">
        <f>IF(INDEX('CoC Ranking Data'!$A$1:$CF$106,ROW($D32),4)&lt;&gt;"",INDEX('CoC Ranking Data'!$A$1:$CF$106,ROW($D32),4),"")</f>
        <v>Crawford County Coalition on Housing Needs, Inc.</v>
      </c>
      <c r="B30" s="286" t="str">
        <f>IF(INDEX('CoC Ranking Data'!$A$1:$CF$106,ROW($D32),5)&lt;&gt;"",INDEX('CoC Ranking Data'!$A$1:$CF$106,ROW($D32),5),"")</f>
        <v>Liberty House Transitional Housing Program</v>
      </c>
      <c r="C30" s="287" t="str">
        <f>IF(INDEX('CoC Ranking Data'!$A$1:$CF$106,ROW($D32),7)&lt;&gt;"",INDEX('CoC Ranking Data'!$A$1:$CF$106,ROW($D32),7),"")</f>
        <v>TH</v>
      </c>
      <c r="D30" s="300">
        <f>IF(INDEX('CoC Ranking Data'!$A$1:$CF$106,ROW($D32),31)&lt;&gt;"",INDEX('CoC Ranking Data'!$A$1:$CF$106,ROW($D32),31),"")</f>
        <v>1</v>
      </c>
      <c r="E30" s="300">
        <f>IF(INDEX('CoC Ranking Data'!$A$1:$CF$106,ROW($D32),33)&lt;&gt;"",INDEX('CoC Ranking Data'!$A$1:$CF$106,ROW($D32),33),"")</f>
        <v>1</v>
      </c>
      <c r="F30" s="8">
        <f t="shared" si="0"/>
        <v>2</v>
      </c>
      <c r="H30" s="481">
        <f t="shared" si="1"/>
        <v>1</v>
      </c>
      <c r="I30" s="481">
        <f t="shared" si="2"/>
        <v>1</v>
      </c>
    </row>
    <row r="31" spans="1:9" s="9" customFormat="1" ht="12.75" x14ac:dyDescent="0.2">
      <c r="A31" s="286" t="str">
        <f>IF(INDEX('CoC Ranking Data'!$A$1:$CF$106,ROW($D33),4)&lt;&gt;"",INDEX('CoC Ranking Data'!$A$1:$CF$106,ROW($D33),4),"")</f>
        <v>Crawford County Commissioners</v>
      </c>
      <c r="B31" s="286" t="str">
        <f>IF(INDEX('CoC Ranking Data'!$A$1:$CF$106,ROW($D33),5)&lt;&gt;"",INDEX('CoC Ranking Data'!$A$1:$CF$106,ROW($D33),5),"")</f>
        <v>Crawford County Shelter plus Care</v>
      </c>
      <c r="C31" s="287" t="str">
        <f>IF(INDEX('CoC Ranking Data'!$A$1:$CF$106,ROW($D33),7)&lt;&gt;"",INDEX('CoC Ranking Data'!$A$1:$CF$106,ROW($D33),7),"")</f>
        <v>PH</v>
      </c>
      <c r="D31" s="300">
        <f>IF(INDEX('CoC Ranking Data'!$A$1:$CF$106,ROW($D33),31)&lt;&gt;"",INDEX('CoC Ranking Data'!$A$1:$CF$106,ROW($D33),31),"")</f>
        <v>1</v>
      </c>
      <c r="E31" s="300">
        <f>IF(INDEX('CoC Ranking Data'!$A$1:$CF$106,ROW($D33),33)&lt;&gt;"",INDEX('CoC Ranking Data'!$A$1:$CF$106,ROW($D33),33),"")</f>
        <v>1</v>
      </c>
      <c r="F31" s="8">
        <f t="shared" si="0"/>
        <v>2</v>
      </c>
      <c r="H31" s="481">
        <f t="shared" si="1"/>
        <v>1</v>
      </c>
      <c r="I31" s="481">
        <f t="shared" si="2"/>
        <v>1</v>
      </c>
    </row>
    <row r="32" spans="1:9" s="9" customFormat="1" ht="12.75" x14ac:dyDescent="0.2">
      <c r="A32" s="286" t="str">
        <f>IF(INDEX('CoC Ranking Data'!$A$1:$CF$106,ROW($D34),4)&lt;&gt;"",INDEX('CoC Ranking Data'!$A$1:$CF$106,ROW($D34),4),"")</f>
        <v>Crawford County Mental Health Awareness Program, Inc.</v>
      </c>
      <c r="B32" s="286" t="str">
        <f>IF(INDEX('CoC Ranking Data'!$A$1:$CF$106,ROW($D34),5)&lt;&gt;"",INDEX('CoC Ranking Data'!$A$1:$CF$106,ROW($D34),5),"")</f>
        <v>CHAPS Fairweather Lodge</v>
      </c>
      <c r="C32" s="287" t="str">
        <f>IF(INDEX('CoC Ranking Data'!$A$1:$CF$106,ROW($D34),7)&lt;&gt;"",INDEX('CoC Ranking Data'!$A$1:$CF$106,ROW($D34),7),"")</f>
        <v>PH</v>
      </c>
      <c r="D32" s="300">
        <f>IF(INDEX('CoC Ranking Data'!$A$1:$CF$106,ROW($D34),31)&lt;&gt;"",INDEX('CoC Ranking Data'!$A$1:$CF$106,ROW($D34),31),"")</f>
        <v>1</v>
      </c>
      <c r="E32" s="300">
        <f>IF(INDEX('CoC Ranking Data'!$A$1:$CF$106,ROW($D34),33)&lt;&gt;"",INDEX('CoC Ranking Data'!$A$1:$CF$106,ROW($D34),33),"")</f>
        <v>1</v>
      </c>
      <c r="F32" s="8">
        <f t="shared" si="0"/>
        <v>2</v>
      </c>
      <c r="H32" s="481">
        <f t="shared" si="1"/>
        <v>1</v>
      </c>
      <c r="I32" s="481">
        <f t="shared" si="2"/>
        <v>1</v>
      </c>
    </row>
    <row r="33" spans="1:9" s="9" customFormat="1" ht="12.75" x14ac:dyDescent="0.2">
      <c r="A33" s="286" t="str">
        <f>IF(INDEX('CoC Ranking Data'!$A$1:$CF$106,ROW($D35),4)&lt;&gt;"",INDEX('CoC Ranking Data'!$A$1:$CF$106,ROW($D35),4),"")</f>
        <v>Crawford County Mental Health Awareness Program, Inc.</v>
      </c>
      <c r="B33" s="286" t="str">
        <f>IF(INDEX('CoC Ranking Data'!$A$1:$CF$106,ROW($D35),5)&lt;&gt;"",INDEX('CoC Ranking Data'!$A$1:$CF$106,ROW($D35),5),"")</f>
        <v xml:space="preserve">CHAPS Family Housing </v>
      </c>
      <c r="C33" s="287" t="str">
        <f>IF(INDEX('CoC Ranking Data'!$A$1:$CF$106,ROW($D35),7)&lt;&gt;"",INDEX('CoC Ranking Data'!$A$1:$CF$106,ROW($D35),7),"")</f>
        <v>PH</v>
      </c>
      <c r="D33" s="300">
        <f>IF(INDEX('CoC Ranking Data'!$A$1:$CF$106,ROW($D35),31)&lt;&gt;"",INDEX('CoC Ranking Data'!$A$1:$CF$106,ROW($D35),31),"")</f>
        <v>1</v>
      </c>
      <c r="E33" s="300">
        <f>IF(INDEX('CoC Ranking Data'!$A$1:$CF$106,ROW($D35),33)&lt;&gt;"",INDEX('CoC Ranking Data'!$A$1:$CF$106,ROW($D35),33),"")</f>
        <v>1</v>
      </c>
      <c r="F33" s="8">
        <f t="shared" si="0"/>
        <v>2</v>
      </c>
      <c r="H33" s="481">
        <f t="shared" si="1"/>
        <v>1</v>
      </c>
      <c r="I33" s="481">
        <f t="shared" si="2"/>
        <v>1</v>
      </c>
    </row>
    <row r="34" spans="1:9" s="9" customFormat="1" ht="12.75" x14ac:dyDescent="0.2">
      <c r="A34" s="286" t="str">
        <f>IF(INDEX('CoC Ranking Data'!$A$1:$CF$106,ROW($D36),4)&lt;&gt;"",INDEX('CoC Ranking Data'!$A$1:$CF$106,ROW($D36),4),"")</f>
        <v>Crawford County Mental Health Awareness Program, Inc.</v>
      </c>
      <c r="B34" s="286" t="str">
        <f>IF(INDEX('CoC Ranking Data'!$A$1:$CF$106,ROW($D36),5)&lt;&gt;"",INDEX('CoC Ranking Data'!$A$1:$CF$106,ROW($D36),5),"")</f>
        <v>Crawford County Housing Advocacy Project</v>
      </c>
      <c r="C34" s="287" t="str">
        <f>IF(INDEX('CoC Ranking Data'!$A$1:$CF$106,ROW($D36),7)&lt;&gt;"",INDEX('CoC Ranking Data'!$A$1:$CF$106,ROW($D36),7),"")</f>
        <v>SSO</v>
      </c>
      <c r="D34" s="300">
        <f>IF(INDEX('CoC Ranking Data'!$A$1:$CF$106,ROW($D36),31)&lt;&gt;"",INDEX('CoC Ranking Data'!$A$1:$CF$106,ROW($D36),31),"")</f>
        <v>0.99019607843137258</v>
      </c>
      <c r="E34" s="300">
        <f>IF(INDEX('CoC Ranking Data'!$A$1:$CF$106,ROW($D36),33)&lt;&gt;"",INDEX('CoC Ranking Data'!$A$1:$CF$106,ROW($D36),33),"")</f>
        <v>1</v>
      </c>
      <c r="F34" s="8">
        <f t="shared" si="0"/>
        <v>2</v>
      </c>
      <c r="H34" s="481">
        <f t="shared" si="1"/>
        <v>1</v>
      </c>
      <c r="I34" s="481">
        <f t="shared" si="2"/>
        <v>1</v>
      </c>
    </row>
    <row r="35" spans="1:9" s="9" customFormat="1" ht="12.75" x14ac:dyDescent="0.2">
      <c r="A35" s="286" t="str">
        <f>IF(INDEX('CoC Ranking Data'!$A$1:$CF$106,ROW($D37),4)&lt;&gt;"",INDEX('CoC Ranking Data'!$A$1:$CF$106,ROW($D37),4),"")</f>
        <v>Crawford County Mental Health Awareness Program, Inc.</v>
      </c>
      <c r="B35" s="286" t="str">
        <f>IF(INDEX('CoC Ranking Data'!$A$1:$CF$106,ROW($D37),5)&lt;&gt;"",INDEX('CoC Ranking Data'!$A$1:$CF$106,ROW($D37),5),"")</f>
        <v xml:space="preserve">Housing Now </v>
      </c>
      <c r="C35" s="287" t="str">
        <f>IF(INDEX('CoC Ranking Data'!$A$1:$CF$106,ROW($D37),7)&lt;&gt;"",INDEX('CoC Ranking Data'!$A$1:$CF$106,ROW($D37),7),"")</f>
        <v>PH</v>
      </c>
      <c r="D35" s="300">
        <f>IF(INDEX('CoC Ranking Data'!$A$1:$CF$106,ROW($D37),31)&lt;&gt;"",INDEX('CoC Ranking Data'!$A$1:$CF$106,ROW($D37),31),"")</f>
        <v>1</v>
      </c>
      <c r="E35" s="300">
        <f>IF(INDEX('CoC Ranking Data'!$A$1:$CF$106,ROW($D37),33)&lt;&gt;"",INDEX('CoC Ranking Data'!$A$1:$CF$106,ROW($D37),33),"")</f>
        <v>1</v>
      </c>
      <c r="F35" s="8">
        <f t="shared" si="0"/>
        <v>2</v>
      </c>
      <c r="H35" s="481">
        <f t="shared" si="1"/>
        <v>1</v>
      </c>
      <c r="I35" s="481">
        <f t="shared" si="2"/>
        <v>1</v>
      </c>
    </row>
    <row r="36" spans="1:9" s="9" customFormat="1" ht="12.75" x14ac:dyDescent="0.2">
      <c r="A36" s="286" t="str">
        <f>IF(INDEX('CoC Ranking Data'!$A$1:$CF$106,ROW($D38),4)&lt;&gt;"",INDEX('CoC Ranking Data'!$A$1:$CF$106,ROW($D38),4),"")</f>
        <v>DuBois Housing Authority</v>
      </c>
      <c r="B36" s="286" t="str">
        <f>IF(INDEX('CoC Ranking Data'!$A$1:$CF$106,ROW($D38),5)&lt;&gt;"",INDEX('CoC Ranking Data'!$A$1:$CF$106,ROW($D38),5),"")</f>
        <v>2018 Renewal App - DuBois Housing Authority - Shelter Plus Care 1/2/3/4/5</v>
      </c>
      <c r="C36" s="287" t="str">
        <f>IF(INDEX('CoC Ranking Data'!$A$1:$CF$106,ROW($D38),7)&lt;&gt;"",INDEX('CoC Ranking Data'!$A$1:$CF$106,ROW($D38),7),"")</f>
        <v>PH</v>
      </c>
      <c r="D36" s="300">
        <f>IF(INDEX('CoC Ranking Data'!$A$1:$CF$106,ROW($D38),31)&lt;&gt;"",INDEX('CoC Ranking Data'!$A$1:$CF$106,ROW($D38),31),"")</f>
        <v>0.24</v>
      </c>
      <c r="E36" s="300">
        <f>IF(INDEX('CoC Ranking Data'!$A$1:$CF$106,ROW($D38),33)&lt;&gt;"",INDEX('CoC Ranking Data'!$A$1:$CF$106,ROW($D38),33),"")</f>
        <v>0.96</v>
      </c>
      <c r="F36" s="8">
        <f t="shared" si="0"/>
        <v>1</v>
      </c>
      <c r="H36" s="481">
        <f t="shared" si="1"/>
        <v>0</v>
      </c>
      <c r="I36" s="481">
        <f t="shared" si="2"/>
        <v>1</v>
      </c>
    </row>
    <row r="37" spans="1:9" s="9" customFormat="1" ht="12.75" x14ac:dyDescent="0.2">
      <c r="A37" s="286" t="str">
        <f>IF(INDEX('CoC Ranking Data'!$A$1:$CF$106,ROW($D39),4)&lt;&gt;"",INDEX('CoC Ranking Data'!$A$1:$CF$106,ROW($D39),4),"")</f>
        <v>Fayette County Community Action Agency, Inc.</v>
      </c>
      <c r="B37" s="286" t="str">
        <f>IF(INDEX('CoC Ranking Data'!$A$1:$CF$106,ROW($D39),5)&lt;&gt;"",INDEX('CoC Ranking Data'!$A$1:$CF$106,ROW($D39),5),"")</f>
        <v>Fairweather Lodge Supportive Housing</v>
      </c>
      <c r="C37" s="287" t="str">
        <f>IF(INDEX('CoC Ranking Data'!$A$1:$CF$106,ROW($D39),7)&lt;&gt;"",INDEX('CoC Ranking Data'!$A$1:$CF$106,ROW($D39),7),"")</f>
        <v>PH</v>
      </c>
      <c r="D37" s="300">
        <f>IF(INDEX('CoC Ranking Data'!$A$1:$CF$106,ROW($D39),31)&lt;&gt;"",INDEX('CoC Ranking Data'!$A$1:$CF$106,ROW($D39),31),"")</f>
        <v>1</v>
      </c>
      <c r="E37" s="300">
        <f>IF(INDEX('CoC Ranking Data'!$A$1:$CF$106,ROW($D39),33)&lt;&gt;"",INDEX('CoC Ranking Data'!$A$1:$CF$106,ROW($D39),33),"")</f>
        <v>1</v>
      </c>
      <c r="F37" s="8">
        <f t="shared" si="0"/>
        <v>2</v>
      </c>
      <c r="H37" s="481">
        <f t="shared" si="1"/>
        <v>1</v>
      </c>
      <c r="I37" s="481">
        <f t="shared" si="2"/>
        <v>1</v>
      </c>
    </row>
    <row r="38" spans="1:9" s="9" customFormat="1" ht="12.75" x14ac:dyDescent="0.2">
      <c r="A38" s="286" t="str">
        <f>IF(INDEX('CoC Ranking Data'!$A$1:$CF$106,ROW($D40),4)&lt;&gt;"",INDEX('CoC Ranking Data'!$A$1:$CF$106,ROW($D40),4),"")</f>
        <v>Fayette County Community Action Agency, Inc.</v>
      </c>
      <c r="B38" s="286" t="str">
        <f>IF(INDEX('CoC Ranking Data'!$A$1:$CF$106,ROW($D40),5)&lt;&gt;"",INDEX('CoC Ranking Data'!$A$1:$CF$106,ROW($D40),5),"")</f>
        <v>Fayette Apartments</v>
      </c>
      <c r="C38" s="287" t="str">
        <f>IF(INDEX('CoC Ranking Data'!$A$1:$CF$106,ROW($D40),7)&lt;&gt;"",INDEX('CoC Ranking Data'!$A$1:$CF$106,ROW($D40),7),"")</f>
        <v>PH</v>
      </c>
      <c r="D38" s="300">
        <f>IF(INDEX('CoC Ranking Data'!$A$1:$CF$106,ROW($D40),31)&lt;&gt;"",INDEX('CoC Ranking Data'!$A$1:$CF$106,ROW($D40),31),"")</f>
        <v>1</v>
      </c>
      <c r="E38" s="300">
        <f>IF(INDEX('CoC Ranking Data'!$A$1:$CF$106,ROW($D40),33)&lt;&gt;"",INDEX('CoC Ranking Data'!$A$1:$CF$106,ROW($D40),33),"")</f>
        <v>1</v>
      </c>
      <c r="F38" s="8">
        <f t="shared" si="0"/>
        <v>2</v>
      </c>
      <c r="H38" s="481">
        <f t="shared" si="1"/>
        <v>1</v>
      </c>
      <c r="I38" s="481">
        <f t="shared" si="2"/>
        <v>1</v>
      </c>
    </row>
    <row r="39" spans="1:9" s="9" customFormat="1" ht="12.75" x14ac:dyDescent="0.2">
      <c r="A39" s="286" t="str">
        <f>IF(INDEX('CoC Ranking Data'!$A$1:$CF$106,ROW($D41),4)&lt;&gt;"",INDEX('CoC Ranking Data'!$A$1:$CF$106,ROW($D41),4),"")</f>
        <v>Fayette County Community Action Agency, Inc.</v>
      </c>
      <c r="B39" s="286" t="str">
        <f>IF(INDEX('CoC Ranking Data'!$A$1:$CF$106,ROW($D41),5)&lt;&gt;"",INDEX('CoC Ranking Data'!$A$1:$CF$106,ROW($D41),5),"")</f>
        <v>Fayette County Rapid Rehousing</v>
      </c>
      <c r="C39" s="287" t="str">
        <f>IF(INDEX('CoC Ranking Data'!$A$1:$CF$106,ROW($D41),7)&lt;&gt;"",INDEX('CoC Ranking Data'!$A$1:$CF$106,ROW($D41),7),"")</f>
        <v>PH-RRH</v>
      </c>
      <c r="D39" s="300">
        <f>IF(INDEX('CoC Ranking Data'!$A$1:$CF$106,ROW($D41),31)&lt;&gt;"",INDEX('CoC Ranking Data'!$A$1:$CF$106,ROW($D41),31),"")</f>
        <v>0.83333333333333337</v>
      </c>
      <c r="E39" s="300">
        <f>IF(INDEX('CoC Ranking Data'!$A$1:$CF$106,ROW($D41),33)&lt;&gt;"",INDEX('CoC Ranking Data'!$A$1:$CF$106,ROW($D41),33),"")</f>
        <v>0.88888888888888884</v>
      </c>
      <c r="F39" s="8">
        <f t="shared" si="0"/>
        <v>2</v>
      </c>
      <c r="H39" s="481">
        <f t="shared" si="1"/>
        <v>1</v>
      </c>
      <c r="I39" s="481">
        <f t="shared" si="2"/>
        <v>1</v>
      </c>
    </row>
    <row r="40" spans="1:9" s="9" customFormat="1" ht="12.75" x14ac:dyDescent="0.2">
      <c r="A40" s="286" t="str">
        <f>IF(INDEX('CoC Ranking Data'!$A$1:$CF$106,ROW($D42),4)&lt;&gt;"",INDEX('CoC Ranking Data'!$A$1:$CF$106,ROW($D42),4),"")</f>
        <v>Fayette County Community Action Agency, Inc.</v>
      </c>
      <c r="B40" s="286" t="str">
        <f>IF(INDEX('CoC Ranking Data'!$A$1:$CF$106,ROW($D42),5)&lt;&gt;"",INDEX('CoC Ranking Data'!$A$1:$CF$106,ROW($D42),5),"")</f>
        <v>Lenox Street Apartments</v>
      </c>
      <c r="C40" s="287" t="str">
        <f>IF(INDEX('CoC Ranking Data'!$A$1:$CF$106,ROW($D42),7)&lt;&gt;"",INDEX('CoC Ranking Data'!$A$1:$CF$106,ROW($D42),7),"")</f>
        <v>PH</v>
      </c>
      <c r="D40" s="300">
        <f>IF(INDEX('CoC Ranking Data'!$A$1:$CF$106,ROW($D42),31)&lt;&gt;"",INDEX('CoC Ranking Data'!$A$1:$CF$106,ROW($D42),31),"")</f>
        <v>0.8571428571428571</v>
      </c>
      <c r="E40" s="300">
        <f>IF(INDEX('CoC Ranking Data'!$A$1:$CF$106,ROW($D42),33)&lt;&gt;"",INDEX('CoC Ranking Data'!$A$1:$CF$106,ROW($D42),33),"")</f>
        <v>1</v>
      </c>
      <c r="F40" s="8">
        <f t="shared" si="0"/>
        <v>2</v>
      </c>
      <c r="H40" s="481">
        <f t="shared" si="1"/>
        <v>1</v>
      </c>
      <c r="I40" s="481">
        <f t="shared" si="2"/>
        <v>1</v>
      </c>
    </row>
    <row r="41" spans="1:9" s="9" customFormat="1" ht="12.75" x14ac:dyDescent="0.2">
      <c r="A41" s="286" t="str">
        <f>IF(INDEX('CoC Ranking Data'!$A$1:$CF$106,ROW($D43),4)&lt;&gt;"",INDEX('CoC Ranking Data'!$A$1:$CF$106,ROW($D43),4),"")</f>
        <v>Fayette County Community Action Agency, Inc.</v>
      </c>
      <c r="B41" s="286" t="str">
        <f>IF(INDEX('CoC Ranking Data'!$A$1:$CF$106,ROW($D43),5)&lt;&gt;"",INDEX('CoC Ranking Data'!$A$1:$CF$106,ROW($D43),5),"")</f>
        <v>Southwest Regional Rapid Re-Housing Program</v>
      </c>
      <c r="C41" s="287" t="str">
        <f>IF(INDEX('CoC Ranking Data'!$A$1:$CF$106,ROW($D43),7)&lt;&gt;"",INDEX('CoC Ranking Data'!$A$1:$CF$106,ROW($D43),7),"")</f>
        <v>PH-RRH</v>
      </c>
      <c r="D41" s="300">
        <f>IF(INDEX('CoC Ranking Data'!$A$1:$CF$106,ROW($D43),31)&lt;&gt;"",INDEX('CoC Ranking Data'!$A$1:$CF$106,ROW($D43),31),"")</f>
        <v>0.8571428571428571</v>
      </c>
      <c r="E41" s="300">
        <f>IF(INDEX('CoC Ranking Data'!$A$1:$CF$106,ROW($D43),33)&lt;&gt;"",INDEX('CoC Ranking Data'!$A$1:$CF$106,ROW($D43),33),"")</f>
        <v>0.9553571428571429</v>
      </c>
      <c r="F41" s="8">
        <f t="shared" si="0"/>
        <v>2</v>
      </c>
      <c r="H41" s="481">
        <f t="shared" si="1"/>
        <v>1</v>
      </c>
      <c r="I41" s="481">
        <f t="shared" si="2"/>
        <v>1</v>
      </c>
    </row>
    <row r="42" spans="1:9" s="9" customFormat="1" ht="12.75" x14ac:dyDescent="0.2">
      <c r="A42" s="286" t="str">
        <f>IF(INDEX('CoC Ranking Data'!$A$1:$CF$106,ROW($D44),4)&lt;&gt;"",INDEX('CoC Ranking Data'!$A$1:$CF$106,ROW($D44),4),"")</f>
        <v>Housing Authority of the County of Butler</v>
      </c>
      <c r="B42" s="286" t="str">
        <f>IF(INDEX('CoC Ranking Data'!$A$1:$CF$106,ROW($D44),5)&lt;&gt;"",INDEX('CoC Ranking Data'!$A$1:$CF$106,ROW($D44),5),"")</f>
        <v>Franklin Court Chronically Homeless</v>
      </c>
      <c r="C42" s="287" t="str">
        <f>IF(INDEX('CoC Ranking Data'!$A$1:$CF$106,ROW($D44),7)&lt;&gt;"",INDEX('CoC Ranking Data'!$A$1:$CF$106,ROW($D44),7),"")</f>
        <v>PH</v>
      </c>
      <c r="D42" s="300">
        <f>IF(INDEX('CoC Ranking Data'!$A$1:$CF$106,ROW($D44),31)&lt;&gt;"",INDEX('CoC Ranking Data'!$A$1:$CF$106,ROW($D44),31),"")</f>
        <v>1</v>
      </c>
      <c r="E42" s="300">
        <f>IF(INDEX('CoC Ranking Data'!$A$1:$CF$106,ROW($D44),33)&lt;&gt;"",INDEX('CoC Ranking Data'!$A$1:$CF$106,ROW($D44),33),"")</f>
        <v>1</v>
      </c>
      <c r="F42" s="8">
        <f t="shared" si="0"/>
        <v>2</v>
      </c>
      <c r="H42" s="481">
        <f t="shared" si="1"/>
        <v>1</v>
      </c>
      <c r="I42" s="481">
        <f t="shared" si="2"/>
        <v>1</v>
      </c>
    </row>
    <row r="43" spans="1:9" s="9" customFormat="1" ht="12.75" x14ac:dyDescent="0.2">
      <c r="A43" s="286" t="str">
        <f>IF(INDEX('CoC Ranking Data'!$A$1:$CF$106,ROW($D45),4)&lt;&gt;"",INDEX('CoC Ranking Data'!$A$1:$CF$106,ROW($D45),4),"")</f>
        <v>Indiana County Community Action Program, Inc.</v>
      </c>
      <c r="B43" s="286" t="str">
        <f>IF(INDEX('CoC Ranking Data'!$A$1:$CF$106,ROW($D45),5)&lt;&gt;"",INDEX('CoC Ranking Data'!$A$1:$CF$106,ROW($D45),5),"")</f>
        <v>PHD Consolidated</v>
      </c>
      <c r="C43" s="287" t="str">
        <f>IF(INDEX('CoC Ranking Data'!$A$1:$CF$106,ROW($D45),7)&lt;&gt;"",INDEX('CoC Ranking Data'!$A$1:$CF$106,ROW($D45),7),"")</f>
        <v>PH</v>
      </c>
      <c r="D43" s="300">
        <f>IF(INDEX('CoC Ranking Data'!$A$1:$CF$106,ROW($D45),31)&lt;&gt;"",INDEX('CoC Ranking Data'!$A$1:$CF$106,ROW($D45),31),"")</f>
        <v>0.73333333333333328</v>
      </c>
      <c r="E43" s="300">
        <f>IF(INDEX('CoC Ranking Data'!$A$1:$CF$106,ROW($D45),33)&lt;&gt;"",INDEX('CoC Ranking Data'!$A$1:$CF$106,ROW($D45),33),"")</f>
        <v>1</v>
      </c>
      <c r="F43" s="8">
        <f t="shared" si="0"/>
        <v>2</v>
      </c>
      <c r="H43" s="481">
        <f t="shared" si="1"/>
        <v>1</v>
      </c>
      <c r="I43" s="481">
        <f t="shared" si="2"/>
        <v>1</v>
      </c>
    </row>
    <row r="44" spans="1:9" s="9" customFormat="1" ht="12.75" x14ac:dyDescent="0.2">
      <c r="A44" s="286" t="str">
        <f>IF(INDEX('CoC Ranking Data'!$A$1:$CF$106,ROW($D46),4)&lt;&gt;"",INDEX('CoC Ranking Data'!$A$1:$CF$106,ROW($D46),4),"")</f>
        <v>Lawrence County Social Services, Inc.</v>
      </c>
      <c r="B44" s="286" t="str">
        <f>IF(INDEX('CoC Ranking Data'!$A$1:$CF$106,ROW($D46),5)&lt;&gt;"",INDEX('CoC Ranking Data'!$A$1:$CF$106,ROW($D46),5),"")</f>
        <v>NWRHA</v>
      </c>
      <c r="C44" s="287" t="str">
        <f>IF(INDEX('CoC Ranking Data'!$A$1:$CF$106,ROW($D46),7)&lt;&gt;"",INDEX('CoC Ranking Data'!$A$1:$CF$106,ROW($D46),7),"")</f>
        <v>PH</v>
      </c>
      <c r="D44" s="300">
        <f>IF(INDEX('CoC Ranking Data'!$A$1:$CF$106,ROW($D46),31)&lt;&gt;"",INDEX('CoC Ranking Data'!$A$1:$CF$106,ROW($D46),31),"")</f>
        <v>0.91666666666666663</v>
      </c>
      <c r="E44" s="300">
        <f>IF(INDEX('CoC Ranking Data'!$A$1:$CF$106,ROW($D46),33)&lt;&gt;"",INDEX('CoC Ranking Data'!$A$1:$CF$106,ROW($D46),33),"")</f>
        <v>1</v>
      </c>
      <c r="F44" s="8">
        <f t="shared" si="0"/>
        <v>2</v>
      </c>
      <c r="H44" s="481">
        <f t="shared" si="1"/>
        <v>1</v>
      </c>
      <c r="I44" s="481">
        <f t="shared" si="2"/>
        <v>1</v>
      </c>
    </row>
    <row r="45" spans="1:9" s="9" customFormat="1" ht="12.75" x14ac:dyDescent="0.2">
      <c r="A45" s="286" t="str">
        <f>IF(INDEX('CoC Ranking Data'!$A$1:$CF$106,ROW($D47),4)&lt;&gt;"",INDEX('CoC Ranking Data'!$A$1:$CF$106,ROW($D47),4),"")</f>
        <v>Lawrence County Social Services, Inc.</v>
      </c>
      <c r="B45" s="286" t="str">
        <f>IF(INDEX('CoC Ranking Data'!$A$1:$CF$106,ROW($D47),5)&lt;&gt;"",INDEX('CoC Ranking Data'!$A$1:$CF$106,ROW($D47),5),"")</f>
        <v>NWRHA 2</v>
      </c>
      <c r="C45" s="287" t="str">
        <f>IF(INDEX('CoC Ranking Data'!$A$1:$CF$106,ROW($D47),7)&lt;&gt;"",INDEX('CoC Ranking Data'!$A$1:$CF$106,ROW($D47),7),"")</f>
        <v>PH</v>
      </c>
      <c r="D45" s="300">
        <f>IF(INDEX('CoC Ranking Data'!$A$1:$CF$106,ROW($D47),31)&lt;&gt;"",INDEX('CoC Ranking Data'!$A$1:$CF$106,ROW($D47),31),"")</f>
        <v>0.97222222222222221</v>
      </c>
      <c r="E45" s="300">
        <f>IF(INDEX('CoC Ranking Data'!$A$1:$CF$106,ROW($D47),33)&lt;&gt;"",INDEX('CoC Ranking Data'!$A$1:$CF$106,ROW($D47),33),"")</f>
        <v>1</v>
      </c>
      <c r="F45" s="8">
        <f t="shared" si="0"/>
        <v>2</v>
      </c>
      <c r="H45" s="481">
        <f t="shared" si="1"/>
        <v>1</v>
      </c>
      <c r="I45" s="481">
        <f t="shared" si="2"/>
        <v>1</v>
      </c>
    </row>
    <row r="46" spans="1:9" s="9" customFormat="1" ht="12.75" x14ac:dyDescent="0.2">
      <c r="A46" s="286" t="str">
        <f>IF(INDEX('CoC Ranking Data'!$A$1:$CF$106,ROW($D48),4)&lt;&gt;"",INDEX('CoC Ranking Data'!$A$1:$CF$106,ROW($D48),4),"")</f>
        <v>Lawrence County Social Services, Inc.</v>
      </c>
      <c r="B46" s="286" t="str">
        <f>IF(INDEX('CoC Ranking Data'!$A$1:$CF$106,ROW($D48),5)&lt;&gt;"",INDEX('CoC Ranking Data'!$A$1:$CF$106,ROW($D48),5),"")</f>
        <v>SAFE</v>
      </c>
      <c r="C46" s="287" t="str">
        <f>IF(INDEX('CoC Ranking Data'!$A$1:$CF$106,ROW($D48),7)&lt;&gt;"",INDEX('CoC Ranking Data'!$A$1:$CF$106,ROW($D48),7),"")</f>
        <v>SSO</v>
      </c>
      <c r="D46" s="300">
        <f>IF(INDEX('CoC Ranking Data'!$A$1:$CF$106,ROW($D48),31)&lt;&gt;"",INDEX('CoC Ranking Data'!$A$1:$CF$106,ROW($D48),31),"")</f>
        <v>0.78947368421052633</v>
      </c>
      <c r="E46" s="300">
        <f>IF(INDEX('CoC Ranking Data'!$A$1:$CF$106,ROW($D48),33)&lt;&gt;"",INDEX('CoC Ranking Data'!$A$1:$CF$106,ROW($D48),33),"")</f>
        <v>0.95438596491228067</v>
      </c>
      <c r="F46" s="8">
        <f t="shared" si="0"/>
        <v>2</v>
      </c>
      <c r="H46" s="481">
        <f t="shared" si="1"/>
        <v>1</v>
      </c>
      <c r="I46" s="481">
        <f t="shared" si="2"/>
        <v>1</v>
      </c>
    </row>
    <row r="47" spans="1:9" s="9" customFormat="1" ht="12.75" x14ac:dyDescent="0.2">
      <c r="A47" s="286" t="str">
        <f>IF(INDEX('CoC Ranking Data'!$A$1:$CF$106,ROW($D49),4)&lt;&gt;"",INDEX('CoC Ranking Data'!$A$1:$CF$106,ROW($D49),4),"")</f>
        <v>Lawrence County Social Services, Inc.</v>
      </c>
      <c r="B47" s="286" t="str">
        <f>IF(INDEX('CoC Ranking Data'!$A$1:$CF$106,ROW($D49),5)&lt;&gt;"",INDEX('CoC Ranking Data'!$A$1:$CF$106,ROW($D49),5),"")</f>
        <v>TEAM RRH</v>
      </c>
      <c r="C47" s="287" t="str">
        <f>IF(INDEX('CoC Ranking Data'!$A$1:$CF$106,ROW($D49),7)&lt;&gt;"",INDEX('CoC Ranking Data'!$A$1:$CF$106,ROW($D49),7),"")</f>
        <v>PH-RRH</v>
      </c>
      <c r="D47" s="300">
        <f>IF(INDEX('CoC Ranking Data'!$A$1:$CF$106,ROW($D49),31)&lt;&gt;"",INDEX('CoC Ranking Data'!$A$1:$CF$106,ROW($D49),31),"")</f>
        <v>0.90909090909090906</v>
      </c>
      <c r="E47" s="300">
        <f>IF(INDEX('CoC Ranking Data'!$A$1:$CF$106,ROW($D49),33)&lt;&gt;"",INDEX('CoC Ranking Data'!$A$1:$CF$106,ROW($D49),33),"")</f>
        <v>1</v>
      </c>
      <c r="F47" s="8">
        <f t="shared" si="0"/>
        <v>2</v>
      </c>
      <c r="H47" s="481">
        <f t="shared" si="1"/>
        <v>1</v>
      </c>
      <c r="I47" s="481">
        <f t="shared" si="2"/>
        <v>1</v>
      </c>
    </row>
    <row r="48" spans="1:9" s="9" customFormat="1" ht="12.75" x14ac:dyDescent="0.2">
      <c r="A48" s="286" t="str">
        <f>IF(INDEX('CoC Ranking Data'!$A$1:$CF$106,ROW($D50),4)&lt;&gt;"",INDEX('CoC Ranking Data'!$A$1:$CF$106,ROW($D50),4),"")</f>
        <v>Lawrence County Social Services, Inc.</v>
      </c>
      <c r="B48" s="286" t="str">
        <f>IF(INDEX('CoC Ranking Data'!$A$1:$CF$106,ROW($D50),5)&lt;&gt;"",INDEX('CoC Ranking Data'!$A$1:$CF$106,ROW($D50),5),"")</f>
        <v>Turning Point</v>
      </c>
      <c r="C48" s="287" t="str">
        <f>IF(INDEX('CoC Ranking Data'!$A$1:$CF$106,ROW($D50),7)&lt;&gt;"",INDEX('CoC Ranking Data'!$A$1:$CF$106,ROW($D50),7),"")</f>
        <v>PH</v>
      </c>
      <c r="D48" s="300">
        <f>IF(INDEX('CoC Ranking Data'!$A$1:$CF$106,ROW($D50),31)&lt;&gt;"",INDEX('CoC Ranking Data'!$A$1:$CF$106,ROW($D50),31),"")</f>
        <v>1</v>
      </c>
      <c r="E48" s="300">
        <f>IF(INDEX('CoC Ranking Data'!$A$1:$CF$106,ROW($D50),33)&lt;&gt;"",INDEX('CoC Ranking Data'!$A$1:$CF$106,ROW($D50),33),"")</f>
        <v>1</v>
      </c>
      <c r="F48" s="8">
        <f t="shared" si="0"/>
        <v>2</v>
      </c>
      <c r="H48" s="481">
        <f t="shared" si="1"/>
        <v>1</v>
      </c>
      <c r="I48" s="481">
        <f t="shared" si="2"/>
        <v>1</v>
      </c>
    </row>
    <row r="49" spans="1:9" s="9" customFormat="1" ht="12.75" x14ac:dyDescent="0.2">
      <c r="A49" s="286" t="str">
        <f>IF(INDEX('CoC Ranking Data'!$A$1:$CF$106,ROW($D51),4)&lt;&gt;"",INDEX('CoC Ranking Data'!$A$1:$CF$106,ROW($D51),4),"")</f>
        <v>Lawrence County Social Services, Inc.</v>
      </c>
      <c r="B49" s="286" t="str">
        <f>IF(INDEX('CoC Ranking Data'!$A$1:$CF$106,ROW($D51),5)&lt;&gt;"",INDEX('CoC Ranking Data'!$A$1:$CF$106,ROW($D51),5),"")</f>
        <v>Veterans RRH</v>
      </c>
      <c r="C49" s="287" t="str">
        <f>IF(INDEX('CoC Ranking Data'!$A$1:$CF$106,ROW($D51),7)&lt;&gt;"",INDEX('CoC Ranking Data'!$A$1:$CF$106,ROW($D51),7),"")</f>
        <v>PH-RRH</v>
      </c>
      <c r="D49" s="300">
        <f>IF(INDEX('CoC Ranking Data'!$A$1:$CF$106,ROW($D51),31)&lt;&gt;"",INDEX('CoC Ranking Data'!$A$1:$CF$106,ROW($D51),31),"")</f>
        <v>0.94117647058823528</v>
      </c>
      <c r="E49" s="300">
        <f>IF(INDEX('CoC Ranking Data'!$A$1:$CF$106,ROW($D51),33)&lt;&gt;"",INDEX('CoC Ranking Data'!$A$1:$CF$106,ROW($D51),33),"")</f>
        <v>1</v>
      </c>
      <c r="F49" s="8">
        <f t="shared" si="0"/>
        <v>2</v>
      </c>
      <c r="H49" s="481">
        <f t="shared" si="1"/>
        <v>1</v>
      </c>
      <c r="I49" s="481">
        <f t="shared" si="2"/>
        <v>1</v>
      </c>
    </row>
    <row r="50" spans="1:9" s="9" customFormat="1" ht="12.75" x14ac:dyDescent="0.2">
      <c r="A50" s="286" t="str">
        <f>IF(INDEX('CoC Ranking Data'!$A$1:$CF$106,ROW($D52),4)&lt;&gt;"",INDEX('CoC Ranking Data'!$A$1:$CF$106,ROW($D52),4),"")</f>
        <v>McKean County Redevelopment &amp; Housing Authority</v>
      </c>
      <c r="B50" s="286" t="str">
        <f>IF(INDEX('CoC Ranking Data'!$A$1:$CF$106,ROW($D52),5)&lt;&gt;"",INDEX('CoC Ranking Data'!$A$1:$CF$106,ROW($D52),5),"")</f>
        <v>Northwest RRH</v>
      </c>
      <c r="C50" s="287" t="str">
        <f>IF(INDEX('CoC Ranking Data'!$A$1:$CF$106,ROW($D52),7)&lt;&gt;"",INDEX('CoC Ranking Data'!$A$1:$CF$106,ROW($D52),7),"")</f>
        <v>PH-RRH</v>
      </c>
      <c r="D50" s="300">
        <f>IF(INDEX('CoC Ranking Data'!$A$1:$CF$106,ROW($D52),31)&lt;&gt;"",INDEX('CoC Ranking Data'!$A$1:$CF$106,ROW($D52),31),"")</f>
        <v>0.92207792207792205</v>
      </c>
      <c r="E50" s="300">
        <f>IF(INDEX('CoC Ranking Data'!$A$1:$CF$106,ROW($D52),33)&lt;&gt;"",INDEX('CoC Ranking Data'!$A$1:$CF$106,ROW($D52),33),"")</f>
        <v>0.94805194805194803</v>
      </c>
      <c r="F50" s="8">
        <f t="shared" si="0"/>
        <v>2</v>
      </c>
      <c r="H50" s="481">
        <f t="shared" si="1"/>
        <v>1</v>
      </c>
      <c r="I50" s="481">
        <f t="shared" si="2"/>
        <v>1</v>
      </c>
    </row>
    <row r="51" spans="1:9" s="9" customFormat="1" ht="12.75" x14ac:dyDescent="0.2">
      <c r="A51" s="286" t="str">
        <f>IF(INDEX('CoC Ranking Data'!$A$1:$CF$106,ROW($D53),4)&lt;&gt;"",INDEX('CoC Ranking Data'!$A$1:$CF$106,ROW($D53),4),"")</f>
        <v>Northern Cambria Community Development Corporation</v>
      </c>
      <c r="B51" s="286" t="str">
        <f>IF(INDEX('CoC Ranking Data'!$A$1:$CF$106,ROW($D53),5)&lt;&gt;"",INDEX('CoC Ranking Data'!$A$1:$CF$106,ROW($D53),5),"")</f>
        <v>Chestnut Street Gardens Renewal Project Application FY 2018</v>
      </c>
      <c r="C51" s="287" t="str">
        <f>IF(INDEX('CoC Ranking Data'!$A$1:$CF$106,ROW($D53),7)&lt;&gt;"",INDEX('CoC Ranking Data'!$A$1:$CF$106,ROW($D53),7),"")</f>
        <v>PH</v>
      </c>
      <c r="D51" s="300">
        <f>IF(INDEX('CoC Ranking Data'!$A$1:$CF$106,ROW($D53),31)&lt;&gt;"",INDEX('CoC Ranking Data'!$A$1:$CF$106,ROW($D53),31),"")</f>
        <v>1</v>
      </c>
      <c r="E51" s="300">
        <f>IF(INDEX('CoC Ranking Data'!$A$1:$CF$106,ROW($D53),33)&lt;&gt;"",INDEX('CoC Ranking Data'!$A$1:$CF$106,ROW($D53),33),"")</f>
        <v>1</v>
      </c>
      <c r="F51" s="8">
        <f t="shared" si="0"/>
        <v>2</v>
      </c>
      <c r="H51" s="481">
        <f t="shared" si="1"/>
        <v>1</v>
      </c>
      <c r="I51" s="481">
        <f t="shared" si="2"/>
        <v>1</v>
      </c>
    </row>
    <row r="52" spans="1:9" s="9" customFormat="1" ht="12.75" x14ac:dyDescent="0.2">
      <c r="A52" s="286" t="str">
        <f>IF(INDEX('CoC Ranking Data'!$A$1:$CF$106,ROW($D54),4)&lt;&gt;"",INDEX('CoC Ranking Data'!$A$1:$CF$106,ROW($D54),4),"")</f>
        <v>Northern Cambria Community Development Corporation</v>
      </c>
      <c r="B52" s="286" t="str">
        <f>IF(INDEX('CoC Ranking Data'!$A$1:$CF$106,ROW($D54),5)&lt;&gt;"",INDEX('CoC Ranking Data'!$A$1:$CF$106,ROW($D54),5),"")</f>
        <v>Clinton Street Gardens Renewal Project Application FY 2018</v>
      </c>
      <c r="C52" s="287" t="str">
        <f>IF(INDEX('CoC Ranking Data'!$A$1:$CF$106,ROW($D54),7)&lt;&gt;"",INDEX('CoC Ranking Data'!$A$1:$CF$106,ROW($D54),7),"")</f>
        <v>PH</v>
      </c>
      <c r="D52" s="300">
        <f>IF(INDEX('CoC Ranking Data'!$A$1:$CF$106,ROW($D54),31)&lt;&gt;"",INDEX('CoC Ranking Data'!$A$1:$CF$106,ROW($D54),31),"")</f>
        <v>0.625</v>
      </c>
      <c r="E52" s="300">
        <f>IF(INDEX('CoC Ranking Data'!$A$1:$CF$106,ROW($D54),33)&lt;&gt;"",INDEX('CoC Ranking Data'!$A$1:$CF$106,ROW($D54),33),"")</f>
        <v>1</v>
      </c>
      <c r="F52" s="8">
        <f t="shared" si="0"/>
        <v>1</v>
      </c>
      <c r="H52" s="481">
        <f t="shared" si="1"/>
        <v>0</v>
      </c>
      <c r="I52" s="481">
        <f t="shared" si="2"/>
        <v>1</v>
      </c>
    </row>
    <row r="53" spans="1:9" s="9" customFormat="1" ht="12.75" x14ac:dyDescent="0.2">
      <c r="A53" s="286" t="str">
        <f>IF(INDEX('CoC Ranking Data'!$A$1:$CF$106,ROW($D55),4)&lt;&gt;"",INDEX('CoC Ranking Data'!$A$1:$CF$106,ROW($D55),4),"")</f>
        <v>Union Mission of Latrobe, Inc.</v>
      </c>
      <c r="B53" s="286" t="str">
        <f>IF(INDEX('CoC Ranking Data'!$A$1:$CF$106,ROW($D55),5)&lt;&gt;"",INDEX('CoC Ranking Data'!$A$1:$CF$106,ROW($D55),5),"")</f>
        <v>Consolidated Union Mission Permanent Supportive Housing</v>
      </c>
      <c r="C53" s="287" t="str">
        <f>IF(INDEX('CoC Ranking Data'!$A$1:$CF$106,ROW($D55),7)&lt;&gt;"",INDEX('CoC Ranking Data'!$A$1:$CF$106,ROW($D55),7),"")</f>
        <v>PH</v>
      </c>
      <c r="D53" s="300">
        <f>IF(INDEX('CoC Ranking Data'!$A$1:$CF$106,ROW($D55),31)&lt;&gt;"",INDEX('CoC Ranking Data'!$A$1:$CF$106,ROW($D55),31),"")</f>
        <v>0.84210526315789469</v>
      </c>
      <c r="E53" s="300">
        <f>IF(INDEX('CoC Ranking Data'!$A$1:$CF$106,ROW($D55),33)&lt;&gt;"",INDEX('CoC Ranking Data'!$A$1:$CF$106,ROW($D55),33),"")</f>
        <v>0.94736842105263153</v>
      </c>
      <c r="F53" s="8">
        <f t="shared" si="0"/>
        <v>2</v>
      </c>
      <c r="H53" s="481">
        <f t="shared" si="1"/>
        <v>1</v>
      </c>
      <c r="I53" s="481">
        <f t="shared" si="2"/>
        <v>1</v>
      </c>
    </row>
    <row r="54" spans="1:9" x14ac:dyDescent="0.25">
      <c r="A54" s="286" t="str">
        <f>IF(INDEX('CoC Ranking Data'!$A$1:$CF$106,ROW($D56),4)&lt;&gt;"",INDEX('CoC Ranking Data'!$A$1:$CF$106,ROW($D56),4),"")</f>
        <v>Victim Outreach Intervention Center</v>
      </c>
      <c r="B54" s="286" t="str">
        <f>IF(INDEX('CoC Ranking Data'!$A$1:$CF$106,ROW($D56),5)&lt;&gt;"",INDEX('CoC Ranking Data'!$A$1:$CF$106,ROW($D56),5),"")</f>
        <v>Enduring VOICe</v>
      </c>
      <c r="C54" s="287" t="str">
        <f>IF(INDEX('CoC Ranking Data'!$A$1:$CF$106,ROW($D56),7)&lt;&gt;"",INDEX('CoC Ranking Data'!$A$1:$CF$106,ROW($D56),7),"")</f>
        <v>PH</v>
      </c>
      <c r="D54" s="300">
        <f>IF(INDEX('CoC Ranking Data'!$A$1:$CF$106,ROW($D56),31)&lt;&gt;"",INDEX('CoC Ranking Data'!$A$1:$CF$106,ROW($D56),31),"")</f>
        <v>0.35</v>
      </c>
      <c r="E54" s="300">
        <f>IF(INDEX('CoC Ranking Data'!$A$1:$CF$106,ROW($D56),33)&lt;&gt;"",INDEX('CoC Ranking Data'!$A$1:$CF$106,ROW($D56),33),"")</f>
        <v>1</v>
      </c>
      <c r="F54" s="8">
        <f t="shared" si="0"/>
        <v>1</v>
      </c>
      <c r="H54" s="481">
        <f t="shared" si="1"/>
        <v>0</v>
      </c>
      <c r="I54" s="481">
        <f t="shared" si="2"/>
        <v>1</v>
      </c>
    </row>
    <row r="55" spans="1:9" x14ac:dyDescent="0.25">
      <c r="A55" s="286" t="str">
        <f>IF(INDEX('CoC Ranking Data'!$A$1:$CF$106,ROW($D57),4)&lt;&gt;"",INDEX('CoC Ranking Data'!$A$1:$CF$106,ROW($D57),4),"")</f>
        <v>Warren-Forest Counties Economic Opportunity Council</v>
      </c>
      <c r="B55" s="286" t="str">
        <f>IF(INDEX('CoC Ranking Data'!$A$1:$CF$106,ROW($D57),5)&lt;&gt;"",INDEX('CoC Ranking Data'!$A$1:$CF$106,ROW($D57),5),"")</f>
        <v>Youngsville Permanent Supportive Housing</v>
      </c>
      <c r="C55" s="287" t="str">
        <f>IF(INDEX('CoC Ranking Data'!$A$1:$CF$106,ROW($D57),7)&lt;&gt;"",INDEX('CoC Ranking Data'!$A$1:$CF$106,ROW($D57),7),"")</f>
        <v>PH</v>
      </c>
      <c r="D55" s="300">
        <f>IF(INDEX('CoC Ranking Data'!$A$1:$CF$106,ROW($D57),31)&lt;&gt;"",INDEX('CoC Ranking Data'!$A$1:$CF$106,ROW($D57),31),"")</f>
        <v>0.8</v>
      </c>
      <c r="E55" s="300">
        <f>IF(INDEX('CoC Ranking Data'!$A$1:$CF$106,ROW($D57),33)&lt;&gt;"",INDEX('CoC Ranking Data'!$A$1:$CF$106,ROW($D57),33),"")</f>
        <v>0.9</v>
      </c>
      <c r="F55" s="8">
        <f t="shared" si="0"/>
        <v>2</v>
      </c>
      <c r="H55" s="481">
        <f t="shared" si="1"/>
        <v>1</v>
      </c>
      <c r="I55" s="481">
        <f t="shared" si="2"/>
        <v>1</v>
      </c>
    </row>
    <row r="56" spans="1:9" x14ac:dyDescent="0.25">
      <c r="A56" s="286" t="str">
        <f>IF(INDEX('CoC Ranking Data'!$A$1:$CF$106,ROW($D58),4)&lt;&gt;"",INDEX('CoC Ranking Data'!$A$1:$CF$106,ROW($D58),4),"")</f>
        <v>Westmoreland Community Action</v>
      </c>
      <c r="B56" s="286" t="str">
        <f>IF(INDEX('CoC Ranking Data'!$A$1:$CF$106,ROW($D58),5)&lt;&gt;"",INDEX('CoC Ranking Data'!$A$1:$CF$106,ROW($D58),5),"")</f>
        <v>Consolidated WCA PSH Project FY2018</v>
      </c>
      <c r="C56" s="287" t="str">
        <f>IF(INDEX('CoC Ranking Data'!$A$1:$CF$106,ROW($D58),7)&lt;&gt;"",INDEX('CoC Ranking Data'!$A$1:$CF$106,ROW($D58),7),"")</f>
        <v>PH</v>
      </c>
      <c r="D56" s="300">
        <f>IF(INDEX('CoC Ranking Data'!$A$1:$CF$106,ROW($D58),31)&lt;&gt;"",INDEX('CoC Ranking Data'!$A$1:$CF$106,ROW($D58),31),"")</f>
        <v>1</v>
      </c>
      <c r="E56" s="300">
        <f>IF(INDEX('CoC Ranking Data'!$A$1:$CF$106,ROW($D58),33)&lt;&gt;"",INDEX('CoC Ranking Data'!$A$1:$CF$106,ROW($D58),33),"")</f>
        <v>1</v>
      </c>
      <c r="F56" s="8">
        <f t="shared" si="0"/>
        <v>2</v>
      </c>
      <c r="H56" s="481">
        <f t="shared" si="1"/>
        <v>1</v>
      </c>
      <c r="I56" s="481">
        <f t="shared" si="2"/>
        <v>1</v>
      </c>
    </row>
    <row r="57" spans="1:9" x14ac:dyDescent="0.25">
      <c r="A57" s="286" t="str">
        <f>IF(INDEX('CoC Ranking Data'!$A$1:$CF$106,ROW($D59),4)&lt;&gt;"",INDEX('CoC Ranking Data'!$A$1:$CF$106,ROW($D59),4),"")</f>
        <v>Westmoreland Community Action</v>
      </c>
      <c r="B57" s="286" t="str">
        <f>IF(INDEX('CoC Ranking Data'!$A$1:$CF$106,ROW($D59),5)&lt;&gt;"",INDEX('CoC Ranking Data'!$A$1:$CF$106,ROW($D59),5),"")</f>
        <v>WCA PSH for Families 2018</v>
      </c>
      <c r="C57" s="287" t="str">
        <f>IF(INDEX('CoC Ranking Data'!$A$1:$CF$106,ROW($D59),7)&lt;&gt;"",INDEX('CoC Ranking Data'!$A$1:$CF$106,ROW($D59),7),"")</f>
        <v>PH</v>
      </c>
      <c r="D57" s="300">
        <f>IF(INDEX('CoC Ranking Data'!$A$1:$CF$106,ROW($D59),31)&lt;&gt;"",INDEX('CoC Ranking Data'!$A$1:$CF$106,ROW($D59),31),"")</f>
        <v>0.70833333333333337</v>
      </c>
      <c r="E57" s="300">
        <f>IF(INDEX('CoC Ranking Data'!$A$1:$CF$106,ROW($D59),33)&lt;&gt;"",INDEX('CoC Ranking Data'!$A$1:$CF$106,ROW($D59),33),"")</f>
        <v>0.79166666666666663</v>
      </c>
      <c r="F57" s="8">
        <f t="shared" si="0"/>
        <v>2</v>
      </c>
      <c r="H57" s="481">
        <f t="shared" si="1"/>
        <v>1</v>
      </c>
      <c r="I57" s="481">
        <f t="shared" si="2"/>
        <v>1</v>
      </c>
    </row>
    <row r="58" spans="1:9" x14ac:dyDescent="0.25">
      <c r="A58" s="286" t="str">
        <f>IF(INDEX('CoC Ranking Data'!$A$1:$CF$106,ROW($D60),4)&lt;&gt;"",INDEX('CoC Ranking Data'!$A$1:$CF$106,ROW($D60),4),"")</f>
        <v>Westmoreland Community Action</v>
      </c>
      <c r="B58" s="286" t="str">
        <f>IF(INDEX('CoC Ranking Data'!$A$1:$CF$106,ROW($D60),5)&lt;&gt;"",INDEX('CoC Ranking Data'!$A$1:$CF$106,ROW($D60),5),"")</f>
        <v>WCA PSH-Pittsburgh Street House 2018</v>
      </c>
      <c r="C58" s="287" t="str">
        <f>IF(INDEX('CoC Ranking Data'!$A$1:$CF$106,ROW($D60),7)&lt;&gt;"",INDEX('CoC Ranking Data'!$A$1:$CF$106,ROW($D60),7),"")</f>
        <v>PH</v>
      </c>
      <c r="D58" s="300">
        <f>IF(INDEX('CoC Ranking Data'!$A$1:$CF$106,ROW($D60),31)&lt;&gt;"",INDEX('CoC Ranking Data'!$A$1:$CF$106,ROW($D60),31),"")</f>
        <v>0.9</v>
      </c>
      <c r="E58" s="300">
        <f>IF(INDEX('CoC Ranking Data'!$A$1:$CF$106,ROW($D60),33)&lt;&gt;"",INDEX('CoC Ranking Data'!$A$1:$CF$106,ROW($D60),33),"")</f>
        <v>0.9</v>
      </c>
      <c r="F58" s="8">
        <f t="shared" si="0"/>
        <v>2</v>
      </c>
      <c r="H58" s="481">
        <f t="shared" si="1"/>
        <v>1</v>
      </c>
      <c r="I58" s="481">
        <f t="shared" si="2"/>
        <v>1</v>
      </c>
    </row>
    <row r="59" spans="1:9" x14ac:dyDescent="0.25">
      <c r="A59" s="286" t="str">
        <f>IF(INDEX('CoC Ranking Data'!$A$1:$CF$106,ROW($D61),4)&lt;&gt;"",INDEX('CoC Ranking Data'!$A$1:$CF$106,ROW($D61),4),"")</f>
        <v/>
      </c>
      <c r="B59" s="286" t="str">
        <f>IF(INDEX('CoC Ranking Data'!$A$1:$CF$106,ROW($D61),5)&lt;&gt;"",INDEX('CoC Ranking Data'!$A$1:$CF$106,ROW($D61),5),"")</f>
        <v/>
      </c>
      <c r="C59" s="287" t="str">
        <f>IF(INDEX('CoC Ranking Data'!$A$1:$CF$106,ROW($D61),7)&lt;&gt;"",INDEX('CoC Ranking Data'!$A$1:$CF$106,ROW($D61),7),"")</f>
        <v/>
      </c>
      <c r="D59" s="300" t="str">
        <f>IF(INDEX('CoC Ranking Data'!$A$1:$CF$106,ROW($D61),31)&lt;&gt;"",INDEX('CoC Ranking Data'!$A$1:$CF$106,ROW($D61),31),"")</f>
        <v/>
      </c>
      <c r="E59" s="300" t="str">
        <f>IF(INDEX('CoC Ranking Data'!$A$1:$CF$106,ROW($D61),33)&lt;&gt;"",INDEX('CoC Ranking Data'!$A$1:$CF$106,ROW($D61),33),"")</f>
        <v/>
      </c>
      <c r="F59" s="8" t="str">
        <f t="shared" si="0"/>
        <v/>
      </c>
      <c r="H59" s="481" t="str">
        <f t="shared" si="1"/>
        <v/>
      </c>
      <c r="I59" s="481" t="str">
        <f t="shared" si="2"/>
        <v/>
      </c>
    </row>
    <row r="60" spans="1:9" x14ac:dyDescent="0.25">
      <c r="A60" s="286" t="str">
        <f>IF(INDEX('CoC Ranking Data'!$A$1:$CF$106,ROW($D62),4)&lt;&gt;"",INDEX('CoC Ranking Data'!$A$1:$CF$106,ROW($D62),4),"")</f>
        <v/>
      </c>
      <c r="B60" s="286" t="str">
        <f>IF(INDEX('CoC Ranking Data'!$A$1:$CF$106,ROW($D62),5)&lt;&gt;"",INDEX('CoC Ranking Data'!$A$1:$CF$106,ROW($D62),5),"")</f>
        <v/>
      </c>
      <c r="C60" s="287" t="str">
        <f>IF(INDEX('CoC Ranking Data'!$A$1:$CF$106,ROW($D62),7)&lt;&gt;"",INDEX('CoC Ranking Data'!$A$1:$CF$106,ROW($D62),7),"")</f>
        <v/>
      </c>
      <c r="D60" s="300" t="str">
        <f>IF(INDEX('CoC Ranking Data'!$A$1:$CF$106,ROW($D62),31)&lt;&gt;"",INDEX('CoC Ranking Data'!$A$1:$CF$106,ROW($D62),31),"")</f>
        <v/>
      </c>
      <c r="E60" s="300" t="str">
        <f>IF(INDEX('CoC Ranking Data'!$A$1:$CF$106,ROW($D62),33)&lt;&gt;"",INDEX('CoC Ranking Data'!$A$1:$CF$106,ROW($D62),33),"")</f>
        <v/>
      </c>
      <c r="F60" s="8" t="str">
        <f t="shared" si="0"/>
        <v/>
      </c>
      <c r="H60" s="481" t="str">
        <f t="shared" si="1"/>
        <v/>
      </c>
      <c r="I60" s="481" t="str">
        <f t="shared" si="2"/>
        <v/>
      </c>
    </row>
    <row r="61" spans="1:9" x14ac:dyDescent="0.25">
      <c r="A61" s="286" t="str">
        <f>IF(INDEX('CoC Ranking Data'!$A$1:$CF$106,ROW($D63),4)&lt;&gt;"",INDEX('CoC Ranking Data'!$A$1:$CF$106,ROW($D63),4),"")</f>
        <v/>
      </c>
      <c r="B61" s="286" t="str">
        <f>IF(INDEX('CoC Ranking Data'!$A$1:$CF$106,ROW($D63),5)&lt;&gt;"",INDEX('CoC Ranking Data'!$A$1:$CF$106,ROW($D63),5),"")</f>
        <v/>
      </c>
      <c r="C61" s="287" t="str">
        <f>IF(INDEX('CoC Ranking Data'!$A$1:$CF$106,ROW($D63),7)&lt;&gt;"",INDEX('CoC Ranking Data'!$A$1:$CF$106,ROW($D63),7),"")</f>
        <v/>
      </c>
      <c r="D61" s="300" t="str">
        <f>IF(INDEX('CoC Ranking Data'!$A$1:$CF$106,ROW($D63),31)&lt;&gt;"",INDEX('CoC Ranking Data'!$A$1:$CF$106,ROW($D63),31),"")</f>
        <v/>
      </c>
      <c r="E61" s="300" t="str">
        <f>IF(INDEX('CoC Ranking Data'!$A$1:$CF$106,ROW($D63),33)&lt;&gt;"",INDEX('CoC Ranking Data'!$A$1:$CF$106,ROW($D63),33),"")</f>
        <v/>
      </c>
      <c r="F61" s="8" t="str">
        <f t="shared" si="0"/>
        <v/>
      </c>
      <c r="H61" s="481" t="str">
        <f t="shared" si="1"/>
        <v/>
      </c>
      <c r="I61" s="481" t="str">
        <f t="shared" si="2"/>
        <v/>
      </c>
    </row>
    <row r="62" spans="1:9" x14ac:dyDescent="0.25">
      <c r="A62" s="286" t="str">
        <f>IF(INDEX('CoC Ranking Data'!$A$1:$CF$106,ROW($D64),4)&lt;&gt;"",INDEX('CoC Ranking Data'!$A$1:$CF$106,ROW($D64),4),"")</f>
        <v/>
      </c>
      <c r="B62" s="286" t="str">
        <f>IF(INDEX('CoC Ranking Data'!$A$1:$CF$106,ROW($D64),5)&lt;&gt;"",INDEX('CoC Ranking Data'!$A$1:$CF$106,ROW($D64),5),"")</f>
        <v/>
      </c>
      <c r="C62" s="287" t="str">
        <f>IF(INDEX('CoC Ranking Data'!$A$1:$CF$106,ROW($D64),7)&lt;&gt;"",INDEX('CoC Ranking Data'!$A$1:$CF$106,ROW($D64),7),"")</f>
        <v/>
      </c>
      <c r="D62" s="300" t="str">
        <f>IF(INDEX('CoC Ranking Data'!$A$1:$CF$106,ROW($D64),31)&lt;&gt;"",INDEX('CoC Ranking Data'!$A$1:$CF$106,ROW($D64),31),"")</f>
        <v/>
      </c>
      <c r="E62" s="300" t="str">
        <f>IF(INDEX('CoC Ranking Data'!$A$1:$CF$106,ROW($D64),33)&lt;&gt;"",INDEX('CoC Ranking Data'!$A$1:$CF$106,ROW($D64),33),"")</f>
        <v/>
      </c>
      <c r="F62" s="8" t="str">
        <f t="shared" si="0"/>
        <v/>
      </c>
      <c r="H62" s="481" t="str">
        <f t="shared" si="1"/>
        <v/>
      </c>
      <c r="I62" s="481" t="str">
        <f t="shared" si="2"/>
        <v/>
      </c>
    </row>
    <row r="63" spans="1:9" x14ac:dyDescent="0.25">
      <c r="A63" s="286" t="str">
        <f>IF(INDEX('CoC Ranking Data'!$A$1:$CF$106,ROW($D65),4)&lt;&gt;"",INDEX('CoC Ranking Data'!$A$1:$CF$106,ROW($D65),4),"")</f>
        <v/>
      </c>
      <c r="B63" s="286" t="str">
        <f>IF(INDEX('CoC Ranking Data'!$A$1:$CF$106,ROW($D65),5)&lt;&gt;"",INDEX('CoC Ranking Data'!$A$1:$CF$106,ROW($D65),5),"")</f>
        <v/>
      </c>
      <c r="C63" s="287" t="str">
        <f>IF(INDEX('CoC Ranking Data'!$A$1:$CF$106,ROW($D65),7)&lt;&gt;"",INDEX('CoC Ranking Data'!$A$1:$CF$106,ROW($D65),7),"")</f>
        <v/>
      </c>
      <c r="D63" s="300" t="str">
        <f>IF(INDEX('CoC Ranking Data'!$A$1:$CF$106,ROW($D65),31)&lt;&gt;"",INDEX('CoC Ranking Data'!$A$1:$CF$106,ROW($D65),31),"")</f>
        <v/>
      </c>
      <c r="E63" s="300" t="str">
        <f>IF(INDEX('CoC Ranking Data'!$A$1:$CF$106,ROW($D65),33)&lt;&gt;"",INDEX('CoC Ranking Data'!$A$1:$CF$106,ROW($D65),33),"")</f>
        <v/>
      </c>
      <c r="F63" s="8" t="str">
        <f t="shared" si="0"/>
        <v/>
      </c>
      <c r="H63" s="481" t="str">
        <f t="shared" si="1"/>
        <v/>
      </c>
      <c r="I63" s="481" t="str">
        <f t="shared" si="2"/>
        <v/>
      </c>
    </row>
    <row r="64" spans="1:9" x14ac:dyDescent="0.25">
      <c r="A64" s="286" t="str">
        <f>IF(INDEX('CoC Ranking Data'!$A$1:$CF$106,ROW($D66),4)&lt;&gt;"",INDEX('CoC Ranking Data'!$A$1:$CF$106,ROW($D66),4),"")</f>
        <v/>
      </c>
      <c r="B64" s="286" t="str">
        <f>IF(INDEX('CoC Ranking Data'!$A$1:$CF$106,ROW($D66),5)&lt;&gt;"",INDEX('CoC Ranking Data'!$A$1:$CF$106,ROW($D66),5),"")</f>
        <v/>
      </c>
      <c r="C64" s="287" t="str">
        <f>IF(INDEX('CoC Ranking Data'!$A$1:$CF$106,ROW($D66),7)&lt;&gt;"",INDEX('CoC Ranking Data'!$A$1:$CF$106,ROW($D66),7),"")</f>
        <v/>
      </c>
      <c r="D64" s="300" t="str">
        <f>IF(INDEX('CoC Ranking Data'!$A$1:$CF$106,ROW($D66),31)&lt;&gt;"",INDEX('CoC Ranking Data'!$A$1:$CF$106,ROW($D66),31),"")</f>
        <v/>
      </c>
      <c r="E64" s="300" t="str">
        <f>IF(INDEX('CoC Ranking Data'!$A$1:$CF$106,ROW($D66),33)&lt;&gt;"",INDEX('CoC Ranking Data'!$A$1:$CF$106,ROW($D66),33),"")</f>
        <v/>
      </c>
      <c r="F64" s="8" t="str">
        <f t="shared" si="0"/>
        <v/>
      </c>
      <c r="H64" s="481" t="str">
        <f t="shared" si="1"/>
        <v/>
      </c>
      <c r="I64" s="481" t="str">
        <f t="shared" si="2"/>
        <v/>
      </c>
    </row>
    <row r="65" spans="1:9" x14ac:dyDescent="0.25">
      <c r="A65" s="286" t="str">
        <f>IF(INDEX('CoC Ranking Data'!$A$1:$CF$106,ROW($D67),4)&lt;&gt;"",INDEX('CoC Ranking Data'!$A$1:$CF$106,ROW($D67),4),"")</f>
        <v/>
      </c>
      <c r="B65" s="286" t="str">
        <f>IF(INDEX('CoC Ranking Data'!$A$1:$CF$106,ROW($D67),5)&lt;&gt;"",INDEX('CoC Ranking Data'!$A$1:$CF$106,ROW($D67),5),"")</f>
        <v/>
      </c>
      <c r="C65" s="287" t="str">
        <f>IF(INDEX('CoC Ranking Data'!$A$1:$CF$106,ROW($D67),7)&lt;&gt;"",INDEX('CoC Ranking Data'!$A$1:$CF$106,ROW($D67),7),"")</f>
        <v/>
      </c>
      <c r="D65" s="300" t="str">
        <f>IF(INDEX('CoC Ranking Data'!$A$1:$CF$106,ROW($D67),31)&lt;&gt;"",INDEX('CoC Ranking Data'!$A$1:$CF$106,ROW($D67),31),"")</f>
        <v/>
      </c>
      <c r="E65" s="300" t="str">
        <f>IF(INDEX('CoC Ranking Data'!$A$1:$CF$106,ROW($D67),33)&lt;&gt;"",INDEX('CoC Ranking Data'!$A$1:$CF$106,ROW($D67),33),"")</f>
        <v/>
      </c>
      <c r="F65" s="8" t="str">
        <f t="shared" si="0"/>
        <v/>
      </c>
      <c r="H65" s="481" t="str">
        <f t="shared" si="1"/>
        <v/>
      </c>
      <c r="I65" s="481" t="str">
        <f t="shared" si="2"/>
        <v/>
      </c>
    </row>
    <row r="66" spans="1:9" x14ac:dyDescent="0.25">
      <c r="A66" s="286" t="str">
        <f>IF(INDEX('CoC Ranking Data'!$A$1:$CF$106,ROW($D68),4)&lt;&gt;"",INDEX('CoC Ranking Data'!$A$1:$CF$106,ROW($D68),4),"")</f>
        <v/>
      </c>
      <c r="B66" s="286" t="str">
        <f>IF(INDEX('CoC Ranking Data'!$A$1:$CF$106,ROW($D68),5)&lt;&gt;"",INDEX('CoC Ranking Data'!$A$1:$CF$106,ROW($D68),5),"")</f>
        <v/>
      </c>
      <c r="C66" s="287" t="str">
        <f>IF(INDEX('CoC Ranking Data'!$A$1:$CF$106,ROW($D68),7)&lt;&gt;"",INDEX('CoC Ranking Data'!$A$1:$CF$106,ROW($D68),7),"")</f>
        <v/>
      </c>
      <c r="D66" s="300" t="str">
        <f>IF(INDEX('CoC Ranking Data'!$A$1:$CF$106,ROW($D68),31)&lt;&gt;"",INDEX('CoC Ranking Data'!$A$1:$CF$106,ROW($D68),31),"")</f>
        <v/>
      </c>
      <c r="E66" s="300" t="str">
        <f>IF(INDEX('CoC Ranking Data'!$A$1:$CF$106,ROW($D68),33)&lt;&gt;"",INDEX('CoC Ranking Data'!$A$1:$CF$106,ROW($D68),33),"")</f>
        <v/>
      </c>
      <c r="F66" s="8" t="str">
        <f t="shared" si="0"/>
        <v/>
      </c>
      <c r="H66" s="481" t="str">
        <f t="shared" si="1"/>
        <v/>
      </c>
      <c r="I66" s="481" t="str">
        <f t="shared" si="2"/>
        <v/>
      </c>
    </row>
    <row r="67" spans="1:9" x14ac:dyDescent="0.25">
      <c r="A67" s="286" t="str">
        <f>IF(INDEX('CoC Ranking Data'!$A$1:$CF$106,ROW($D69),4)&lt;&gt;"",INDEX('CoC Ranking Data'!$A$1:$CF$106,ROW($D69),4),"")</f>
        <v/>
      </c>
      <c r="B67" s="286" t="str">
        <f>IF(INDEX('CoC Ranking Data'!$A$1:$CF$106,ROW($D69),5)&lt;&gt;"",INDEX('CoC Ranking Data'!$A$1:$CF$106,ROW($D69),5),"")</f>
        <v/>
      </c>
      <c r="C67" s="287" t="str">
        <f>IF(INDEX('CoC Ranking Data'!$A$1:$CF$106,ROW($D69),7)&lt;&gt;"",INDEX('CoC Ranking Data'!$A$1:$CF$106,ROW($D69),7),"")</f>
        <v/>
      </c>
      <c r="D67" s="300" t="str">
        <f>IF(INDEX('CoC Ranking Data'!$A$1:$CF$106,ROW($D69),31)&lt;&gt;"",INDEX('CoC Ranking Data'!$A$1:$CF$106,ROW($D69),31),"")</f>
        <v/>
      </c>
      <c r="E67" s="300" t="str">
        <f>IF(INDEX('CoC Ranking Data'!$A$1:$CF$106,ROW($D69),33)&lt;&gt;"",INDEX('CoC Ranking Data'!$A$1:$CF$106,ROW($D69),33),"")</f>
        <v/>
      </c>
      <c r="F67" s="8" t="str">
        <f t="shared" si="0"/>
        <v/>
      </c>
      <c r="H67" s="481" t="str">
        <f t="shared" si="1"/>
        <v/>
      </c>
      <c r="I67" s="481" t="str">
        <f t="shared" si="2"/>
        <v/>
      </c>
    </row>
    <row r="68" spans="1:9" x14ac:dyDescent="0.25">
      <c r="A68" s="286" t="str">
        <f>IF(INDEX('CoC Ranking Data'!$A$1:$CF$106,ROW($D70),4)&lt;&gt;"",INDEX('CoC Ranking Data'!$A$1:$CF$106,ROW($D70),4),"")</f>
        <v/>
      </c>
      <c r="B68" s="286" t="str">
        <f>IF(INDEX('CoC Ranking Data'!$A$1:$CF$106,ROW($D70),5)&lt;&gt;"",INDEX('CoC Ranking Data'!$A$1:$CF$106,ROW($D70),5),"")</f>
        <v/>
      </c>
      <c r="C68" s="287" t="str">
        <f>IF(INDEX('CoC Ranking Data'!$A$1:$CF$106,ROW($D70),7)&lt;&gt;"",INDEX('CoC Ranking Data'!$A$1:$CF$106,ROW($D70),7),"")</f>
        <v/>
      </c>
      <c r="D68" s="300" t="str">
        <f>IF(INDEX('CoC Ranking Data'!$A$1:$CF$106,ROW($D70),31)&lt;&gt;"",INDEX('CoC Ranking Data'!$A$1:$CF$106,ROW($D70),31),"")</f>
        <v/>
      </c>
      <c r="E68" s="300" t="str">
        <f>IF(INDEX('CoC Ranking Data'!$A$1:$CF$106,ROW($D70),33)&lt;&gt;"",INDEX('CoC Ranking Data'!$A$1:$CF$106,ROW($D70),33),"")</f>
        <v/>
      </c>
      <c r="F68" s="8" t="str">
        <f t="shared" si="0"/>
        <v/>
      </c>
      <c r="H68" s="481" t="str">
        <f t="shared" si="1"/>
        <v/>
      </c>
      <c r="I68" s="481" t="str">
        <f t="shared" si="2"/>
        <v/>
      </c>
    </row>
    <row r="69" spans="1:9" x14ac:dyDescent="0.25">
      <c r="A69" s="286" t="str">
        <f>IF(INDEX('CoC Ranking Data'!$A$1:$CF$106,ROW($D71),4)&lt;&gt;"",INDEX('CoC Ranking Data'!$A$1:$CF$106,ROW($D71),4),"")</f>
        <v/>
      </c>
      <c r="B69" s="286" t="str">
        <f>IF(INDEX('CoC Ranking Data'!$A$1:$CF$106,ROW($D71),5)&lt;&gt;"",INDEX('CoC Ranking Data'!$A$1:$CF$106,ROW($D71),5),"")</f>
        <v/>
      </c>
      <c r="C69" s="287" t="str">
        <f>IF(INDEX('CoC Ranking Data'!$A$1:$CF$106,ROW($D71),7)&lt;&gt;"",INDEX('CoC Ranking Data'!$A$1:$CF$106,ROW($D71),7),"")</f>
        <v/>
      </c>
      <c r="D69" s="300" t="str">
        <f>IF(INDEX('CoC Ranking Data'!$A$1:$CF$106,ROW($D71),31)&lt;&gt;"",INDEX('CoC Ranking Data'!$A$1:$CF$106,ROW($D71),31),"")</f>
        <v/>
      </c>
      <c r="E69" s="300" t="str">
        <f>IF(INDEX('CoC Ranking Data'!$A$1:$CF$106,ROW($D71),33)&lt;&gt;"",INDEX('CoC Ranking Data'!$A$1:$CF$106,ROW($D71),33),"")</f>
        <v/>
      </c>
      <c r="F69" s="8" t="str">
        <f t="shared" si="0"/>
        <v/>
      </c>
      <c r="H69" s="481" t="str">
        <f t="shared" si="1"/>
        <v/>
      </c>
      <c r="I69" s="481" t="str">
        <f t="shared" si="2"/>
        <v/>
      </c>
    </row>
    <row r="70" spans="1:9" x14ac:dyDescent="0.25">
      <c r="A70" s="286" t="str">
        <f>IF(INDEX('CoC Ranking Data'!$A$1:$CF$106,ROW($D72),4)&lt;&gt;"",INDEX('CoC Ranking Data'!$A$1:$CF$106,ROW($D72),4),"")</f>
        <v/>
      </c>
      <c r="B70" s="286" t="str">
        <f>IF(INDEX('CoC Ranking Data'!$A$1:$CF$106,ROW($D72),5)&lt;&gt;"",INDEX('CoC Ranking Data'!$A$1:$CF$106,ROW($D72),5),"")</f>
        <v/>
      </c>
      <c r="C70" s="287" t="str">
        <f>IF(INDEX('CoC Ranking Data'!$A$1:$CF$106,ROW($D72),7)&lt;&gt;"",INDEX('CoC Ranking Data'!$A$1:$CF$106,ROW($D72),7),"")</f>
        <v/>
      </c>
      <c r="D70" s="300" t="str">
        <f>IF(INDEX('CoC Ranking Data'!$A$1:$CF$106,ROW($D72),31)&lt;&gt;"",INDEX('CoC Ranking Data'!$A$1:$CF$106,ROW($D72),31),"")</f>
        <v/>
      </c>
      <c r="E70" s="300" t="str">
        <f>IF(INDEX('CoC Ranking Data'!$A$1:$CF$106,ROW($D72),33)&lt;&gt;"",INDEX('CoC Ranking Data'!$A$1:$CF$106,ROW($D72),33),"")</f>
        <v/>
      </c>
      <c r="F70" s="8" t="str">
        <f t="shared" si="0"/>
        <v/>
      </c>
      <c r="H70" s="481" t="str">
        <f t="shared" si="1"/>
        <v/>
      </c>
      <c r="I70" s="481" t="str">
        <f t="shared" si="2"/>
        <v/>
      </c>
    </row>
    <row r="71" spans="1:9" x14ac:dyDescent="0.25">
      <c r="A71" s="286" t="str">
        <f>IF(INDEX('CoC Ranking Data'!$A$1:$CF$106,ROW($D73),4)&lt;&gt;"",INDEX('CoC Ranking Data'!$A$1:$CF$106,ROW($D73),4),"")</f>
        <v/>
      </c>
      <c r="B71" s="286" t="str">
        <f>IF(INDEX('CoC Ranking Data'!$A$1:$CF$106,ROW($D73),5)&lt;&gt;"",INDEX('CoC Ranking Data'!$A$1:$CF$106,ROW($D73),5),"")</f>
        <v/>
      </c>
      <c r="C71" s="287" t="str">
        <f>IF(INDEX('CoC Ranking Data'!$A$1:$CF$106,ROW($D73),7)&lt;&gt;"",INDEX('CoC Ranking Data'!$A$1:$CF$106,ROW($D73),7),"")</f>
        <v/>
      </c>
      <c r="D71" s="300" t="str">
        <f>IF(INDEX('CoC Ranking Data'!$A$1:$CF$106,ROW($D73),31)&lt;&gt;"",INDEX('CoC Ranking Data'!$A$1:$CF$106,ROW($D73),31),"")</f>
        <v/>
      </c>
      <c r="E71" s="300" t="str">
        <f>IF(INDEX('CoC Ranking Data'!$A$1:$CF$106,ROW($D73),33)&lt;&gt;"",INDEX('CoC Ranking Data'!$A$1:$CF$106,ROW($D73),33),"")</f>
        <v/>
      </c>
      <c r="F71" s="8" t="str">
        <f t="shared" si="0"/>
        <v/>
      </c>
      <c r="H71" s="481" t="str">
        <f t="shared" si="1"/>
        <v/>
      </c>
      <c r="I71" s="481" t="str">
        <f t="shared" si="2"/>
        <v/>
      </c>
    </row>
    <row r="72" spans="1:9" x14ac:dyDescent="0.25">
      <c r="A72" s="286" t="str">
        <f>IF(INDEX('CoC Ranking Data'!$A$1:$CF$106,ROW($D74),4)&lt;&gt;"",INDEX('CoC Ranking Data'!$A$1:$CF$106,ROW($D74),4),"")</f>
        <v/>
      </c>
      <c r="B72" s="286" t="str">
        <f>IF(INDEX('CoC Ranking Data'!$A$1:$CF$106,ROW($D74),5)&lt;&gt;"",INDEX('CoC Ranking Data'!$A$1:$CF$106,ROW($D74),5),"")</f>
        <v/>
      </c>
      <c r="C72" s="287" t="str">
        <f>IF(INDEX('CoC Ranking Data'!$A$1:$CF$106,ROW($D74),7)&lt;&gt;"",INDEX('CoC Ranking Data'!$A$1:$CF$106,ROW($D74),7),"")</f>
        <v/>
      </c>
      <c r="D72" s="300" t="str">
        <f>IF(INDEX('CoC Ranking Data'!$A$1:$CF$106,ROW($D74),31)&lt;&gt;"",INDEX('CoC Ranking Data'!$A$1:$CF$106,ROW($D74),31),"")</f>
        <v/>
      </c>
      <c r="E72" s="300" t="str">
        <f>IF(INDEX('CoC Ranking Data'!$A$1:$CF$106,ROW($D74),33)&lt;&gt;"",INDEX('CoC Ranking Data'!$A$1:$CF$106,ROW($D74),33),"")</f>
        <v/>
      </c>
      <c r="F72" s="8" t="str">
        <f t="shared" ref="F72:F102" si="3">IF($D72&lt;&gt;"", SUM(H72:I72), "")</f>
        <v/>
      </c>
      <c r="H72" s="481" t="str">
        <f t="shared" ref="H72:H102" si="4">IF(AND(A72&lt;&gt;"",D72&lt;&gt;""), IF(D72 &gt;= 0.695, 1, 0),"")</f>
        <v/>
      </c>
      <c r="I72" s="481" t="str">
        <f t="shared" ref="I72:I102" si="5">IF(AND(A72&lt;&gt;"",E72&lt;&gt;""), IF(E72 &gt;= 0.695, 1, 0),"")</f>
        <v/>
      </c>
    </row>
    <row r="73" spans="1:9" x14ac:dyDescent="0.25">
      <c r="A73" s="286" t="str">
        <f>IF(INDEX('CoC Ranking Data'!$A$1:$CF$106,ROW($D75),4)&lt;&gt;"",INDEX('CoC Ranking Data'!$A$1:$CF$106,ROW($D75),4),"")</f>
        <v/>
      </c>
      <c r="B73" s="286" t="str">
        <f>IF(INDEX('CoC Ranking Data'!$A$1:$CF$106,ROW($D75),5)&lt;&gt;"",INDEX('CoC Ranking Data'!$A$1:$CF$106,ROW($D75),5),"")</f>
        <v/>
      </c>
      <c r="C73" s="287" t="str">
        <f>IF(INDEX('CoC Ranking Data'!$A$1:$CF$106,ROW($D75),7)&lt;&gt;"",INDEX('CoC Ranking Data'!$A$1:$CF$106,ROW($D75),7),"")</f>
        <v/>
      </c>
      <c r="D73" s="300" t="str">
        <f>IF(INDEX('CoC Ranking Data'!$A$1:$CF$106,ROW($D75),31)&lt;&gt;"",INDEX('CoC Ranking Data'!$A$1:$CF$106,ROW($D75),31),"")</f>
        <v/>
      </c>
      <c r="E73" s="300" t="str">
        <f>IF(INDEX('CoC Ranking Data'!$A$1:$CF$106,ROW($D75),33)&lt;&gt;"",INDEX('CoC Ranking Data'!$A$1:$CF$106,ROW($D75),33),"")</f>
        <v/>
      </c>
      <c r="F73" s="8" t="str">
        <f t="shared" si="3"/>
        <v/>
      </c>
      <c r="H73" s="481" t="str">
        <f t="shared" si="4"/>
        <v/>
      </c>
      <c r="I73" s="481" t="str">
        <f t="shared" si="5"/>
        <v/>
      </c>
    </row>
    <row r="74" spans="1:9" x14ac:dyDescent="0.25">
      <c r="A74" s="286" t="str">
        <f>IF(INDEX('CoC Ranking Data'!$A$1:$CF$106,ROW($D76),4)&lt;&gt;"",INDEX('CoC Ranking Data'!$A$1:$CF$106,ROW($D76),4),"")</f>
        <v/>
      </c>
      <c r="B74" s="286" t="str">
        <f>IF(INDEX('CoC Ranking Data'!$A$1:$CF$106,ROW($D76),5)&lt;&gt;"",INDEX('CoC Ranking Data'!$A$1:$CF$106,ROW($D76),5),"")</f>
        <v/>
      </c>
      <c r="C74" s="287" t="str">
        <f>IF(INDEX('CoC Ranking Data'!$A$1:$CF$106,ROW($D76),7)&lt;&gt;"",INDEX('CoC Ranking Data'!$A$1:$CF$106,ROW($D76),7),"")</f>
        <v/>
      </c>
      <c r="D74" s="300" t="str">
        <f>IF(INDEX('CoC Ranking Data'!$A$1:$CF$106,ROW($D76),31)&lt;&gt;"",INDEX('CoC Ranking Data'!$A$1:$CF$106,ROW($D76),31),"")</f>
        <v/>
      </c>
      <c r="E74" s="300" t="str">
        <f>IF(INDEX('CoC Ranking Data'!$A$1:$CF$106,ROW($D76),33)&lt;&gt;"",INDEX('CoC Ranking Data'!$A$1:$CF$106,ROW($D76),33),"")</f>
        <v/>
      </c>
      <c r="F74" s="8" t="str">
        <f t="shared" si="3"/>
        <v/>
      </c>
      <c r="H74" s="481" t="str">
        <f t="shared" si="4"/>
        <v/>
      </c>
      <c r="I74" s="481" t="str">
        <f t="shared" si="5"/>
        <v/>
      </c>
    </row>
    <row r="75" spans="1:9" x14ac:dyDescent="0.25">
      <c r="A75" s="286" t="str">
        <f>IF(INDEX('CoC Ranking Data'!$A$1:$CF$106,ROW($D77),4)&lt;&gt;"",INDEX('CoC Ranking Data'!$A$1:$CF$106,ROW($D77),4),"")</f>
        <v/>
      </c>
      <c r="B75" s="286" t="str">
        <f>IF(INDEX('CoC Ranking Data'!$A$1:$CF$106,ROW($D77),5)&lt;&gt;"",INDEX('CoC Ranking Data'!$A$1:$CF$106,ROW($D77),5),"")</f>
        <v/>
      </c>
      <c r="C75" s="287" t="str">
        <f>IF(INDEX('CoC Ranking Data'!$A$1:$CF$106,ROW($D77),7)&lt;&gt;"",INDEX('CoC Ranking Data'!$A$1:$CF$106,ROW($D77),7),"")</f>
        <v/>
      </c>
      <c r="D75" s="300" t="str">
        <f>IF(INDEX('CoC Ranking Data'!$A$1:$CF$106,ROW($D77),31)&lt;&gt;"",INDEX('CoC Ranking Data'!$A$1:$CF$106,ROW($D77),31),"")</f>
        <v/>
      </c>
      <c r="E75" s="300" t="str">
        <f>IF(INDEX('CoC Ranking Data'!$A$1:$CF$106,ROW($D77),33)&lt;&gt;"",INDEX('CoC Ranking Data'!$A$1:$CF$106,ROW($D77),33),"")</f>
        <v/>
      </c>
      <c r="F75" s="8" t="str">
        <f t="shared" si="3"/>
        <v/>
      </c>
      <c r="H75" s="481" t="str">
        <f t="shared" si="4"/>
        <v/>
      </c>
      <c r="I75" s="481" t="str">
        <f t="shared" si="5"/>
        <v/>
      </c>
    </row>
    <row r="76" spans="1:9" x14ac:dyDescent="0.25">
      <c r="A76" s="286" t="str">
        <f>IF(INDEX('CoC Ranking Data'!$A$1:$CF$106,ROW($D78),4)&lt;&gt;"",INDEX('CoC Ranking Data'!$A$1:$CF$106,ROW($D78),4),"")</f>
        <v/>
      </c>
      <c r="B76" s="286" t="str">
        <f>IF(INDEX('CoC Ranking Data'!$A$1:$CF$106,ROW($D78),5)&lt;&gt;"",INDEX('CoC Ranking Data'!$A$1:$CF$106,ROW($D78),5),"")</f>
        <v/>
      </c>
      <c r="C76" s="287" t="str">
        <f>IF(INDEX('CoC Ranking Data'!$A$1:$CF$106,ROW($D78),7)&lt;&gt;"",INDEX('CoC Ranking Data'!$A$1:$CF$106,ROW($D78),7),"")</f>
        <v/>
      </c>
      <c r="D76" s="300" t="str">
        <f>IF(INDEX('CoC Ranking Data'!$A$1:$CF$106,ROW($D78),31)&lt;&gt;"",INDEX('CoC Ranking Data'!$A$1:$CF$106,ROW($D78),31),"")</f>
        <v/>
      </c>
      <c r="E76" s="300" t="str">
        <f>IF(INDEX('CoC Ranking Data'!$A$1:$CF$106,ROW($D78),33)&lt;&gt;"",INDEX('CoC Ranking Data'!$A$1:$CF$106,ROW($D78),33),"")</f>
        <v/>
      </c>
      <c r="F76" s="8" t="str">
        <f t="shared" si="3"/>
        <v/>
      </c>
      <c r="H76" s="481" t="str">
        <f t="shared" si="4"/>
        <v/>
      </c>
      <c r="I76" s="481" t="str">
        <f t="shared" si="5"/>
        <v/>
      </c>
    </row>
    <row r="77" spans="1:9" x14ac:dyDescent="0.25">
      <c r="A77" s="286" t="str">
        <f>IF(INDEX('CoC Ranking Data'!$A$1:$CF$106,ROW($D79),4)&lt;&gt;"",INDEX('CoC Ranking Data'!$A$1:$CF$106,ROW($D79),4),"")</f>
        <v/>
      </c>
      <c r="B77" s="286" t="str">
        <f>IF(INDEX('CoC Ranking Data'!$A$1:$CF$106,ROW($D79),5)&lt;&gt;"",INDEX('CoC Ranking Data'!$A$1:$CF$106,ROW($D79),5),"")</f>
        <v/>
      </c>
      <c r="C77" s="287" t="str">
        <f>IF(INDEX('CoC Ranking Data'!$A$1:$CF$106,ROW($D79),7)&lt;&gt;"",INDEX('CoC Ranking Data'!$A$1:$CF$106,ROW($D79),7),"")</f>
        <v/>
      </c>
      <c r="D77" s="300" t="str">
        <f>IF(INDEX('CoC Ranking Data'!$A$1:$CF$106,ROW($D79),31)&lt;&gt;"",INDEX('CoC Ranking Data'!$A$1:$CF$106,ROW($D79),31),"")</f>
        <v/>
      </c>
      <c r="E77" s="300" t="str">
        <f>IF(INDEX('CoC Ranking Data'!$A$1:$CF$106,ROW($D79),33)&lt;&gt;"",INDEX('CoC Ranking Data'!$A$1:$CF$106,ROW($D79),33),"")</f>
        <v/>
      </c>
      <c r="F77" s="8" t="str">
        <f t="shared" si="3"/>
        <v/>
      </c>
      <c r="H77" s="481" t="str">
        <f t="shared" si="4"/>
        <v/>
      </c>
      <c r="I77" s="481" t="str">
        <f t="shared" si="5"/>
        <v/>
      </c>
    </row>
    <row r="78" spans="1:9" x14ac:dyDescent="0.25">
      <c r="A78" s="286" t="str">
        <f>IF(INDEX('CoC Ranking Data'!$A$1:$CF$106,ROW($D80),4)&lt;&gt;"",INDEX('CoC Ranking Data'!$A$1:$CF$106,ROW($D80),4),"")</f>
        <v/>
      </c>
      <c r="B78" s="286" t="str">
        <f>IF(INDEX('CoC Ranking Data'!$A$1:$CF$106,ROW($D80),5)&lt;&gt;"",INDEX('CoC Ranking Data'!$A$1:$CF$106,ROW($D80),5),"")</f>
        <v/>
      </c>
      <c r="C78" s="287" t="str">
        <f>IF(INDEX('CoC Ranking Data'!$A$1:$CF$106,ROW($D80),7)&lt;&gt;"",INDEX('CoC Ranking Data'!$A$1:$CF$106,ROW($D80),7),"")</f>
        <v/>
      </c>
      <c r="D78" s="300" t="str">
        <f>IF(INDEX('CoC Ranking Data'!$A$1:$CF$106,ROW($D80),31)&lt;&gt;"",INDEX('CoC Ranking Data'!$A$1:$CF$106,ROW($D80),31),"")</f>
        <v/>
      </c>
      <c r="E78" s="300" t="str">
        <f>IF(INDEX('CoC Ranking Data'!$A$1:$CF$106,ROW($D80),33)&lt;&gt;"",INDEX('CoC Ranking Data'!$A$1:$CF$106,ROW($D80),33),"")</f>
        <v/>
      </c>
      <c r="F78" s="8" t="str">
        <f t="shared" si="3"/>
        <v/>
      </c>
      <c r="H78" s="481" t="str">
        <f t="shared" si="4"/>
        <v/>
      </c>
      <c r="I78" s="481" t="str">
        <f t="shared" si="5"/>
        <v/>
      </c>
    </row>
    <row r="79" spans="1:9" x14ac:dyDescent="0.25">
      <c r="A79" s="286" t="str">
        <f>IF(INDEX('CoC Ranking Data'!$A$1:$CF$106,ROW($D81),4)&lt;&gt;"",INDEX('CoC Ranking Data'!$A$1:$CF$106,ROW($D81),4),"")</f>
        <v/>
      </c>
      <c r="B79" s="286" t="str">
        <f>IF(INDEX('CoC Ranking Data'!$A$1:$CF$106,ROW($D81),5)&lt;&gt;"",INDEX('CoC Ranking Data'!$A$1:$CF$106,ROW($D81),5),"")</f>
        <v/>
      </c>
      <c r="C79" s="287" t="str">
        <f>IF(INDEX('CoC Ranking Data'!$A$1:$CF$106,ROW($D81),7)&lt;&gt;"",INDEX('CoC Ranking Data'!$A$1:$CF$106,ROW($D81),7),"")</f>
        <v/>
      </c>
      <c r="D79" s="300" t="str">
        <f>IF(INDEX('CoC Ranking Data'!$A$1:$CF$106,ROW($D81),31)&lt;&gt;"",INDEX('CoC Ranking Data'!$A$1:$CF$106,ROW($D81),31),"")</f>
        <v/>
      </c>
      <c r="E79" s="300" t="str">
        <f>IF(INDEX('CoC Ranking Data'!$A$1:$CF$106,ROW($D81),33)&lt;&gt;"",INDEX('CoC Ranking Data'!$A$1:$CF$106,ROW($D81),33),"")</f>
        <v/>
      </c>
      <c r="F79" s="8" t="str">
        <f t="shared" si="3"/>
        <v/>
      </c>
      <c r="H79" s="481" t="str">
        <f t="shared" si="4"/>
        <v/>
      </c>
      <c r="I79" s="481" t="str">
        <f t="shared" si="5"/>
        <v/>
      </c>
    </row>
    <row r="80" spans="1:9" x14ac:dyDescent="0.25">
      <c r="A80" s="286" t="str">
        <f>IF(INDEX('CoC Ranking Data'!$A$1:$CF$106,ROW($D82),4)&lt;&gt;"",INDEX('CoC Ranking Data'!$A$1:$CF$106,ROW($D82),4),"")</f>
        <v/>
      </c>
      <c r="B80" s="286" t="str">
        <f>IF(INDEX('CoC Ranking Data'!$A$1:$CF$106,ROW($D82),5)&lt;&gt;"",INDEX('CoC Ranking Data'!$A$1:$CF$106,ROW($D82),5),"")</f>
        <v/>
      </c>
      <c r="C80" s="287" t="str">
        <f>IF(INDEX('CoC Ranking Data'!$A$1:$CF$106,ROW($D82),7)&lt;&gt;"",INDEX('CoC Ranking Data'!$A$1:$CF$106,ROW($D82),7),"")</f>
        <v/>
      </c>
      <c r="D80" s="300" t="str">
        <f>IF(INDEX('CoC Ranking Data'!$A$1:$CF$106,ROW($D82),31)&lt;&gt;"",INDEX('CoC Ranking Data'!$A$1:$CF$106,ROW($D82),31),"")</f>
        <v/>
      </c>
      <c r="E80" s="300" t="str">
        <f>IF(INDEX('CoC Ranking Data'!$A$1:$CF$106,ROW($D82),33)&lt;&gt;"",INDEX('CoC Ranking Data'!$A$1:$CF$106,ROW($D82),33),"")</f>
        <v/>
      </c>
      <c r="F80" s="8" t="str">
        <f t="shared" si="3"/>
        <v/>
      </c>
      <c r="H80" s="481" t="str">
        <f t="shared" si="4"/>
        <v/>
      </c>
      <c r="I80" s="481" t="str">
        <f t="shared" si="5"/>
        <v/>
      </c>
    </row>
    <row r="81" spans="1:9" x14ac:dyDescent="0.25">
      <c r="A81" s="286" t="str">
        <f>IF(INDEX('CoC Ranking Data'!$A$1:$CF$106,ROW($D83),4)&lt;&gt;"",INDEX('CoC Ranking Data'!$A$1:$CF$106,ROW($D83),4),"")</f>
        <v/>
      </c>
      <c r="B81" s="286" t="str">
        <f>IF(INDEX('CoC Ranking Data'!$A$1:$CF$106,ROW($D83),5)&lt;&gt;"",INDEX('CoC Ranking Data'!$A$1:$CF$106,ROW($D83),5),"")</f>
        <v/>
      </c>
      <c r="C81" s="287" t="str">
        <f>IF(INDEX('CoC Ranking Data'!$A$1:$CF$106,ROW($D83),7)&lt;&gt;"",INDEX('CoC Ranking Data'!$A$1:$CF$106,ROW($D83),7),"")</f>
        <v/>
      </c>
      <c r="D81" s="300" t="str">
        <f>IF(INDEX('CoC Ranking Data'!$A$1:$CF$106,ROW($D83),31)&lt;&gt;"",INDEX('CoC Ranking Data'!$A$1:$CF$106,ROW($D83),31),"")</f>
        <v/>
      </c>
      <c r="E81" s="300" t="str">
        <f>IF(INDEX('CoC Ranking Data'!$A$1:$CF$106,ROW($D83),33)&lt;&gt;"",INDEX('CoC Ranking Data'!$A$1:$CF$106,ROW($D83),33),"")</f>
        <v/>
      </c>
      <c r="F81" s="8" t="str">
        <f t="shared" si="3"/>
        <v/>
      </c>
      <c r="H81" s="481" t="str">
        <f t="shared" si="4"/>
        <v/>
      </c>
      <c r="I81" s="481" t="str">
        <f t="shared" si="5"/>
        <v/>
      </c>
    </row>
    <row r="82" spans="1:9" x14ac:dyDescent="0.25">
      <c r="A82" s="286" t="str">
        <f>IF(INDEX('CoC Ranking Data'!$A$1:$CF$106,ROW($D84),4)&lt;&gt;"",INDEX('CoC Ranking Data'!$A$1:$CF$106,ROW($D84),4),"")</f>
        <v/>
      </c>
      <c r="B82" s="286" t="str">
        <f>IF(INDEX('CoC Ranking Data'!$A$1:$CF$106,ROW($D84),5)&lt;&gt;"",INDEX('CoC Ranking Data'!$A$1:$CF$106,ROW($D84),5),"")</f>
        <v/>
      </c>
      <c r="C82" s="287" t="str">
        <f>IF(INDEX('CoC Ranking Data'!$A$1:$CF$106,ROW($D84),7)&lt;&gt;"",INDEX('CoC Ranking Data'!$A$1:$CF$106,ROW($D84),7),"")</f>
        <v/>
      </c>
      <c r="D82" s="300" t="str">
        <f>IF(INDEX('CoC Ranking Data'!$A$1:$CF$106,ROW($D84),31)&lt;&gt;"",INDEX('CoC Ranking Data'!$A$1:$CF$106,ROW($D84),31),"")</f>
        <v/>
      </c>
      <c r="E82" s="300" t="str">
        <f>IF(INDEX('CoC Ranking Data'!$A$1:$CF$106,ROW($D84),33)&lt;&gt;"",INDEX('CoC Ranking Data'!$A$1:$CF$106,ROW($D84),33),"")</f>
        <v/>
      </c>
      <c r="F82" s="8" t="str">
        <f t="shared" si="3"/>
        <v/>
      </c>
      <c r="H82" s="481" t="str">
        <f t="shared" si="4"/>
        <v/>
      </c>
      <c r="I82" s="481" t="str">
        <f t="shared" si="5"/>
        <v/>
      </c>
    </row>
    <row r="83" spans="1:9" x14ac:dyDescent="0.25">
      <c r="A83" s="286" t="str">
        <f>IF(INDEX('CoC Ranking Data'!$A$1:$CF$106,ROW($D85),4)&lt;&gt;"",INDEX('CoC Ranking Data'!$A$1:$CF$106,ROW($D85),4),"")</f>
        <v/>
      </c>
      <c r="B83" s="286" t="str">
        <f>IF(INDEX('CoC Ranking Data'!$A$1:$CF$106,ROW($D85),5)&lt;&gt;"",INDEX('CoC Ranking Data'!$A$1:$CF$106,ROW($D85),5),"")</f>
        <v/>
      </c>
      <c r="C83" s="287" t="str">
        <f>IF(INDEX('CoC Ranking Data'!$A$1:$CF$106,ROW($D85),7)&lt;&gt;"",INDEX('CoC Ranking Data'!$A$1:$CF$106,ROW($D85),7),"")</f>
        <v/>
      </c>
      <c r="D83" s="300" t="str">
        <f>IF(INDEX('CoC Ranking Data'!$A$1:$CF$106,ROW($D85),31)&lt;&gt;"",INDEX('CoC Ranking Data'!$A$1:$CF$106,ROW($D85),31),"")</f>
        <v/>
      </c>
      <c r="E83" s="300" t="str">
        <f>IF(INDEX('CoC Ranking Data'!$A$1:$CF$106,ROW($D85),33)&lt;&gt;"",INDEX('CoC Ranking Data'!$A$1:$CF$106,ROW($D85),33),"")</f>
        <v/>
      </c>
      <c r="F83" s="8" t="str">
        <f t="shared" si="3"/>
        <v/>
      </c>
      <c r="H83" s="481" t="str">
        <f t="shared" si="4"/>
        <v/>
      </c>
      <c r="I83" s="481" t="str">
        <f t="shared" si="5"/>
        <v/>
      </c>
    </row>
    <row r="84" spans="1:9" x14ac:dyDescent="0.25">
      <c r="A84" s="286" t="str">
        <f>IF(INDEX('CoC Ranking Data'!$A$1:$CF$106,ROW($D86),4)&lt;&gt;"",INDEX('CoC Ranking Data'!$A$1:$CF$106,ROW($D86),4),"")</f>
        <v/>
      </c>
      <c r="B84" s="286" t="str">
        <f>IF(INDEX('CoC Ranking Data'!$A$1:$CF$106,ROW($D86),5)&lt;&gt;"",INDEX('CoC Ranking Data'!$A$1:$CF$106,ROW($D86),5),"")</f>
        <v/>
      </c>
      <c r="C84" s="287" t="str">
        <f>IF(INDEX('CoC Ranking Data'!$A$1:$CF$106,ROW($D86),7)&lt;&gt;"",INDEX('CoC Ranking Data'!$A$1:$CF$106,ROW($D86),7),"")</f>
        <v/>
      </c>
      <c r="D84" s="300" t="str">
        <f>IF(INDEX('CoC Ranking Data'!$A$1:$CF$106,ROW($D86),31)&lt;&gt;"",INDEX('CoC Ranking Data'!$A$1:$CF$106,ROW($D86),31),"")</f>
        <v/>
      </c>
      <c r="E84" s="300" t="str">
        <f>IF(INDEX('CoC Ranking Data'!$A$1:$CF$106,ROW($D86),33)&lt;&gt;"",INDEX('CoC Ranking Data'!$A$1:$CF$106,ROW($D86),33),"")</f>
        <v/>
      </c>
      <c r="F84" s="8" t="str">
        <f t="shared" si="3"/>
        <v/>
      </c>
      <c r="H84" s="481" t="str">
        <f t="shared" si="4"/>
        <v/>
      </c>
      <c r="I84" s="481" t="str">
        <f t="shared" si="5"/>
        <v/>
      </c>
    </row>
    <row r="85" spans="1:9" x14ac:dyDescent="0.25">
      <c r="A85" s="286" t="str">
        <f>IF(INDEX('CoC Ranking Data'!$A$1:$CF$106,ROW($D87),4)&lt;&gt;"",INDEX('CoC Ranking Data'!$A$1:$CF$106,ROW($D87),4),"")</f>
        <v/>
      </c>
      <c r="B85" s="286" t="str">
        <f>IF(INDEX('CoC Ranking Data'!$A$1:$CF$106,ROW($D87),5)&lt;&gt;"",INDEX('CoC Ranking Data'!$A$1:$CF$106,ROW($D87),5),"")</f>
        <v/>
      </c>
      <c r="C85" s="287" t="str">
        <f>IF(INDEX('CoC Ranking Data'!$A$1:$CF$106,ROW($D87),7)&lt;&gt;"",INDEX('CoC Ranking Data'!$A$1:$CF$106,ROW($D87),7),"")</f>
        <v/>
      </c>
      <c r="D85" s="300" t="str">
        <f>IF(INDEX('CoC Ranking Data'!$A$1:$CF$106,ROW($D87),31)&lt;&gt;"",INDEX('CoC Ranking Data'!$A$1:$CF$106,ROW($D87),31),"")</f>
        <v/>
      </c>
      <c r="E85" s="300" t="str">
        <f>IF(INDEX('CoC Ranking Data'!$A$1:$CF$106,ROW($D87),33)&lt;&gt;"",INDEX('CoC Ranking Data'!$A$1:$CF$106,ROW($D87),33),"")</f>
        <v/>
      </c>
      <c r="F85" s="8" t="str">
        <f t="shared" si="3"/>
        <v/>
      </c>
      <c r="H85" s="481" t="str">
        <f t="shared" si="4"/>
        <v/>
      </c>
      <c r="I85" s="481" t="str">
        <f t="shared" si="5"/>
        <v/>
      </c>
    </row>
    <row r="86" spans="1:9" x14ac:dyDescent="0.25">
      <c r="A86" s="286" t="str">
        <f>IF(INDEX('CoC Ranking Data'!$A$1:$CF$106,ROW($D88),4)&lt;&gt;"",INDEX('CoC Ranking Data'!$A$1:$CF$106,ROW($D88),4),"")</f>
        <v/>
      </c>
      <c r="B86" s="286" t="str">
        <f>IF(INDEX('CoC Ranking Data'!$A$1:$CF$106,ROW($D88),5)&lt;&gt;"",INDEX('CoC Ranking Data'!$A$1:$CF$106,ROW($D88),5),"")</f>
        <v/>
      </c>
      <c r="C86" s="287" t="str">
        <f>IF(INDEX('CoC Ranking Data'!$A$1:$CF$106,ROW($D88),7)&lt;&gt;"",INDEX('CoC Ranking Data'!$A$1:$CF$106,ROW($D88),7),"")</f>
        <v/>
      </c>
      <c r="D86" s="300" t="str">
        <f>IF(INDEX('CoC Ranking Data'!$A$1:$CF$106,ROW($D88),31)&lt;&gt;"",INDEX('CoC Ranking Data'!$A$1:$CF$106,ROW($D88),31),"")</f>
        <v/>
      </c>
      <c r="E86" s="300" t="str">
        <f>IF(INDEX('CoC Ranking Data'!$A$1:$CF$106,ROW($D88),33)&lt;&gt;"",INDEX('CoC Ranking Data'!$A$1:$CF$106,ROW($D88),33),"")</f>
        <v/>
      </c>
      <c r="F86" s="8" t="str">
        <f t="shared" si="3"/>
        <v/>
      </c>
      <c r="H86" s="481" t="str">
        <f t="shared" si="4"/>
        <v/>
      </c>
      <c r="I86" s="481" t="str">
        <f t="shared" si="5"/>
        <v/>
      </c>
    </row>
    <row r="87" spans="1:9" x14ac:dyDescent="0.25">
      <c r="A87" s="286" t="str">
        <f>IF(INDEX('CoC Ranking Data'!$A$1:$CF$106,ROW($D89),4)&lt;&gt;"",INDEX('CoC Ranking Data'!$A$1:$CF$106,ROW($D89),4),"")</f>
        <v/>
      </c>
      <c r="B87" s="286" t="str">
        <f>IF(INDEX('CoC Ranking Data'!$A$1:$CF$106,ROW($D89),5)&lt;&gt;"",INDEX('CoC Ranking Data'!$A$1:$CF$106,ROW($D89),5),"")</f>
        <v/>
      </c>
      <c r="C87" s="287" t="str">
        <f>IF(INDEX('CoC Ranking Data'!$A$1:$CF$106,ROW($D89),7)&lt;&gt;"",INDEX('CoC Ranking Data'!$A$1:$CF$106,ROW($D89),7),"")</f>
        <v/>
      </c>
      <c r="D87" s="300" t="str">
        <f>IF(INDEX('CoC Ranking Data'!$A$1:$CF$106,ROW($D89),31)&lt;&gt;"",INDEX('CoC Ranking Data'!$A$1:$CF$106,ROW($D89),31),"")</f>
        <v/>
      </c>
      <c r="E87" s="300" t="str">
        <f>IF(INDEX('CoC Ranking Data'!$A$1:$CF$106,ROW($D89),33)&lt;&gt;"",INDEX('CoC Ranking Data'!$A$1:$CF$106,ROW($D89),33),"")</f>
        <v/>
      </c>
      <c r="F87" s="8" t="str">
        <f t="shared" si="3"/>
        <v/>
      </c>
      <c r="H87" s="481" t="str">
        <f t="shared" si="4"/>
        <v/>
      </c>
      <c r="I87" s="481" t="str">
        <f t="shared" si="5"/>
        <v/>
      </c>
    </row>
    <row r="88" spans="1:9" x14ac:dyDescent="0.25">
      <c r="A88" s="286" t="str">
        <f>IF(INDEX('CoC Ranking Data'!$A$1:$CF$106,ROW($D90),4)&lt;&gt;"",INDEX('CoC Ranking Data'!$A$1:$CF$106,ROW($D90),4),"")</f>
        <v/>
      </c>
      <c r="B88" s="286" t="str">
        <f>IF(INDEX('CoC Ranking Data'!$A$1:$CF$106,ROW($D90),5)&lt;&gt;"",INDEX('CoC Ranking Data'!$A$1:$CF$106,ROW($D90),5),"")</f>
        <v/>
      </c>
      <c r="C88" s="287" t="str">
        <f>IF(INDEX('CoC Ranking Data'!$A$1:$CF$106,ROW($D90),7)&lt;&gt;"",INDEX('CoC Ranking Data'!$A$1:$CF$106,ROW($D90),7),"")</f>
        <v/>
      </c>
      <c r="D88" s="300" t="str">
        <f>IF(INDEX('CoC Ranking Data'!$A$1:$CF$106,ROW($D90),31)&lt;&gt;"",INDEX('CoC Ranking Data'!$A$1:$CF$106,ROW($D90),31),"")</f>
        <v/>
      </c>
      <c r="E88" s="300" t="str">
        <f>IF(INDEX('CoC Ranking Data'!$A$1:$CF$106,ROW($D90),33)&lt;&gt;"",INDEX('CoC Ranking Data'!$A$1:$CF$106,ROW($D90),33),"")</f>
        <v/>
      </c>
      <c r="F88" s="8" t="str">
        <f t="shared" si="3"/>
        <v/>
      </c>
      <c r="H88" s="481" t="str">
        <f t="shared" si="4"/>
        <v/>
      </c>
      <c r="I88" s="481" t="str">
        <f t="shared" si="5"/>
        <v/>
      </c>
    </row>
    <row r="89" spans="1:9" x14ac:dyDescent="0.25">
      <c r="A89" s="286" t="str">
        <f>IF(INDEX('CoC Ranking Data'!$A$1:$CF$106,ROW($D91),4)&lt;&gt;"",INDEX('CoC Ranking Data'!$A$1:$CF$106,ROW($D91),4),"")</f>
        <v/>
      </c>
      <c r="B89" s="286" t="str">
        <f>IF(INDEX('CoC Ranking Data'!$A$1:$CF$106,ROW($D91),5)&lt;&gt;"",INDEX('CoC Ranking Data'!$A$1:$CF$106,ROW($D91),5),"")</f>
        <v/>
      </c>
      <c r="C89" s="287" t="str">
        <f>IF(INDEX('CoC Ranking Data'!$A$1:$CF$106,ROW($D91),7)&lt;&gt;"",INDEX('CoC Ranking Data'!$A$1:$CF$106,ROW($D91),7),"")</f>
        <v/>
      </c>
      <c r="D89" s="300" t="str">
        <f>IF(INDEX('CoC Ranking Data'!$A$1:$CF$106,ROW($D91),31)&lt;&gt;"",INDEX('CoC Ranking Data'!$A$1:$CF$106,ROW($D91),31),"")</f>
        <v/>
      </c>
      <c r="E89" s="300" t="str">
        <f>IF(INDEX('CoC Ranking Data'!$A$1:$CF$106,ROW($D91),33)&lt;&gt;"",INDEX('CoC Ranking Data'!$A$1:$CF$106,ROW($D91),33),"")</f>
        <v/>
      </c>
      <c r="F89" s="8" t="str">
        <f t="shared" si="3"/>
        <v/>
      </c>
      <c r="H89" s="481" t="str">
        <f t="shared" si="4"/>
        <v/>
      </c>
      <c r="I89" s="481" t="str">
        <f t="shared" si="5"/>
        <v/>
      </c>
    </row>
    <row r="90" spans="1:9" x14ac:dyDescent="0.25">
      <c r="A90" s="286" t="str">
        <f>IF(INDEX('CoC Ranking Data'!$A$1:$CF$106,ROW($D92),4)&lt;&gt;"",INDEX('CoC Ranking Data'!$A$1:$CF$106,ROW($D92),4),"")</f>
        <v/>
      </c>
      <c r="B90" s="286" t="str">
        <f>IF(INDEX('CoC Ranking Data'!$A$1:$CF$106,ROW($D92),5)&lt;&gt;"",INDEX('CoC Ranking Data'!$A$1:$CF$106,ROW($D92),5),"")</f>
        <v/>
      </c>
      <c r="C90" s="287" t="str">
        <f>IF(INDEX('CoC Ranking Data'!$A$1:$CF$106,ROW($D92),7)&lt;&gt;"",INDEX('CoC Ranking Data'!$A$1:$CF$106,ROW($D92),7),"")</f>
        <v/>
      </c>
      <c r="D90" s="300" t="str">
        <f>IF(INDEX('CoC Ranking Data'!$A$1:$CF$106,ROW($D92),31)&lt;&gt;"",INDEX('CoC Ranking Data'!$A$1:$CF$106,ROW($D92),31),"")</f>
        <v/>
      </c>
      <c r="E90" s="300" t="str">
        <f>IF(INDEX('CoC Ranking Data'!$A$1:$CF$106,ROW($D92),33)&lt;&gt;"",INDEX('CoC Ranking Data'!$A$1:$CF$106,ROW($D92),33),"")</f>
        <v/>
      </c>
      <c r="F90" s="8" t="str">
        <f t="shared" si="3"/>
        <v/>
      </c>
      <c r="H90" s="481" t="str">
        <f t="shared" si="4"/>
        <v/>
      </c>
      <c r="I90" s="481" t="str">
        <f t="shared" si="5"/>
        <v/>
      </c>
    </row>
    <row r="91" spans="1:9" x14ac:dyDescent="0.25">
      <c r="A91" s="286" t="str">
        <f>IF(INDEX('CoC Ranking Data'!$A$1:$CF$106,ROW($D93),4)&lt;&gt;"",INDEX('CoC Ranking Data'!$A$1:$CF$106,ROW($D93),4),"")</f>
        <v/>
      </c>
      <c r="B91" s="286" t="str">
        <f>IF(INDEX('CoC Ranking Data'!$A$1:$CF$106,ROW($D93),5)&lt;&gt;"",INDEX('CoC Ranking Data'!$A$1:$CF$106,ROW($D93),5),"")</f>
        <v/>
      </c>
      <c r="C91" s="287" t="str">
        <f>IF(INDEX('CoC Ranking Data'!$A$1:$CF$106,ROW($D93),7)&lt;&gt;"",INDEX('CoC Ranking Data'!$A$1:$CF$106,ROW($D93),7),"")</f>
        <v/>
      </c>
      <c r="D91" s="300" t="str">
        <f>IF(INDEX('CoC Ranking Data'!$A$1:$CF$106,ROW($D93),31)&lt;&gt;"",INDEX('CoC Ranking Data'!$A$1:$CF$106,ROW($D93),31),"")</f>
        <v/>
      </c>
      <c r="E91" s="300" t="str">
        <f>IF(INDEX('CoC Ranking Data'!$A$1:$CF$106,ROW($D93),33)&lt;&gt;"",INDEX('CoC Ranking Data'!$A$1:$CF$106,ROW($D93),33),"")</f>
        <v/>
      </c>
      <c r="F91" s="8" t="str">
        <f t="shared" si="3"/>
        <v/>
      </c>
      <c r="H91" s="481" t="str">
        <f t="shared" si="4"/>
        <v/>
      </c>
      <c r="I91" s="481" t="str">
        <f t="shared" si="5"/>
        <v/>
      </c>
    </row>
    <row r="92" spans="1:9" x14ac:dyDescent="0.25">
      <c r="A92" s="286" t="str">
        <f>IF(INDEX('CoC Ranking Data'!$A$1:$CF$106,ROW($D94),4)&lt;&gt;"",INDEX('CoC Ranking Data'!$A$1:$CF$106,ROW($D94),4),"")</f>
        <v/>
      </c>
      <c r="B92" s="286" t="str">
        <f>IF(INDEX('CoC Ranking Data'!$A$1:$CF$106,ROW($D94),5)&lt;&gt;"",INDEX('CoC Ranking Data'!$A$1:$CF$106,ROW($D94),5),"")</f>
        <v/>
      </c>
      <c r="C92" s="287" t="str">
        <f>IF(INDEX('CoC Ranking Data'!$A$1:$CF$106,ROW($D94),7)&lt;&gt;"",INDEX('CoC Ranking Data'!$A$1:$CF$106,ROW($D94),7),"")</f>
        <v/>
      </c>
      <c r="D92" s="300" t="str">
        <f>IF(INDEX('CoC Ranking Data'!$A$1:$CF$106,ROW($D94),31)&lt;&gt;"",INDEX('CoC Ranking Data'!$A$1:$CF$106,ROW($D94),31),"")</f>
        <v/>
      </c>
      <c r="E92" s="300" t="str">
        <f>IF(INDEX('CoC Ranking Data'!$A$1:$CF$106,ROW($D94),33)&lt;&gt;"",INDEX('CoC Ranking Data'!$A$1:$CF$106,ROW($D94),33),"")</f>
        <v/>
      </c>
      <c r="F92" s="8" t="str">
        <f t="shared" si="3"/>
        <v/>
      </c>
      <c r="H92" s="481" t="str">
        <f t="shared" si="4"/>
        <v/>
      </c>
      <c r="I92" s="481" t="str">
        <f t="shared" si="5"/>
        <v/>
      </c>
    </row>
    <row r="93" spans="1:9" x14ac:dyDescent="0.25">
      <c r="A93" s="286" t="str">
        <f>IF(INDEX('CoC Ranking Data'!$A$1:$CF$106,ROW($D95),4)&lt;&gt;"",INDEX('CoC Ranking Data'!$A$1:$CF$106,ROW($D95),4),"")</f>
        <v/>
      </c>
      <c r="B93" s="286" t="str">
        <f>IF(INDEX('CoC Ranking Data'!$A$1:$CF$106,ROW($D95),5)&lt;&gt;"",INDEX('CoC Ranking Data'!$A$1:$CF$106,ROW($D95),5),"")</f>
        <v/>
      </c>
      <c r="C93" s="287" t="str">
        <f>IF(INDEX('CoC Ranking Data'!$A$1:$CF$106,ROW($D95),7)&lt;&gt;"",INDEX('CoC Ranking Data'!$A$1:$CF$106,ROW($D95),7),"")</f>
        <v/>
      </c>
      <c r="D93" s="300" t="str">
        <f>IF(INDEX('CoC Ranking Data'!$A$1:$CF$106,ROW($D95),31)&lt;&gt;"",INDEX('CoC Ranking Data'!$A$1:$CF$106,ROW($D95),31),"")</f>
        <v/>
      </c>
      <c r="E93" s="300" t="str">
        <f>IF(INDEX('CoC Ranking Data'!$A$1:$CF$106,ROW($D95),33)&lt;&gt;"",INDEX('CoC Ranking Data'!$A$1:$CF$106,ROW($D95),33),"")</f>
        <v/>
      </c>
      <c r="F93" s="8" t="str">
        <f t="shared" si="3"/>
        <v/>
      </c>
      <c r="H93" s="481" t="str">
        <f t="shared" si="4"/>
        <v/>
      </c>
      <c r="I93" s="481" t="str">
        <f t="shared" si="5"/>
        <v/>
      </c>
    </row>
    <row r="94" spans="1:9" x14ac:dyDescent="0.25">
      <c r="A94" s="286" t="str">
        <f>IF(INDEX('CoC Ranking Data'!$A$1:$CF$106,ROW($D96),4)&lt;&gt;"",INDEX('CoC Ranking Data'!$A$1:$CF$106,ROW($D96),4),"")</f>
        <v/>
      </c>
      <c r="B94" s="286" t="str">
        <f>IF(INDEX('CoC Ranking Data'!$A$1:$CF$106,ROW($D96),5)&lt;&gt;"",INDEX('CoC Ranking Data'!$A$1:$CF$106,ROW($D96),5),"")</f>
        <v/>
      </c>
      <c r="C94" s="287" t="str">
        <f>IF(INDEX('CoC Ranking Data'!$A$1:$CF$106,ROW($D96),7)&lt;&gt;"",INDEX('CoC Ranking Data'!$A$1:$CF$106,ROW($D96),7),"")</f>
        <v/>
      </c>
      <c r="D94" s="300" t="str">
        <f>IF(INDEX('CoC Ranking Data'!$A$1:$CF$106,ROW($D96),31)&lt;&gt;"",INDEX('CoC Ranking Data'!$A$1:$CF$106,ROW($D96),31),"")</f>
        <v/>
      </c>
      <c r="E94" s="300" t="str">
        <f>IF(INDEX('CoC Ranking Data'!$A$1:$CF$106,ROW($D96),33)&lt;&gt;"",INDEX('CoC Ranking Data'!$A$1:$CF$106,ROW($D96),33),"")</f>
        <v/>
      </c>
      <c r="F94" s="8" t="str">
        <f t="shared" si="3"/>
        <v/>
      </c>
      <c r="H94" s="481" t="str">
        <f t="shared" si="4"/>
        <v/>
      </c>
      <c r="I94" s="481" t="str">
        <f t="shared" si="5"/>
        <v/>
      </c>
    </row>
    <row r="95" spans="1:9" x14ac:dyDescent="0.25">
      <c r="A95" s="286" t="str">
        <f>IF(INDEX('CoC Ranking Data'!$A$1:$CF$106,ROW($D97),4)&lt;&gt;"",INDEX('CoC Ranking Data'!$A$1:$CF$106,ROW($D97),4),"")</f>
        <v/>
      </c>
      <c r="B95" s="286" t="str">
        <f>IF(INDEX('CoC Ranking Data'!$A$1:$CF$106,ROW($D97),5)&lt;&gt;"",INDEX('CoC Ranking Data'!$A$1:$CF$106,ROW($D97),5),"")</f>
        <v/>
      </c>
      <c r="C95" s="287" t="str">
        <f>IF(INDEX('CoC Ranking Data'!$A$1:$CF$106,ROW($D97),7)&lt;&gt;"",INDEX('CoC Ranking Data'!$A$1:$CF$106,ROW($D97),7),"")</f>
        <v/>
      </c>
      <c r="D95" s="300" t="str">
        <f>IF(INDEX('CoC Ranking Data'!$A$1:$CF$106,ROW($D97),31)&lt;&gt;"",INDEX('CoC Ranking Data'!$A$1:$CF$106,ROW($D97),31),"")</f>
        <v/>
      </c>
      <c r="E95" s="300" t="str">
        <f>IF(INDEX('CoC Ranking Data'!$A$1:$CF$106,ROW($D97),33)&lt;&gt;"",INDEX('CoC Ranking Data'!$A$1:$CF$106,ROW($D97),33),"")</f>
        <v/>
      </c>
      <c r="F95" s="8" t="str">
        <f t="shared" si="3"/>
        <v/>
      </c>
      <c r="H95" s="481" t="str">
        <f t="shared" si="4"/>
        <v/>
      </c>
      <c r="I95" s="481" t="str">
        <f t="shared" si="5"/>
        <v/>
      </c>
    </row>
    <row r="96" spans="1:9" x14ac:dyDescent="0.25">
      <c r="A96" s="286" t="str">
        <f>IF(INDEX('CoC Ranking Data'!$A$1:$CF$106,ROW($D98),4)&lt;&gt;"",INDEX('CoC Ranking Data'!$A$1:$CF$106,ROW($D98),4),"")</f>
        <v/>
      </c>
      <c r="B96" s="286" t="str">
        <f>IF(INDEX('CoC Ranking Data'!$A$1:$CF$106,ROW($D98),5)&lt;&gt;"",INDEX('CoC Ranking Data'!$A$1:$CF$106,ROW($D98),5),"")</f>
        <v/>
      </c>
      <c r="C96" s="287" t="str">
        <f>IF(INDEX('CoC Ranking Data'!$A$1:$CF$106,ROW($D98),7)&lt;&gt;"",INDEX('CoC Ranking Data'!$A$1:$CF$106,ROW($D98),7),"")</f>
        <v/>
      </c>
      <c r="D96" s="300" t="str">
        <f>IF(INDEX('CoC Ranking Data'!$A$1:$CF$106,ROW($D98),31)&lt;&gt;"",INDEX('CoC Ranking Data'!$A$1:$CF$106,ROW($D98),31),"")</f>
        <v/>
      </c>
      <c r="E96" s="300" t="str">
        <f>IF(INDEX('CoC Ranking Data'!$A$1:$CF$106,ROW($D98),33)&lt;&gt;"",INDEX('CoC Ranking Data'!$A$1:$CF$106,ROW($D98),33),"")</f>
        <v/>
      </c>
      <c r="F96" s="8" t="str">
        <f t="shared" si="3"/>
        <v/>
      </c>
      <c r="H96" s="481" t="str">
        <f t="shared" si="4"/>
        <v/>
      </c>
      <c r="I96" s="481" t="str">
        <f t="shared" si="5"/>
        <v/>
      </c>
    </row>
    <row r="97" spans="1:9" x14ac:dyDescent="0.25">
      <c r="A97" s="286" t="str">
        <f>IF(INDEX('CoC Ranking Data'!$A$1:$CF$106,ROW($D99),4)&lt;&gt;"",INDEX('CoC Ranking Data'!$A$1:$CF$106,ROW($D99),4),"")</f>
        <v/>
      </c>
      <c r="B97" s="286" t="str">
        <f>IF(INDEX('CoC Ranking Data'!$A$1:$CF$106,ROW($D99),5)&lt;&gt;"",INDEX('CoC Ranking Data'!$A$1:$CF$106,ROW($D99),5),"")</f>
        <v/>
      </c>
      <c r="C97" s="287" t="str">
        <f>IF(INDEX('CoC Ranking Data'!$A$1:$CF$106,ROW($D99),7)&lt;&gt;"",INDEX('CoC Ranking Data'!$A$1:$CF$106,ROW($D99),7),"")</f>
        <v/>
      </c>
      <c r="D97" s="300" t="str">
        <f>IF(INDEX('CoC Ranking Data'!$A$1:$CF$106,ROW($D99),31)&lt;&gt;"",INDEX('CoC Ranking Data'!$A$1:$CF$106,ROW($D99),31),"")</f>
        <v/>
      </c>
      <c r="E97" s="300" t="str">
        <f>IF(INDEX('CoC Ranking Data'!$A$1:$CF$106,ROW($D99),33)&lt;&gt;"",INDEX('CoC Ranking Data'!$A$1:$CF$106,ROW($D99),33),"")</f>
        <v/>
      </c>
      <c r="F97" s="8" t="str">
        <f t="shared" si="3"/>
        <v/>
      </c>
      <c r="H97" s="481" t="str">
        <f t="shared" si="4"/>
        <v/>
      </c>
      <c r="I97" s="481" t="str">
        <f t="shared" si="5"/>
        <v/>
      </c>
    </row>
    <row r="98" spans="1:9" x14ac:dyDescent="0.25">
      <c r="A98" s="286" t="str">
        <f>IF(INDEX('CoC Ranking Data'!$A$1:$CF$106,ROW($D100),4)&lt;&gt;"",INDEX('CoC Ranking Data'!$A$1:$CF$106,ROW($D100),4),"")</f>
        <v/>
      </c>
      <c r="B98" s="286" t="str">
        <f>IF(INDEX('CoC Ranking Data'!$A$1:$CF$106,ROW($D100),5)&lt;&gt;"",INDEX('CoC Ranking Data'!$A$1:$CF$106,ROW($D100),5),"")</f>
        <v/>
      </c>
      <c r="C98" s="287" t="str">
        <f>IF(INDEX('CoC Ranking Data'!$A$1:$CF$106,ROW($D100),7)&lt;&gt;"",INDEX('CoC Ranking Data'!$A$1:$CF$106,ROW($D100),7),"")</f>
        <v/>
      </c>
      <c r="D98" s="300" t="str">
        <f>IF(INDEX('CoC Ranking Data'!$A$1:$CF$106,ROW($D100),31)&lt;&gt;"",INDEX('CoC Ranking Data'!$A$1:$CF$106,ROW($D100),31),"")</f>
        <v/>
      </c>
      <c r="E98" s="300" t="str">
        <f>IF(INDEX('CoC Ranking Data'!$A$1:$CF$106,ROW($D100),33)&lt;&gt;"",INDEX('CoC Ranking Data'!$A$1:$CF$106,ROW($D100),33),"")</f>
        <v/>
      </c>
      <c r="F98" s="8" t="str">
        <f t="shared" si="3"/>
        <v/>
      </c>
      <c r="H98" s="481" t="str">
        <f t="shared" si="4"/>
        <v/>
      </c>
      <c r="I98" s="481" t="str">
        <f t="shared" si="5"/>
        <v/>
      </c>
    </row>
    <row r="99" spans="1:9" x14ac:dyDescent="0.25">
      <c r="A99" s="286" t="str">
        <f>IF(INDEX('CoC Ranking Data'!$A$1:$CF$106,ROW($D101),4)&lt;&gt;"",INDEX('CoC Ranking Data'!$A$1:$CF$106,ROW($D101),4),"")</f>
        <v/>
      </c>
      <c r="B99" s="286" t="str">
        <f>IF(INDEX('CoC Ranking Data'!$A$1:$CF$106,ROW($D101),5)&lt;&gt;"",INDEX('CoC Ranking Data'!$A$1:$CF$106,ROW($D101),5),"")</f>
        <v/>
      </c>
      <c r="C99" s="287" t="str">
        <f>IF(INDEX('CoC Ranking Data'!$A$1:$CF$106,ROW($D101),7)&lt;&gt;"",INDEX('CoC Ranking Data'!$A$1:$CF$106,ROW($D101),7),"")</f>
        <v/>
      </c>
      <c r="D99" s="300" t="str">
        <f>IF(INDEX('CoC Ranking Data'!$A$1:$CF$106,ROW($D101),31)&lt;&gt;"",INDEX('CoC Ranking Data'!$A$1:$CF$106,ROW($D101),31),"")</f>
        <v/>
      </c>
      <c r="E99" s="300" t="str">
        <f>IF(INDEX('CoC Ranking Data'!$A$1:$CF$106,ROW($D101),33)&lt;&gt;"",INDEX('CoC Ranking Data'!$A$1:$CF$106,ROW($D101),33),"")</f>
        <v/>
      </c>
      <c r="F99" s="8" t="str">
        <f t="shared" si="3"/>
        <v/>
      </c>
      <c r="H99" s="481" t="str">
        <f t="shared" si="4"/>
        <v/>
      </c>
      <c r="I99" s="481" t="str">
        <f t="shared" si="5"/>
        <v/>
      </c>
    </row>
    <row r="100" spans="1:9" x14ac:dyDescent="0.25">
      <c r="A100" s="286" t="str">
        <f>IF(INDEX('CoC Ranking Data'!$A$1:$CF$106,ROW($D102),4)&lt;&gt;"",INDEX('CoC Ranking Data'!$A$1:$CF$106,ROW($D102),4),"")</f>
        <v/>
      </c>
      <c r="B100" s="286" t="str">
        <f>IF(INDEX('CoC Ranking Data'!$A$1:$CF$106,ROW($D102),5)&lt;&gt;"",INDEX('CoC Ranking Data'!$A$1:$CF$106,ROW($D102),5),"")</f>
        <v/>
      </c>
      <c r="C100" s="287" t="str">
        <f>IF(INDEX('CoC Ranking Data'!$A$1:$CF$106,ROW($D102),7)&lt;&gt;"",INDEX('CoC Ranking Data'!$A$1:$CF$106,ROW($D102),7),"")</f>
        <v/>
      </c>
      <c r="D100" s="300" t="str">
        <f>IF(INDEX('CoC Ranking Data'!$A$1:$CF$106,ROW($D102),31)&lt;&gt;"",INDEX('CoC Ranking Data'!$A$1:$CF$106,ROW($D102),31),"")</f>
        <v/>
      </c>
      <c r="E100" s="300" t="str">
        <f>IF(INDEX('CoC Ranking Data'!$A$1:$CF$106,ROW($D102),33)&lt;&gt;"",INDEX('CoC Ranking Data'!$A$1:$CF$106,ROW($D102),33),"")</f>
        <v/>
      </c>
      <c r="F100" s="8" t="str">
        <f t="shared" si="3"/>
        <v/>
      </c>
      <c r="H100" s="481" t="str">
        <f t="shared" si="4"/>
        <v/>
      </c>
      <c r="I100" s="481" t="str">
        <f t="shared" si="5"/>
        <v/>
      </c>
    </row>
    <row r="101" spans="1:9" x14ac:dyDescent="0.25">
      <c r="A101" s="286" t="str">
        <f>IF(INDEX('CoC Ranking Data'!$A$1:$CF$106,ROW($D103),4)&lt;&gt;"",INDEX('CoC Ranking Data'!$A$1:$CF$106,ROW($D103),4),"")</f>
        <v/>
      </c>
      <c r="B101" s="286" t="str">
        <f>IF(INDEX('CoC Ranking Data'!$A$1:$CF$106,ROW($D103),5)&lt;&gt;"",INDEX('CoC Ranking Data'!$A$1:$CF$106,ROW($D103),5),"")</f>
        <v/>
      </c>
      <c r="C101" s="287" t="str">
        <f>IF(INDEX('CoC Ranking Data'!$A$1:$CF$106,ROW($D103),7)&lt;&gt;"",INDEX('CoC Ranking Data'!$A$1:$CF$106,ROW($D103),7),"")</f>
        <v/>
      </c>
      <c r="D101" s="300" t="str">
        <f>IF(INDEX('CoC Ranking Data'!$A$1:$CF$106,ROW($D103),31)&lt;&gt;"",INDEX('CoC Ranking Data'!$A$1:$CF$106,ROW($D103),31),"")</f>
        <v/>
      </c>
      <c r="E101" s="300" t="str">
        <f>IF(INDEX('CoC Ranking Data'!$A$1:$CF$106,ROW($D103),33)&lt;&gt;"",INDEX('CoC Ranking Data'!$A$1:$CF$106,ROW($D103),33),"")</f>
        <v/>
      </c>
      <c r="F101" s="8" t="str">
        <f t="shared" si="3"/>
        <v/>
      </c>
      <c r="H101" s="481" t="str">
        <f t="shared" si="4"/>
        <v/>
      </c>
      <c r="I101" s="481" t="str">
        <f t="shared" si="5"/>
        <v/>
      </c>
    </row>
    <row r="102" spans="1:9" x14ac:dyDescent="0.25">
      <c r="A102" s="286" t="str">
        <f>IF(INDEX('CoC Ranking Data'!$A$1:$CF$106,ROW($D104),4)&lt;&gt;"",INDEX('CoC Ranking Data'!$A$1:$CF$106,ROW($D104),4),"")</f>
        <v/>
      </c>
      <c r="B102" s="286" t="str">
        <f>IF(INDEX('CoC Ranking Data'!$A$1:$CF$106,ROW($D104),5)&lt;&gt;"",INDEX('CoC Ranking Data'!$A$1:$CF$106,ROW($D104),5),"")</f>
        <v/>
      </c>
      <c r="C102" s="287" t="str">
        <f>IF(INDEX('CoC Ranking Data'!$A$1:$CF$106,ROW($D104),7)&lt;&gt;"",INDEX('CoC Ranking Data'!$A$1:$CF$106,ROW($D104),7),"")</f>
        <v/>
      </c>
      <c r="D102" s="300" t="str">
        <f>IF(INDEX('CoC Ranking Data'!$A$1:$CF$106,ROW($D104),31)&lt;&gt;"",INDEX('CoC Ranking Data'!$A$1:$CF$106,ROW($D104),31),"")</f>
        <v/>
      </c>
      <c r="E102" s="300" t="str">
        <f>IF(INDEX('CoC Ranking Data'!$A$1:$CF$106,ROW($D104),33)&lt;&gt;"",INDEX('CoC Ranking Data'!$A$1:$CF$106,ROW($D104),33),"")</f>
        <v/>
      </c>
      <c r="F102" s="8" t="str">
        <f t="shared" si="3"/>
        <v/>
      </c>
      <c r="H102" s="481" t="str">
        <f t="shared" si="4"/>
        <v/>
      </c>
      <c r="I102" s="481" t="str">
        <f t="shared" si="5"/>
        <v/>
      </c>
    </row>
  </sheetData>
  <sheetProtection algorithmName="SHA-512" hashValue="7IFyfJ0Yxg7ahaFg3SopWQzX8Uv17uho2+oPOallIH3SKvIycBUZ3VkKZo+0xFynndvRU0lJPZ/UN+YeJ3qi8A==" saltValue="uTcBoBqaPCyHdzDuALWviQ==" spinCount="100000" sheet="1" objects="1" scenarios="1" selectLockedCells="1"/>
  <autoFilter ref="A6:F6" xr:uid="{00000000-0009-0000-0000-00000F000000}">
    <filterColumn colId="0" showButton="0"/>
    <filterColumn colId="1" showButton="0"/>
    <filterColumn colId="2" showButton="0"/>
  </autoFilter>
  <hyperlinks>
    <hyperlink ref="E1" location="'Scoring Chart'!A1" display="Return to Scoring Chart"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E102"/>
  <sheetViews>
    <sheetView showGridLines="0" zoomScaleNormal="100" workbookViewId="0">
      <selection activeCell="E1" sqref="E1"/>
    </sheetView>
  </sheetViews>
  <sheetFormatPr defaultRowHeight="15" x14ac:dyDescent="0.25"/>
  <cols>
    <col min="1" max="1" width="50.7109375" style="334" customWidth="1"/>
    <col min="2" max="2" width="60.7109375" style="334" customWidth="1"/>
    <col min="3" max="3" width="25.7109375" customWidth="1"/>
    <col min="4" max="4" width="14.85546875" style="1" customWidth="1"/>
  </cols>
  <sheetData>
    <row r="1" spans="1:5" ht="18" x14ac:dyDescent="0.25">
      <c r="A1" s="335"/>
      <c r="B1" s="349" t="s">
        <v>601</v>
      </c>
      <c r="C1" s="338"/>
      <c r="D1" s="345"/>
      <c r="E1" s="373" t="s">
        <v>342</v>
      </c>
    </row>
    <row r="2" spans="1:5" ht="15.75" customHeight="1" x14ac:dyDescent="0.25">
      <c r="A2" s="333"/>
      <c r="B2" s="779" t="s">
        <v>809</v>
      </c>
      <c r="D2" s="345"/>
    </row>
    <row r="3" spans="1:5" x14ac:dyDescent="0.25">
      <c r="A3"/>
      <c r="B3" s="779"/>
      <c r="D3" s="345"/>
    </row>
    <row r="4" spans="1:5" ht="15.75" customHeight="1" thickBot="1" x14ac:dyDescent="0.3"/>
    <row r="5" spans="1:5" s="12" customFormat="1" x14ac:dyDescent="0.25">
      <c r="A5" s="337" t="s">
        <v>2</v>
      </c>
      <c r="B5" s="337" t="s">
        <v>3</v>
      </c>
      <c r="C5" s="259" t="s">
        <v>4</v>
      </c>
      <c r="D5" s="260" t="s">
        <v>1</v>
      </c>
    </row>
    <row r="6" spans="1:5" s="9" customFormat="1" ht="13.5" customHeight="1" x14ac:dyDescent="0.2">
      <c r="A6" s="289" t="str">
        <f>IF(INDEX('CoC Ranking Data'!$A$1:$CF$106,ROW($E9),4)&lt;&gt;"",INDEX('CoC Ranking Data'!$A$1:$CF$106,ROW($E9),4),"")</f>
        <v>Armstrong County Community Action Agency</v>
      </c>
      <c r="B6" s="289" t="str">
        <f>IF(INDEX('CoC Ranking Data'!$A$1:$CF$106,ROW($E9),5)&lt;&gt;"",INDEX('CoC Ranking Data'!$A$1:$CF$106,ROW($E9),5),"")</f>
        <v>Armstrong County Permanent Supportive Housing Program</v>
      </c>
      <c r="C6" s="290" t="str">
        <f>IF(INDEX('CoC Ranking Data'!$A$1:$CF$106,ROW($E9),7)&lt;&gt;"",INDEX('CoC Ranking Data'!$A$1:$CF$106,ROW($E9),7),"")</f>
        <v>PH</v>
      </c>
      <c r="D6" s="578" t="str">
        <f>IF(INDEX('CoC Ranking Data'!$A$1:$CF$106,ROW($E9),73)&lt;&gt;"",INDEX('CoC Ranking Data'!$A$1:$CF$106,ROW($E9),73),"")</f>
        <v/>
      </c>
    </row>
    <row r="7" spans="1:5" s="9" customFormat="1" ht="13.5" customHeight="1" x14ac:dyDescent="0.2">
      <c r="A7" s="289" t="str">
        <f>IF(INDEX('CoC Ranking Data'!$A$1:$CF$106,ROW($E10),4)&lt;&gt;"",INDEX('CoC Ranking Data'!$A$1:$CF$106,ROW($E10),4),"")</f>
        <v>Armstrong County Community Action Agency</v>
      </c>
      <c r="B7" s="289" t="str">
        <f>IF(INDEX('CoC Ranking Data'!$A$1:$CF$106,ROW($E10),5)&lt;&gt;"",INDEX('CoC Ranking Data'!$A$1:$CF$106,ROW($E10),5),"")</f>
        <v>Armstrong-Fayette Rapid Rehousing Program</v>
      </c>
      <c r="C7" s="290" t="str">
        <f>IF(INDEX('CoC Ranking Data'!$A$1:$CF$106,ROW($E10),7)&lt;&gt;"",INDEX('CoC Ranking Data'!$A$1:$CF$106,ROW($E10),7),"")</f>
        <v>PH-RRH</v>
      </c>
      <c r="D7" s="578" t="str">
        <f>IF(INDEX('CoC Ranking Data'!$A$1:$CF$106,ROW($E10),73)&lt;&gt;"",INDEX('CoC Ranking Data'!$A$1:$CF$106,ROW($E10),73),"")</f>
        <v/>
      </c>
    </row>
    <row r="8" spans="1:5" s="9" customFormat="1" ht="12.75" x14ac:dyDescent="0.2">
      <c r="A8" s="289" t="str">
        <f>IF(INDEX('CoC Ranking Data'!$A$1:$CF$106,ROW($E11),4)&lt;&gt;"",INDEX('CoC Ranking Data'!$A$1:$CF$106,ROW($E11),4),"")</f>
        <v>Armstrong County Community Action Agency</v>
      </c>
      <c r="B8" s="289" t="str">
        <f>IF(INDEX('CoC Ranking Data'!$A$1:$CF$106,ROW($E11),5)&lt;&gt;"",INDEX('CoC Ranking Data'!$A$1:$CF$106,ROW($E11),5),"")</f>
        <v>Rapid Rehousing Program of Armstrong County</v>
      </c>
      <c r="C8" s="290" t="str">
        <f>IF(INDEX('CoC Ranking Data'!$A$1:$CF$106,ROW($E11),7)&lt;&gt;"",INDEX('CoC Ranking Data'!$A$1:$CF$106,ROW($E11),7),"")</f>
        <v>PH-RRH</v>
      </c>
      <c r="D8" s="578" t="str">
        <f>IF(INDEX('CoC Ranking Data'!$A$1:$CF$106,ROW($E11),73)&lt;&gt;"",INDEX('CoC Ranking Data'!$A$1:$CF$106,ROW($E11),73),"")</f>
        <v/>
      </c>
    </row>
    <row r="9" spans="1:5" s="9" customFormat="1" ht="12.75" x14ac:dyDescent="0.2">
      <c r="A9" s="289" t="str">
        <f>IF(INDEX('CoC Ranking Data'!$A$1:$CF$106,ROW($E12),4)&lt;&gt;"",INDEX('CoC Ranking Data'!$A$1:$CF$106,ROW($E12),4),"")</f>
        <v>Cameron/Elk Counties Behavioral &amp; Developmental Programs</v>
      </c>
      <c r="B9" s="289" t="str">
        <f>IF(INDEX('CoC Ranking Data'!$A$1:$CF$106,ROW($E12),5)&lt;&gt;"",INDEX('CoC Ranking Data'!$A$1:$CF$106,ROW($E12),5),"")</f>
        <v xml:space="preserve">AHEAD </v>
      </c>
      <c r="C9" s="290" t="str">
        <f>IF(INDEX('CoC Ranking Data'!$A$1:$CF$106,ROW($E12),7)&lt;&gt;"",INDEX('CoC Ranking Data'!$A$1:$CF$106,ROW($E12),7),"")</f>
        <v>PH</v>
      </c>
      <c r="D9" s="578" t="str">
        <f>IF(INDEX('CoC Ranking Data'!$A$1:$CF$106,ROW($E12),73)&lt;&gt;"",INDEX('CoC Ranking Data'!$A$1:$CF$106,ROW($E12),73),"")</f>
        <v/>
      </c>
    </row>
    <row r="10" spans="1:5" s="9" customFormat="1" ht="12.75" x14ac:dyDescent="0.2">
      <c r="A10" s="289" t="str">
        <f>IF(INDEX('CoC Ranking Data'!$A$1:$CF$106,ROW($E13),4)&lt;&gt;"",INDEX('CoC Ranking Data'!$A$1:$CF$106,ROW($E13),4),"")</f>
        <v>Cameron/Elk Counties Behavioral &amp; Developmental Programs</v>
      </c>
      <c r="B10" s="289" t="str">
        <f>IF(INDEX('CoC Ranking Data'!$A$1:$CF$106,ROW($E13),5)&lt;&gt;"",INDEX('CoC Ranking Data'!$A$1:$CF$106,ROW($E13),5),"")</f>
        <v xml:space="preserve">Home Again </v>
      </c>
      <c r="C10" s="290" t="str">
        <f>IF(INDEX('CoC Ranking Data'!$A$1:$CF$106,ROW($E13),7)&lt;&gt;"",INDEX('CoC Ranking Data'!$A$1:$CF$106,ROW($E13),7),"")</f>
        <v>PH</v>
      </c>
      <c r="D10" s="578" t="str">
        <f>IF(INDEX('CoC Ranking Data'!$A$1:$CF$106,ROW($E13),73)&lt;&gt;"",INDEX('CoC Ranking Data'!$A$1:$CF$106,ROW($E13),73),"")</f>
        <v/>
      </c>
    </row>
    <row r="11" spans="1:5" s="9" customFormat="1" ht="12.75" x14ac:dyDescent="0.2">
      <c r="A11" s="289" t="str">
        <f>IF(INDEX('CoC Ranking Data'!$A$1:$CF$106,ROW($E14),4)&lt;&gt;"",INDEX('CoC Ranking Data'!$A$1:$CF$106,ROW($E14),4),"")</f>
        <v>CAPSEA, Inc.</v>
      </c>
      <c r="B11" s="289" t="str">
        <f>IF(INDEX('CoC Ranking Data'!$A$1:$CF$106,ROW($E14),5)&lt;&gt;"",INDEX('CoC Ranking Data'!$A$1:$CF$106,ROW($E14),5),"")</f>
        <v>Housing Plus</v>
      </c>
      <c r="C11" s="290" t="str">
        <f>IF(INDEX('CoC Ranking Data'!$A$1:$CF$106,ROW($E14),7)&lt;&gt;"",INDEX('CoC Ranking Data'!$A$1:$CF$106,ROW($E14),7),"")</f>
        <v>PH</v>
      </c>
      <c r="D11" s="578" t="str">
        <f>IF(INDEX('CoC Ranking Data'!$A$1:$CF$106,ROW($E14),73)&lt;&gt;"",INDEX('CoC Ranking Data'!$A$1:$CF$106,ROW($E14),73),"")</f>
        <v/>
      </c>
    </row>
    <row r="12" spans="1:5" s="9" customFormat="1" ht="12.75" x14ac:dyDescent="0.2">
      <c r="A12" s="289" t="str">
        <f>IF(INDEX('CoC Ranking Data'!$A$1:$CF$106,ROW($E15),4)&lt;&gt;"",INDEX('CoC Ranking Data'!$A$1:$CF$106,ROW($E15),4),"")</f>
        <v>City Mission-Living Stones, Inc.</v>
      </c>
      <c r="B12" s="289" t="str">
        <f>IF(INDEX('CoC Ranking Data'!$A$1:$CF$106,ROW($E15),5)&lt;&gt;"",INDEX('CoC Ranking Data'!$A$1:$CF$106,ROW($E15),5),"")</f>
        <v>Gallatin School Living Centre</v>
      </c>
      <c r="C12" s="290" t="str">
        <f>IF(INDEX('CoC Ranking Data'!$A$1:$CF$106,ROW($E15),7)&lt;&gt;"",INDEX('CoC Ranking Data'!$A$1:$CF$106,ROW($E15),7),"")</f>
        <v>TH</v>
      </c>
      <c r="D12" s="578" t="str">
        <f>IF(INDEX('CoC Ranking Data'!$A$1:$CF$106,ROW($E15),73)&lt;&gt;"",INDEX('CoC Ranking Data'!$A$1:$CF$106,ROW($E15),73),"")</f>
        <v/>
      </c>
    </row>
    <row r="13" spans="1:5" s="9" customFormat="1" ht="12.75" x14ac:dyDescent="0.2">
      <c r="A13" s="289" t="str">
        <f>IF(INDEX('CoC Ranking Data'!$A$1:$CF$106,ROW($E16),4)&lt;&gt;"",INDEX('CoC Ranking Data'!$A$1:$CF$106,ROW($E16),4),"")</f>
        <v>Community Action, Inc.</v>
      </c>
      <c r="B13" s="289" t="str">
        <f>IF(INDEX('CoC Ranking Data'!$A$1:$CF$106,ROW($E16),5)&lt;&gt;"",INDEX('CoC Ranking Data'!$A$1:$CF$106,ROW($E16),5),"")</f>
        <v>Housing for Homeless and Disabled Persons</v>
      </c>
      <c r="C13" s="290" t="str">
        <f>IF(INDEX('CoC Ranking Data'!$A$1:$CF$106,ROW($E16),7)&lt;&gt;"",INDEX('CoC Ranking Data'!$A$1:$CF$106,ROW($E16),7),"")</f>
        <v>PH</v>
      </c>
      <c r="D13" s="578" t="str">
        <f>IF(INDEX('CoC Ranking Data'!$A$1:$CF$106,ROW($E16),73)&lt;&gt;"",INDEX('CoC Ranking Data'!$A$1:$CF$106,ROW($E16),73),"")</f>
        <v/>
      </c>
    </row>
    <row r="14" spans="1:5" s="9" customFormat="1" ht="12.75" x14ac:dyDescent="0.2">
      <c r="A14" s="289" t="str">
        <f>IF(INDEX('CoC Ranking Data'!$A$1:$CF$106,ROW($E17),4)&lt;&gt;"",INDEX('CoC Ranking Data'!$A$1:$CF$106,ROW($E17),4),"")</f>
        <v>Community Action, Inc.</v>
      </c>
      <c r="B14" s="289" t="str">
        <f>IF(INDEX('CoC Ranking Data'!$A$1:$CF$106,ROW($E17),5)&lt;&gt;"",INDEX('CoC Ranking Data'!$A$1:$CF$106,ROW($E17),5),"")</f>
        <v>Transitional Housing Project</v>
      </c>
      <c r="C14" s="290" t="str">
        <f>IF(INDEX('CoC Ranking Data'!$A$1:$CF$106,ROW($E17),7)&lt;&gt;"",INDEX('CoC Ranking Data'!$A$1:$CF$106,ROW($E17),7),"")</f>
        <v>TH</v>
      </c>
      <c r="D14" s="578" t="str">
        <f>IF(INDEX('CoC Ranking Data'!$A$1:$CF$106,ROW($E17),73)&lt;&gt;"",INDEX('CoC Ranking Data'!$A$1:$CF$106,ROW($E17),73),"")</f>
        <v/>
      </c>
    </row>
    <row r="15" spans="1:5" s="9" customFormat="1" ht="12.75" x14ac:dyDescent="0.2">
      <c r="A15" s="289" t="str">
        <f>IF(INDEX('CoC Ranking Data'!$A$1:$CF$106,ROW($E18),4)&lt;&gt;"",INDEX('CoC Ranking Data'!$A$1:$CF$106,ROW($E18),4),"")</f>
        <v>Community Connections of Clearfield/Jefferson</v>
      </c>
      <c r="B15" s="289" t="str">
        <f>IF(INDEX('CoC Ranking Data'!$A$1:$CF$106,ROW($E18),5)&lt;&gt;"",INDEX('CoC Ranking Data'!$A$1:$CF$106,ROW($E18),5),"")</f>
        <v>Housing First FY 2018 Renewal Application Counties</v>
      </c>
      <c r="C15" s="290" t="str">
        <f>IF(INDEX('CoC Ranking Data'!$A$1:$CF$106,ROW($E18),7)&lt;&gt;"",INDEX('CoC Ranking Data'!$A$1:$CF$106,ROW($E18),7),"")</f>
        <v>PH</v>
      </c>
      <c r="D15" s="578" t="str">
        <f>IF(INDEX('CoC Ranking Data'!$A$1:$CF$106,ROW($E18),73)&lt;&gt;"",INDEX('CoC Ranking Data'!$A$1:$CF$106,ROW($E18),73),"")</f>
        <v/>
      </c>
    </row>
    <row r="16" spans="1:5" s="9" customFormat="1" ht="12.75" x14ac:dyDescent="0.2">
      <c r="A16" s="289" t="str">
        <f>IF(INDEX('CoC Ranking Data'!$A$1:$CF$106,ROW($E19),4)&lt;&gt;"",INDEX('CoC Ranking Data'!$A$1:$CF$106,ROW($E19),4),"")</f>
        <v>Community Services of Venango County, Inc.</v>
      </c>
      <c r="B16" s="289" t="str">
        <f>IF(INDEX('CoC Ranking Data'!$A$1:$CF$106,ROW($E19),5)&lt;&gt;"",INDEX('CoC Ranking Data'!$A$1:$CF$106,ROW($E19),5),"")</f>
        <v>Sycamore Commons</v>
      </c>
      <c r="C16" s="290" t="str">
        <f>IF(INDEX('CoC Ranking Data'!$A$1:$CF$106,ROW($E19),7)&lt;&gt;"",INDEX('CoC Ranking Data'!$A$1:$CF$106,ROW($E19),7),"")</f>
        <v>PH</v>
      </c>
      <c r="D16" s="578" t="str">
        <f>IF(INDEX('CoC Ranking Data'!$A$1:$CF$106,ROW($E19),73)&lt;&gt;"",INDEX('CoC Ranking Data'!$A$1:$CF$106,ROW($E19),73),"")</f>
        <v/>
      </c>
    </row>
    <row r="17" spans="1:4" s="9" customFormat="1" ht="12.75" x14ac:dyDescent="0.2">
      <c r="A17" s="289" t="str">
        <f>IF(INDEX('CoC Ranking Data'!$A$1:$CF$106,ROW($E20),4)&lt;&gt;"",INDEX('CoC Ranking Data'!$A$1:$CF$106,ROW($E20),4),"")</f>
        <v>Connect, Inc.</v>
      </c>
      <c r="B17" s="289" t="str">
        <f>IF(INDEX('CoC Ranking Data'!$A$1:$CF$106,ROW($E20),5)&lt;&gt;"",INDEX('CoC Ranking Data'!$A$1:$CF$106,ROW($E20),5),"")</f>
        <v>Westmoreland Permanent Supportive Housing Expansion</v>
      </c>
      <c r="C17" s="290" t="str">
        <f>IF(INDEX('CoC Ranking Data'!$A$1:$CF$106,ROW($E20),7)&lt;&gt;"",INDEX('CoC Ranking Data'!$A$1:$CF$106,ROW($E20),7),"")</f>
        <v>PH</v>
      </c>
      <c r="D17" s="578" t="str">
        <f>IF(INDEX('CoC Ranking Data'!$A$1:$CF$106,ROW($E20),73)&lt;&gt;"",INDEX('CoC Ranking Data'!$A$1:$CF$106,ROW($E20),73),"")</f>
        <v/>
      </c>
    </row>
    <row r="18" spans="1:4" s="9" customFormat="1" ht="15" customHeight="1" x14ac:dyDescent="0.2">
      <c r="A18" s="289" t="str">
        <f>IF(INDEX('CoC Ranking Data'!$A$1:$CF$106,ROW($E21),4)&lt;&gt;"",INDEX('CoC Ranking Data'!$A$1:$CF$106,ROW($E21),4),"")</f>
        <v>County of Butler, Human Services</v>
      </c>
      <c r="B18" s="289" t="str">
        <f>IF(INDEX('CoC Ranking Data'!$A$1:$CF$106,ROW($E21),5)&lt;&gt;"",INDEX('CoC Ranking Data'!$A$1:$CF$106,ROW($E21),5),"")</f>
        <v>Home Again Butler County</v>
      </c>
      <c r="C18" s="290" t="str">
        <f>IF(INDEX('CoC Ranking Data'!$A$1:$CF$106,ROW($E21),7)&lt;&gt;"",INDEX('CoC Ranking Data'!$A$1:$CF$106,ROW($E21),7),"")</f>
        <v>PH</v>
      </c>
      <c r="D18" s="578" t="str">
        <f>IF(INDEX('CoC Ranking Data'!$A$1:$CF$106,ROW($E21),73)&lt;&gt;"",INDEX('CoC Ranking Data'!$A$1:$CF$106,ROW($E21),73),"")</f>
        <v/>
      </c>
    </row>
    <row r="19" spans="1:4" s="9" customFormat="1" ht="12.75" x14ac:dyDescent="0.2">
      <c r="A19" s="289" t="str">
        <f>IF(INDEX('CoC Ranking Data'!$A$1:$CF$106,ROW($E22),4)&lt;&gt;"",INDEX('CoC Ranking Data'!$A$1:$CF$106,ROW($E22),4),"")</f>
        <v>County of Butler, Human Services</v>
      </c>
      <c r="B19" s="289" t="str">
        <f>IF(INDEX('CoC Ranking Data'!$A$1:$CF$106,ROW($E22),5)&lt;&gt;"",INDEX('CoC Ranking Data'!$A$1:$CF$106,ROW($E22),5),"")</f>
        <v>HOPE Project</v>
      </c>
      <c r="C19" s="290" t="str">
        <f>IF(INDEX('CoC Ranking Data'!$A$1:$CF$106,ROW($E22),7)&lt;&gt;"",INDEX('CoC Ranking Data'!$A$1:$CF$106,ROW($E22),7),"")</f>
        <v>PH</v>
      </c>
      <c r="D19" s="578" t="str">
        <f>IF(INDEX('CoC Ranking Data'!$A$1:$CF$106,ROW($E22),73)&lt;&gt;"",INDEX('CoC Ranking Data'!$A$1:$CF$106,ROW($E22),73),"")</f>
        <v/>
      </c>
    </row>
    <row r="20" spans="1:4" s="9" customFormat="1" ht="12.75" x14ac:dyDescent="0.2">
      <c r="A20" s="289" t="str">
        <f>IF(INDEX('CoC Ranking Data'!$A$1:$CF$106,ROW($E23),4)&lt;&gt;"",INDEX('CoC Ranking Data'!$A$1:$CF$106,ROW($E23),4),"")</f>
        <v>County of Butler, Human Services</v>
      </c>
      <c r="B20" s="289" t="str">
        <f>IF(INDEX('CoC Ranking Data'!$A$1:$CF$106,ROW($E23),5)&lt;&gt;"",INDEX('CoC Ranking Data'!$A$1:$CF$106,ROW($E23),5),"")</f>
        <v>Path Transition Age Project</v>
      </c>
      <c r="C20" s="290" t="str">
        <f>IF(INDEX('CoC Ranking Data'!$A$1:$CF$106,ROW($E23),7)&lt;&gt;"",INDEX('CoC Ranking Data'!$A$1:$CF$106,ROW($E23),7),"")</f>
        <v>PH</v>
      </c>
      <c r="D20" s="578" t="str">
        <f>IF(INDEX('CoC Ranking Data'!$A$1:$CF$106,ROW($E23),73)&lt;&gt;"",INDEX('CoC Ranking Data'!$A$1:$CF$106,ROW($E23),73),"")</f>
        <v/>
      </c>
    </row>
    <row r="21" spans="1:4" s="9" customFormat="1" ht="12.75" x14ac:dyDescent="0.2">
      <c r="A21" s="289" t="str">
        <f>IF(INDEX('CoC Ranking Data'!$A$1:$CF$106,ROW($E24),4)&lt;&gt;"",INDEX('CoC Ranking Data'!$A$1:$CF$106,ROW($E24),4),"")</f>
        <v>County of Greene</v>
      </c>
      <c r="B21" s="289" t="str">
        <f>IF(INDEX('CoC Ranking Data'!$A$1:$CF$106,ROW($E24),5)&lt;&gt;"",INDEX('CoC Ranking Data'!$A$1:$CF$106,ROW($E24),5),"")</f>
        <v>Greene County Rapid Rehousing Project</v>
      </c>
      <c r="C21" s="290" t="str">
        <f>IF(INDEX('CoC Ranking Data'!$A$1:$CF$106,ROW($E24),7)&lt;&gt;"",INDEX('CoC Ranking Data'!$A$1:$CF$106,ROW($E24),7),"")</f>
        <v>PH-RRH</v>
      </c>
      <c r="D21" s="578" t="str">
        <f>IF(INDEX('CoC Ranking Data'!$A$1:$CF$106,ROW($E24),73)&lt;&gt;"",INDEX('CoC Ranking Data'!$A$1:$CF$106,ROW($E24),73),"")</f>
        <v/>
      </c>
    </row>
    <row r="22" spans="1:4" s="9" customFormat="1" ht="12.75" x14ac:dyDescent="0.2">
      <c r="A22" s="289" t="str">
        <f>IF(INDEX('CoC Ranking Data'!$A$1:$CF$106,ROW($E25),4)&lt;&gt;"",INDEX('CoC Ranking Data'!$A$1:$CF$106,ROW($E25),4),"")</f>
        <v>County of Greene</v>
      </c>
      <c r="B22" s="289" t="str">
        <f>IF(INDEX('CoC Ranking Data'!$A$1:$CF$106,ROW($E25),5)&lt;&gt;"",INDEX('CoC Ranking Data'!$A$1:$CF$106,ROW($E25),5),"")</f>
        <v>Greene County Shelter + Care Project</v>
      </c>
      <c r="C22" s="290" t="str">
        <f>IF(INDEX('CoC Ranking Data'!$A$1:$CF$106,ROW($E25),7)&lt;&gt;"",INDEX('CoC Ranking Data'!$A$1:$CF$106,ROW($E25),7),"")</f>
        <v>PH</v>
      </c>
      <c r="D22" s="578" t="str">
        <f>IF(INDEX('CoC Ranking Data'!$A$1:$CF$106,ROW($E25),73)&lt;&gt;"",INDEX('CoC Ranking Data'!$A$1:$CF$106,ROW($E25),73),"")</f>
        <v/>
      </c>
    </row>
    <row r="23" spans="1:4" s="9" customFormat="1" ht="12.75" x14ac:dyDescent="0.2">
      <c r="A23" s="289" t="str">
        <f>IF(INDEX('CoC Ranking Data'!$A$1:$CF$106,ROW($E26),4)&lt;&gt;"",INDEX('CoC Ranking Data'!$A$1:$CF$106,ROW($E26),4),"")</f>
        <v>County of Greene</v>
      </c>
      <c r="B23" s="289" t="str">
        <f>IF(INDEX('CoC Ranking Data'!$A$1:$CF$106,ROW($E26),5)&lt;&gt;"",INDEX('CoC Ranking Data'!$A$1:$CF$106,ROW($E26),5),"")</f>
        <v>Greene County Supportive Housing Project</v>
      </c>
      <c r="C23" s="290" t="str">
        <f>IF(INDEX('CoC Ranking Data'!$A$1:$CF$106,ROW($E26),7)&lt;&gt;"",INDEX('CoC Ranking Data'!$A$1:$CF$106,ROW($E26),7),"")</f>
        <v>PH</v>
      </c>
      <c r="D23" s="578" t="str">
        <f>IF(INDEX('CoC Ranking Data'!$A$1:$CF$106,ROW($E26),73)&lt;&gt;"",INDEX('CoC Ranking Data'!$A$1:$CF$106,ROW($E26),73),"")</f>
        <v/>
      </c>
    </row>
    <row r="24" spans="1:4" s="9" customFormat="1" ht="12.75" x14ac:dyDescent="0.2">
      <c r="A24" s="289" t="str">
        <f>IF(INDEX('CoC Ranking Data'!$A$1:$CF$106,ROW($E27),4)&lt;&gt;"",INDEX('CoC Ranking Data'!$A$1:$CF$106,ROW($E27),4),"")</f>
        <v>County of Washington</v>
      </c>
      <c r="B24" s="289" t="str">
        <f>IF(INDEX('CoC Ranking Data'!$A$1:$CF$106,ROW($E27),5)&lt;&gt;"",INDEX('CoC Ranking Data'!$A$1:$CF$106,ROW($E27),5),"")</f>
        <v>Crossing Pointe</v>
      </c>
      <c r="C24" s="290" t="str">
        <f>IF(INDEX('CoC Ranking Data'!$A$1:$CF$106,ROW($E27),7)&lt;&gt;"",INDEX('CoC Ranking Data'!$A$1:$CF$106,ROW($E27),7),"")</f>
        <v>PH</v>
      </c>
      <c r="D24" s="578" t="str">
        <f>IF(INDEX('CoC Ranking Data'!$A$1:$CF$106,ROW($E27),73)&lt;&gt;"",INDEX('CoC Ranking Data'!$A$1:$CF$106,ROW($E27),73),"")</f>
        <v/>
      </c>
    </row>
    <row r="25" spans="1:4" s="9" customFormat="1" ht="12.75" x14ac:dyDescent="0.2">
      <c r="A25" s="289" t="str">
        <f>IF(INDEX('CoC Ranking Data'!$A$1:$CF$106,ROW($E28),4)&lt;&gt;"",INDEX('CoC Ranking Data'!$A$1:$CF$106,ROW($E28),4),"")</f>
        <v>County of Washington</v>
      </c>
      <c r="B25" s="289" t="str">
        <f>IF(INDEX('CoC Ranking Data'!$A$1:$CF$106,ROW($E28),5)&lt;&gt;"",INDEX('CoC Ranking Data'!$A$1:$CF$106,ROW($E28),5),"")</f>
        <v>Permanent Supportive Housing</v>
      </c>
      <c r="C25" s="290" t="str">
        <f>IF(INDEX('CoC Ranking Data'!$A$1:$CF$106,ROW($E28),7)&lt;&gt;"",INDEX('CoC Ranking Data'!$A$1:$CF$106,ROW($E28),7),"")</f>
        <v>PH</v>
      </c>
      <c r="D25" s="578" t="str">
        <f>IF(INDEX('CoC Ranking Data'!$A$1:$CF$106,ROW($E28),73)&lt;&gt;"",INDEX('CoC Ranking Data'!$A$1:$CF$106,ROW($E28),73),"")</f>
        <v/>
      </c>
    </row>
    <row r="26" spans="1:4" s="9" customFormat="1" ht="12.75" x14ac:dyDescent="0.2">
      <c r="A26" s="289" t="str">
        <f>IF(INDEX('CoC Ranking Data'!$A$1:$CF$106,ROW($E29),4)&lt;&gt;"",INDEX('CoC Ranking Data'!$A$1:$CF$106,ROW($E29),4),"")</f>
        <v>County of Washington</v>
      </c>
      <c r="B26" s="289" t="str">
        <f>IF(INDEX('CoC Ranking Data'!$A$1:$CF$106,ROW($E29),5)&lt;&gt;"",INDEX('CoC Ranking Data'!$A$1:$CF$106,ROW($E29),5),"")</f>
        <v>Shelter plus Care - Washington City Mission</v>
      </c>
      <c r="C26" s="290" t="str">
        <f>IF(INDEX('CoC Ranking Data'!$A$1:$CF$106,ROW($E29),7)&lt;&gt;"",INDEX('CoC Ranking Data'!$A$1:$CF$106,ROW($E29),7),"")</f>
        <v>PH</v>
      </c>
      <c r="D26" s="578" t="str">
        <f>IF(INDEX('CoC Ranking Data'!$A$1:$CF$106,ROW($E29),73)&lt;&gt;"",INDEX('CoC Ranking Data'!$A$1:$CF$106,ROW($E29),73),"")</f>
        <v/>
      </c>
    </row>
    <row r="27" spans="1:4" s="9" customFormat="1" ht="12.75" x14ac:dyDescent="0.2">
      <c r="A27" s="289" t="str">
        <f>IF(INDEX('CoC Ranking Data'!$A$1:$CF$106,ROW($E30),4)&lt;&gt;"",INDEX('CoC Ranking Data'!$A$1:$CF$106,ROW($E30),4),"")</f>
        <v>County of Washington</v>
      </c>
      <c r="B27" s="289" t="str">
        <f>IF(INDEX('CoC Ranking Data'!$A$1:$CF$106,ROW($E30),5)&lt;&gt;"",INDEX('CoC Ranking Data'!$A$1:$CF$106,ROW($E30),5),"")</f>
        <v>Shelter plus Care I</v>
      </c>
      <c r="C27" s="290" t="str">
        <f>IF(INDEX('CoC Ranking Data'!$A$1:$CF$106,ROW($E30),7)&lt;&gt;"",INDEX('CoC Ranking Data'!$A$1:$CF$106,ROW($E30),7),"")</f>
        <v>PH</v>
      </c>
      <c r="D27" s="578" t="str">
        <f>IF(INDEX('CoC Ranking Data'!$A$1:$CF$106,ROW($E30),73)&lt;&gt;"",INDEX('CoC Ranking Data'!$A$1:$CF$106,ROW($E30),73),"")</f>
        <v/>
      </c>
    </row>
    <row r="28" spans="1:4" s="9" customFormat="1" ht="12.75" x14ac:dyDescent="0.2">
      <c r="A28" s="289" t="str">
        <f>IF(INDEX('CoC Ranking Data'!$A$1:$CF$106,ROW($E31),4)&lt;&gt;"",INDEX('CoC Ranking Data'!$A$1:$CF$106,ROW($E31),4),"")</f>
        <v>County of Washington</v>
      </c>
      <c r="B28" s="289" t="str">
        <f>IF(INDEX('CoC Ranking Data'!$A$1:$CF$106,ROW($E31),5)&lt;&gt;"",INDEX('CoC Ranking Data'!$A$1:$CF$106,ROW($E31),5),"")</f>
        <v>Supportive Living</v>
      </c>
      <c r="C28" s="290" t="str">
        <f>IF(INDEX('CoC Ranking Data'!$A$1:$CF$106,ROW($E31),7)&lt;&gt;"",INDEX('CoC Ranking Data'!$A$1:$CF$106,ROW($E31),7),"")</f>
        <v>PH</v>
      </c>
      <c r="D28" s="578" t="str">
        <f>IF(INDEX('CoC Ranking Data'!$A$1:$CF$106,ROW($E31),73)&lt;&gt;"",INDEX('CoC Ranking Data'!$A$1:$CF$106,ROW($E31),73),"")</f>
        <v/>
      </c>
    </row>
    <row r="29" spans="1:4" s="9" customFormat="1" ht="12.75" x14ac:dyDescent="0.2">
      <c r="A29" s="289" t="str">
        <f>IF(INDEX('CoC Ranking Data'!$A$1:$CF$106,ROW($E32),4)&lt;&gt;"",INDEX('CoC Ranking Data'!$A$1:$CF$106,ROW($E32),4),"")</f>
        <v>Crawford County Coalition on Housing Needs, Inc.</v>
      </c>
      <c r="B29" s="289" t="str">
        <f>IF(INDEX('CoC Ranking Data'!$A$1:$CF$106,ROW($E32),5)&lt;&gt;"",INDEX('CoC Ranking Data'!$A$1:$CF$106,ROW($E32),5),"")</f>
        <v>Liberty House Transitional Housing Program</v>
      </c>
      <c r="C29" s="290" t="str">
        <f>IF(INDEX('CoC Ranking Data'!$A$1:$CF$106,ROW($E32),7)&lt;&gt;"",INDEX('CoC Ranking Data'!$A$1:$CF$106,ROW($E32),7),"")</f>
        <v>TH</v>
      </c>
      <c r="D29" s="578" t="str">
        <f>IF(INDEX('CoC Ranking Data'!$A$1:$CF$106,ROW($E32),73)&lt;&gt;"",INDEX('CoC Ranking Data'!$A$1:$CF$106,ROW($E32),73),"")</f>
        <v/>
      </c>
    </row>
    <row r="30" spans="1:4" s="9" customFormat="1" ht="12.75" x14ac:dyDescent="0.2">
      <c r="A30" s="289" t="str">
        <f>IF(INDEX('CoC Ranking Data'!$A$1:$CF$106,ROW($E33),4)&lt;&gt;"",INDEX('CoC Ranking Data'!$A$1:$CF$106,ROW($E33),4),"")</f>
        <v>Crawford County Commissioners</v>
      </c>
      <c r="B30" s="289" t="str">
        <f>IF(INDEX('CoC Ranking Data'!$A$1:$CF$106,ROW($E33),5)&lt;&gt;"",INDEX('CoC Ranking Data'!$A$1:$CF$106,ROW($E33),5),"")</f>
        <v>Crawford County Shelter plus Care</v>
      </c>
      <c r="C30" s="290" t="str">
        <f>IF(INDEX('CoC Ranking Data'!$A$1:$CF$106,ROW($E33),7)&lt;&gt;"",INDEX('CoC Ranking Data'!$A$1:$CF$106,ROW($E33),7),"")</f>
        <v>PH</v>
      </c>
      <c r="D30" s="578" t="str">
        <f>IF(INDEX('CoC Ranking Data'!$A$1:$CF$106,ROW($E33),73)&lt;&gt;"",INDEX('CoC Ranking Data'!$A$1:$CF$106,ROW($E33),73),"")</f>
        <v/>
      </c>
    </row>
    <row r="31" spans="1:4" s="9" customFormat="1" ht="12.75" x14ac:dyDescent="0.2">
      <c r="A31" s="289" t="str">
        <f>IF(INDEX('CoC Ranking Data'!$A$1:$CF$106,ROW($E34),4)&lt;&gt;"",INDEX('CoC Ranking Data'!$A$1:$CF$106,ROW($E34),4),"")</f>
        <v>Crawford County Mental Health Awareness Program, Inc.</v>
      </c>
      <c r="B31" s="289" t="str">
        <f>IF(INDEX('CoC Ranking Data'!$A$1:$CF$106,ROW($E34),5)&lt;&gt;"",INDEX('CoC Ranking Data'!$A$1:$CF$106,ROW($E34),5),"")</f>
        <v>CHAPS Fairweather Lodge</v>
      </c>
      <c r="C31" s="290" t="str">
        <f>IF(INDEX('CoC Ranking Data'!$A$1:$CF$106,ROW($E34),7)&lt;&gt;"",INDEX('CoC Ranking Data'!$A$1:$CF$106,ROW($E34),7),"")</f>
        <v>PH</v>
      </c>
      <c r="D31" s="578" t="str">
        <f>IF(INDEX('CoC Ranking Data'!$A$1:$CF$106,ROW($E34),73)&lt;&gt;"",INDEX('CoC Ranking Data'!$A$1:$CF$106,ROW($E34),73),"")</f>
        <v/>
      </c>
    </row>
    <row r="32" spans="1:4" s="9" customFormat="1" ht="12.75" x14ac:dyDescent="0.2">
      <c r="A32" s="289" t="str">
        <f>IF(INDEX('CoC Ranking Data'!$A$1:$CF$106,ROW($E35),4)&lt;&gt;"",INDEX('CoC Ranking Data'!$A$1:$CF$106,ROW($E35),4),"")</f>
        <v>Crawford County Mental Health Awareness Program, Inc.</v>
      </c>
      <c r="B32" s="289" t="str">
        <f>IF(INDEX('CoC Ranking Data'!$A$1:$CF$106,ROW($E35),5)&lt;&gt;"",INDEX('CoC Ranking Data'!$A$1:$CF$106,ROW($E35),5),"")</f>
        <v xml:space="preserve">CHAPS Family Housing </v>
      </c>
      <c r="C32" s="290" t="str">
        <f>IF(INDEX('CoC Ranking Data'!$A$1:$CF$106,ROW($E35),7)&lt;&gt;"",INDEX('CoC Ranking Data'!$A$1:$CF$106,ROW($E35),7),"")</f>
        <v>PH</v>
      </c>
      <c r="D32" s="578" t="str">
        <f>IF(INDEX('CoC Ranking Data'!$A$1:$CF$106,ROW($E35),73)&lt;&gt;"",INDEX('CoC Ranking Data'!$A$1:$CF$106,ROW($E35),73),"")</f>
        <v/>
      </c>
    </row>
    <row r="33" spans="1:4" s="9" customFormat="1" ht="12.75" x14ac:dyDescent="0.2">
      <c r="A33" s="289" t="str">
        <f>IF(INDEX('CoC Ranking Data'!$A$1:$CF$106,ROW($E36),4)&lt;&gt;"",INDEX('CoC Ranking Data'!$A$1:$CF$106,ROW($E36),4),"")</f>
        <v>Crawford County Mental Health Awareness Program, Inc.</v>
      </c>
      <c r="B33" s="289" t="str">
        <f>IF(INDEX('CoC Ranking Data'!$A$1:$CF$106,ROW($E36),5)&lt;&gt;"",INDEX('CoC Ranking Data'!$A$1:$CF$106,ROW($E36),5),"")</f>
        <v>Crawford County Housing Advocacy Project</v>
      </c>
      <c r="C33" s="290" t="str">
        <f>IF(INDEX('CoC Ranking Data'!$A$1:$CF$106,ROW($E36),7)&lt;&gt;"",INDEX('CoC Ranking Data'!$A$1:$CF$106,ROW($E36),7),"")</f>
        <v>SSO</v>
      </c>
      <c r="D33" s="578" t="str">
        <f>IF(INDEX('CoC Ranking Data'!$A$1:$CF$106,ROW($E36),73)&lt;&gt;"",INDEX('CoC Ranking Data'!$A$1:$CF$106,ROW($E36),73),"")</f>
        <v/>
      </c>
    </row>
    <row r="34" spans="1:4" s="9" customFormat="1" ht="12.75" x14ac:dyDescent="0.2">
      <c r="A34" s="289" t="str">
        <f>IF(INDEX('CoC Ranking Data'!$A$1:$CF$106,ROW($E37),4)&lt;&gt;"",INDEX('CoC Ranking Data'!$A$1:$CF$106,ROW($E37),4),"")</f>
        <v>Crawford County Mental Health Awareness Program, Inc.</v>
      </c>
      <c r="B34" s="289" t="str">
        <f>IF(INDEX('CoC Ranking Data'!$A$1:$CF$106,ROW($E37),5)&lt;&gt;"",INDEX('CoC Ranking Data'!$A$1:$CF$106,ROW($E37),5),"")</f>
        <v xml:space="preserve">Housing Now </v>
      </c>
      <c r="C34" s="290" t="str">
        <f>IF(INDEX('CoC Ranking Data'!$A$1:$CF$106,ROW($E37),7)&lt;&gt;"",INDEX('CoC Ranking Data'!$A$1:$CF$106,ROW($E37),7),"")</f>
        <v>PH</v>
      </c>
      <c r="D34" s="578" t="str">
        <f>IF(INDEX('CoC Ranking Data'!$A$1:$CF$106,ROW($E37),73)&lt;&gt;"",INDEX('CoC Ranking Data'!$A$1:$CF$106,ROW($E37),73),"")</f>
        <v/>
      </c>
    </row>
    <row r="35" spans="1:4" s="9" customFormat="1" ht="12.75" x14ac:dyDescent="0.2">
      <c r="A35" s="289" t="str">
        <f>IF(INDEX('CoC Ranking Data'!$A$1:$CF$106,ROW($E38),4)&lt;&gt;"",INDEX('CoC Ranking Data'!$A$1:$CF$106,ROW($E38),4),"")</f>
        <v>DuBois Housing Authority</v>
      </c>
      <c r="B35" s="289" t="str">
        <f>IF(INDEX('CoC Ranking Data'!$A$1:$CF$106,ROW($E38),5)&lt;&gt;"",INDEX('CoC Ranking Data'!$A$1:$CF$106,ROW($E38),5),"")</f>
        <v>2018 Renewal App - DuBois Housing Authority - Shelter Plus Care 1/2/3/4/5</v>
      </c>
      <c r="C35" s="290" t="str">
        <f>IF(INDEX('CoC Ranking Data'!$A$1:$CF$106,ROW($E38),7)&lt;&gt;"",INDEX('CoC Ranking Data'!$A$1:$CF$106,ROW($E38),7),"")</f>
        <v>PH</v>
      </c>
      <c r="D35" s="578" t="str">
        <f>IF(INDEX('CoC Ranking Data'!$A$1:$CF$106,ROW($E38),73)&lt;&gt;"",INDEX('CoC Ranking Data'!$A$1:$CF$106,ROW($E38),73),"")</f>
        <v/>
      </c>
    </row>
    <row r="36" spans="1:4" s="9" customFormat="1" ht="12.75" x14ac:dyDescent="0.2">
      <c r="A36" s="289" t="str">
        <f>IF(INDEX('CoC Ranking Data'!$A$1:$CF$106,ROW($E39),4)&lt;&gt;"",INDEX('CoC Ranking Data'!$A$1:$CF$106,ROW($E39),4),"")</f>
        <v>Fayette County Community Action Agency, Inc.</v>
      </c>
      <c r="B36" s="289" t="str">
        <f>IF(INDEX('CoC Ranking Data'!$A$1:$CF$106,ROW($E39),5)&lt;&gt;"",INDEX('CoC Ranking Data'!$A$1:$CF$106,ROW($E39),5),"")</f>
        <v>Fairweather Lodge Supportive Housing</v>
      </c>
      <c r="C36" s="290" t="str">
        <f>IF(INDEX('CoC Ranking Data'!$A$1:$CF$106,ROW($E39),7)&lt;&gt;"",INDEX('CoC Ranking Data'!$A$1:$CF$106,ROW($E39),7),"")</f>
        <v>PH</v>
      </c>
      <c r="D36" s="578" t="str">
        <f>IF(INDEX('CoC Ranking Data'!$A$1:$CF$106,ROW($E39),73)&lt;&gt;"",INDEX('CoC Ranking Data'!$A$1:$CF$106,ROW($E39),73),"")</f>
        <v/>
      </c>
    </row>
    <row r="37" spans="1:4" s="9" customFormat="1" ht="12.75" x14ac:dyDescent="0.2">
      <c r="A37" s="289" t="str">
        <f>IF(INDEX('CoC Ranking Data'!$A$1:$CF$106,ROW($E40),4)&lt;&gt;"",INDEX('CoC Ranking Data'!$A$1:$CF$106,ROW($E40),4),"")</f>
        <v>Fayette County Community Action Agency, Inc.</v>
      </c>
      <c r="B37" s="289" t="str">
        <f>IF(INDEX('CoC Ranking Data'!$A$1:$CF$106,ROW($E40),5)&lt;&gt;"",INDEX('CoC Ranking Data'!$A$1:$CF$106,ROW($E40),5),"")</f>
        <v>Fayette Apartments</v>
      </c>
      <c r="C37" s="290" t="str">
        <f>IF(INDEX('CoC Ranking Data'!$A$1:$CF$106,ROW($E40),7)&lt;&gt;"",INDEX('CoC Ranking Data'!$A$1:$CF$106,ROW($E40),7),"")</f>
        <v>PH</v>
      </c>
      <c r="D37" s="578" t="str">
        <f>IF(INDEX('CoC Ranking Data'!$A$1:$CF$106,ROW($E40),73)&lt;&gt;"",INDEX('CoC Ranking Data'!$A$1:$CF$106,ROW($E40),73),"")</f>
        <v/>
      </c>
    </row>
    <row r="38" spans="1:4" s="9" customFormat="1" ht="12.75" x14ac:dyDescent="0.2">
      <c r="A38" s="289" t="str">
        <f>IF(INDEX('CoC Ranking Data'!$A$1:$CF$106,ROW($E41),4)&lt;&gt;"",INDEX('CoC Ranking Data'!$A$1:$CF$106,ROW($E41),4),"")</f>
        <v>Fayette County Community Action Agency, Inc.</v>
      </c>
      <c r="B38" s="289" t="str">
        <f>IF(INDEX('CoC Ranking Data'!$A$1:$CF$106,ROW($E41),5)&lt;&gt;"",INDEX('CoC Ranking Data'!$A$1:$CF$106,ROW($E41),5),"")</f>
        <v>Fayette County Rapid Rehousing</v>
      </c>
      <c r="C38" s="290" t="str">
        <f>IF(INDEX('CoC Ranking Data'!$A$1:$CF$106,ROW($E41),7)&lt;&gt;"",INDEX('CoC Ranking Data'!$A$1:$CF$106,ROW($E41),7),"")</f>
        <v>PH-RRH</v>
      </c>
      <c r="D38" s="578" t="str">
        <f>IF(INDEX('CoC Ranking Data'!$A$1:$CF$106,ROW($E41),73)&lt;&gt;"",INDEX('CoC Ranking Data'!$A$1:$CF$106,ROW($E41),73),"")</f>
        <v/>
      </c>
    </row>
    <row r="39" spans="1:4" s="9" customFormat="1" ht="12.75" x14ac:dyDescent="0.2">
      <c r="A39" s="289" t="str">
        <f>IF(INDEX('CoC Ranking Data'!$A$1:$CF$106,ROW($E42),4)&lt;&gt;"",INDEX('CoC Ranking Data'!$A$1:$CF$106,ROW($E42),4),"")</f>
        <v>Fayette County Community Action Agency, Inc.</v>
      </c>
      <c r="B39" s="289" t="str">
        <f>IF(INDEX('CoC Ranking Data'!$A$1:$CF$106,ROW($E42),5)&lt;&gt;"",INDEX('CoC Ranking Data'!$A$1:$CF$106,ROW($E42),5),"")</f>
        <v>Lenox Street Apartments</v>
      </c>
      <c r="C39" s="290" t="str">
        <f>IF(INDEX('CoC Ranking Data'!$A$1:$CF$106,ROW($E42),7)&lt;&gt;"",INDEX('CoC Ranking Data'!$A$1:$CF$106,ROW($E42),7),"")</f>
        <v>PH</v>
      </c>
      <c r="D39" s="578" t="str">
        <f>IF(INDEX('CoC Ranking Data'!$A$1:$CF$106,ROW($E42),73)&lt;&gt;"",INDEX('CoC Ranking Data'!$A$1:$CF$106,ROW($E42),73),"")</f>
        <v/>
      </c>
    </row>
    <row r="40" spans="1:4" s="9" customFormat="1" ht="12.75" x14ac:dyDescent="0.2">
      <c r="A40" s="289" t="str">
        <f>IF(INDEX('CoC Ranking Data'!$A$1:$CF$106,ROW($E43),4)&lt;&gt;"",INDEX('CoC Ranking Data'!$A$1:$CF$106,ROW($E43),4),"")</f>
        <v>Fayette County Community Action Agency, Inc.</v>
      </c>
      <c r="B40" s="289" t="str">
        <f>IF(INDEX('CoC Ranking Data'!$A$1:$CF$106,ROW($E43),5)&lt;&gt;"",INDEX('CoC Ranking Data'!$A$1:$CF$106,ROW($E43),5),"")</f>
        <v>Southwest Regional Rapid Re-Housing Program</v>
      </c>
      <c r="C40" s="290" t="str">
        <f>IF(INDEX('CoC Ranking Data'!$A$1:$CF$106,ROW($E43),7)&lt;&gt;"",INDEX('CoC Ranking Data'!$A$1:$CF$106,ROW($E43),7),"")</f>
        <v>PH-RRH</v>
      </c>
      <c r="D40" s="578" t="str">
        <f>IF(INDEX('CoC Ranking Data'!$A$1:$CF$106,ROW($E43),73)&lt;&gt;"",INDEX('CoC Ranking Data'!$A$1:$CF$106,ROW($E43),73),"")</f>
        <v/>
      </c>
    </row>
    <row r="41" spans="1:4" s="9" customFormat="1" ht="12.75" x14ac:dyDescent="0.2">
      <c r="A41" s="289" t="str">
        <f>IF(INDEX('CoC Ranking Data'!$A$1:$CF$106,ROW($E44),4)&lt;&gt;"",INDEX('CoC Ranking Data'!$A$1:$CF$106,ROW($E44),4),"")</f>
        <v>Housing Authority of the County of Butler</v>
      </c>
      <c r="B41" s="289" t="str">
        <f>IF(INDEX('CoC Ranking Data'!$A$1:$CF$106,ROW($E44),5)&lt;&gt;"",INDEX('CoC Ranking Data'!$A$1:$CF$106,ROW($E44),5),"")</f>
        <v>Franklin Court Chronically Homeless</v>
      </c>
      <c r="C41" s="290" t="str">
        <f>IF(INDEX('CoC Ranking Data'!$A$1:$CF$106,ROW($E44),7)&lt;&gt;"",INDEX('CoC Ranking Data'!$A$1:$CF$106,ROW($E44),7),"")</f>
        <v>PH</v>
      </c>
      <c r="D41" s="578" t="str">
        <f>IF(INDEX('CoC Ranking Data'!$A$1:$CF$106,ROW($E44),73)&lt;&gt;"",INDEX('CoC Ranking Data'!$A$1:$CF$106,ROW($E44),73),"")</f>
        <v/>
      </c>
    </row>
    <row r="42" spans="1:4" s="9" customFormat="1" ht="12.75" x14ac:dyDescent="0.2">
      <c r="A42" s="289" t="str">
        <f>IF(INDEX('CoC Ranking Data'!$A$1:$CF$106,ROW($E45),4)&lt;&gt;"",INDEX('CoC Ranking Data'!$A$1:$CF$106,ROW($E45),4),"")</f>
        <v>Indiana County Community Action Program, Inc.</v>
      </c>
      <c r="B42" s="289" t="str">
        <f>IF(INDEX('CoC Ranking Data'!$A$1:$CF$106,ROW($E45),5)&lt;&gt;"",INDEX('CoC Ranking Data'!$A$1:$CF$106,ROW($E45),5),"")</f>
        <v>PHD Consolidated</v>
      </c>
      <c r="C42" s="290" t="str">
        <f>IF(INDEX('CoC Ranking Data'!$A$1:$CF$106,ROW($E45),7)&lt;&gt;"",INDEX('CoC Ranking Data'!$A$1:$CF$106,ROW($E45),7),"")</f>
        <v>PH</v>
      </c>
      <c r="D42" s="578" t="str">
        <f>IF(INDEX('CoC Ranking Data'!$A$1:$CF$106,ROW($E45),73)&lt;&gt;"",INDEX('CoC Ranking Data'!$A$1:$CF$106,ROW($E45),73),"")</f>
        <v/>
      </c>
    </row>
    <row r="43" spans="1:4" s="9" customFormat="1" ht="12.75" x14ac:dyDescent="0.2">
      <c r="A43" s="289" t="str">
        <f>IF(INDEX('CoC Ranking Data'!$A$1:$CF$106,ROW($E46),4)&lt;&gt;"",INDEX('CoC Ranking Data'!$A$1:$CF$106,ROW($E46),4),"")</f>
        <v>Lawrence County Social Services, Inc.</v>
      </c>
      <c r="B43" s="289" t="str">
        <f>IF(INDEX('CoC Ranking Data'!$A$1:$CF$106,ROW($E46),5)&lt;&gt;"",INDEX('CoC Ranking Data'!$A$1:$CF$106,ROW($E46),5),"")</f>
        <v>NWRHA</v>
      </c>
      <c r="C43" s="290" t="str">
        <f>IF(INDEX('CoC Ranking Data'!$A$1:$CF$106,ROW($E46),7)&lt;&gt;"",INDEX('CoC Ranking Data'!$A$1:$CF$106,ROW($E46),7),"")</f>
        <v>PH</v>
      </c>
      <c r="D43" s="578" t="str">
        <f>IF(INDEX('CoC Ranking Data'!$A$1:$CF$106,ROW($E46),73)&lt;&gt;"",INDEX('CoC Ranking Data'!$A$1:$CF$106,ROW($E46),73),"")</f>
        <v/>
      </c>
    </row>
    <row r="44" spans="1:4" s="9" customFormat="1" ht="12.75" x14ac:dyDescent="0.2">
      <c r="A44" s="289" t="str">
        <f>IF(INDEX('CoC Ranking Data'!$A$1:$CF$106,ROW($E47),4)&lt;&gt;"",INDEX('CoC Ranking Data'!$A$1:$CF$106,ROW($E47),4),"")</f>
        <v>Lawrence County Social Services, Inc.</v>
      </c>
      <c r="B44" s="289" t="str">
        <f>IF(INDEX('CoC Ranking Data'!$A$1:$CF$106,ROW($E47),5)&lt;&gt;"",INDEX('CoC Ranking Data'!$A$1:$CF$106,ROW($E47),5),"")</f>
        <v>NWRHA 2</v>
      </c>
      <c r="C44" s="290" t="str">
        <f>IF(INDEX('CoC Ranking Data'!$A$1:$CF$106,ROW($E47),7)&lt;&gt;"",INDEX('CoC Ranking Data'!$A$1:$CF$106,ROW($E47),7),"")</f>
        <v>PH</v>
      </c>
      <c r="D44" s="578" t="str">
        <f>IF(INDEX('CoC Ranking Data'!$A$1:$CF$106,ROW($E47),73)&lt;&gt;"",INDEX('CoC Ranking Data'!$A$1:$CF$106,ROW($E47),73),"")</f>
        <v/>
      </c>
    </row>
    <row r="45" spans="1:4" s="9" customFormat="1" ht="12.75" x14ac:dyDescent="0.2">
      <c r="A45" s="289" t="str">
        <f>IF(INDEX('CoC Ranking Data'!$A$1:$CF$106,ROW($E48),4)&lt;&gt;"",INDEX('CoC Ranking Data'!$A$1:$CF$106,ROW($E48),4),"")</f>
        <v>Lawrence County Social Services, Inc.</v>
      </c>
      <c r="B45" s="289" t="str">
        <f>IF(INDEX('CoC Ranking Data'!$A$1:$CF$106,ROW($E48),5)&lt;&gt;"",INDEX('CoC Ranking Data'!$A$1:$CF$106,ROW($E48),5),"")</f>
        <v>SAFE</v>
      </c>
      <c r="C45" s="290" t="str">
        <f>IF(INDEX('CoC Ranking Data'!$A$1:$CF$106,ROW($E48),7)&lt;&gt;"",INDEX('CoC Ranking Data'!$A$1:$CF$106,ROW($E48),7),"")</f>
        <v>SSO</v>
      </c>
      <c r="D45" s="578" t="str">
        <f>IF(INDEX('CoC Ranking Data'!$A$1:$CF$106,ROW($E48),73)&lt;&gt;"",INDEX('CoC Ranking Data'!$A$1:$CF$106,ROW($E48),73),"")</f>
        <v/>
      </c>
    </row>
    <row r="46" spans="1:4" s="9" customFormat="1" ht="12.75" x14ac:dyDescent="0.2">
      <c r="A46" s="289" t="str">
        <f>IF(INDEX('CoC Ranking Data'!$A$1:$CF$106,ROW($E49),4)&lt;&gt;"",INDEX('CoC Ranking Data'!$A$1:$CF$106,ROW($E49),4),"")</f>
        <v>Lawrence County Social Services, Inc.</v>
      </c>
      <c r="B46" s="289" t="str">
        <f>IF(INDEX('CoC Ranking Data'!$A$1:$CF$106,ROW($E49),5)&lt;&gt;"",INDEX('CoC Ranking Data'!$A$1:$CF$106,ROW($E49),5),"")</f>
        <v>TEAM RRH</v>
      </c>
      <c r="C46" s="290" t="str">
        <f>IF(INDEX('CoC Ranking Data'!$A$1:$CF$106,ROW($E49),7)&lt;&gt;"",INDEX('CoC Ranking Data'!$A$1:$CF$106,ROW($E49),7),"")</f>
        <v>PH-RRH</v>
      </c>
      <c r="D46" s="578" t="str">
        <f>IF(INDEX('CoC Ranking Data'!$A$1:$CF$106,ROW($E49),73)&lt;&gt;"",INDEX('CoC Ranking Data'!$A$1:$CF$106,ROW($E49),73),"")</f>
        <v/>
      </c>
    </row>
    <row r="47" spans="1:4" s="9" customFormat="1" ht="12.75" x14ac:dyDescent="0.2">
      <c r="A47" s="289" t="str">
        <f>IF(INDEX('CoC Ranking Data'!$A$1:$CF$106,ROW($E50),4)&lt;&gt;"",INDEX('CoC Ranking Data'!$A$1:$CF$106,ROW($E50),4),"")</f>
        <v>Lawrence County Social Services, Inc.</v>
      </c>
      <c r="B47" s="289" t="str">
        <f>IF(INDEX('CoC Ranking Data'!$A$1:$CF$106,ROW($E50),5)&lt;&gt;"",INDEX('CoC Ranking Data'!$A$1:$CF$106,ROW($E50),5),"")</f>
        <v>Turning Point</v>
      </c>
      <c r="C47" s="290" t="str">
        <f>IF(INDEX('CoC Ranking Data'!$A$1:$CF$106,ROW($E50),7)&lt;&gt;"",INDEX('CoC Ranking Data'!$A$1:$CF$106,ROW($E50),7),"")</f>
        <v>PH</v>
      </c>
      <c r="D47" s="578" t="str">
        <f>IF(INDEX('CoC Ranking Data'!$A$1:$CF$106,ROW($E50),73)&lt;&gt;"",INDEX('CoC Ranking Data'!$A$1:$CF$106,ROW($E50),73),"")</f>
        <v/>
      </c>
    </row>
    <row r="48" spans="1:4" s="9" customFormat="1" ht="12.75" x14ac:dyDescent="0.2">
      <c r="A48" s="289" t="str">
        <f>IF(INDEX('CoC Ranking Data'!$A$1:$CF$106,ROW($E51),4)&lt;&gt;"",INDEX('CoC Ranking Data'!$A$1:$CF$106,ROW($E51),4),"")</f>
        <v>Lawrence County Social Services, Inc.</v>
      </c>
      <c r="B48" s="289" t="str">
        <f>IF(INDEX('CoC Ranking Data'!$A$1:$CF$106,ROW($E51),5)&lt;&gt;"",INDEX('CoC Ranking Data'!$A$1:$CF$106,ROW($E51),5),"")</f>
        <v>Veterans RRH</v>
      </c>
      <c r="C48" s="290" t="str">
        <f>IF(INDEX('CoC Ranking Data'!$A$1:$CF$106,ROW($E51),7)&lt;&gt;"",INDEX('CoC Ranking Data'!$A$1:$CF$106,ROW($E51),7),"")</f>
        <v>PH-RRH</v>
      </c>
      <c r="D48" s="578" t="str">
        <f>IF(INDEX('CoC Ranking Data'!$A$1:$CF$106,ROW($E51),73)&lt;&gt;"",INDEX('CoC Ranking Data'!$A$1:$CF$106,ROW($E51),73),"")</f>
        <v/>
      </c>
    </row>
    <row r="49" spans="1:4" s="9" customFormat="1" ht="12.75" x14ac:dyDescent="0.2">
      <c r="A49" s="289" t="str">
        <f>IF(INDEX('CoC Ranking Data'!$A$1:$CF$106,ROW($E52),4)&lt;&gt;"",INDEX('CoC Ranking Data'!$A$1:$CF$106,ROW($E52),4),"")</f>
        <v>McKean County Redevelopment &amp; Housing Authority</v>
      </c>
      <c r="B49" s="289" t="str">
        <f>IF(INDEX('CoC Ranking Data'!$A$1:$CF$106,ROW($E52),5)&lt;&gt;"",INDEX('CoC Ranking Data'!$A$1:$CF$106,ROW($E52),5),"")</f>
        <v>Northwest RRH</v>
      </c>
      <c r="C49" s="290" t="str">
        <f>IF(INDEX('CoC Ranking Data'!$A$1:$CF$106,ROW($E52),7)&lt;&gt;"",INDEX('CoC Ranking Data'!$A$1:$CF$106,ROW($E52),7),"")</f>
        <v>PH-RRH</v>
      </c>
      <c r="D49" s="578" t="str">
        <f>IF(INDEX('CoC Ranking Data'!$A$1:$CF$106,ROW($E52),73)&lt;&gt;"",INDEX('CoC Ranking Data'!$A$1:$CF$106,ROW($E52),73),"")</f>
        <v/>
      </c>
    </row>
    <row r="50" spans="1:4" s="9" customFormat="1" ht="12.75" x14ac:dyDescent="0.2">
      <c r="A50" s="289" t="str">
        <f>IF(INDEX('CoC Ranking Data'!$A$1:$CF$106,ROW($E53),4)&lt;&gt;"",INDEX('CoC Ranking Data'!$A$1:$CF$106,ROW($E53),4),"")</f>
        <v>Northern Cambria Community Development Corporation</v>
      </c>
      <c r="B50" s="289" t="str">
        <f>IF(INDEX('CoC Ranking Data'!$A$1:$CF$106,ROW($E53),5)&lt;&gt;"",INDEX('CoC Ranking Data'!$A$1:$CF$106,ROW($E53),5),"")</f>
        <v>Chestnut Street Gardens Renewal Project Application FY 2018</v>
      </c>
      <c r="C50" s="290" t="str">
        <f>IF(INDEX('CoC Ranking Data'!$A$1:$CF$106,ROW($E53),7)&lt;&gt;"",INDEX('CoC Ranking Data'!$A$1:$CF$106,ROW($E53),7),"")</f>
        <v>PH</v>
      </c>
      <c r="D50" s="578" t="str">
        <f>IF(INDEX('CoC Ranking Data'!$A$1:$CF$106,ROW($E53),73)&lt;&gt;"",INDEX('CoC Ranking Data'!$A$1:$CF$106,ROW($E53),73),"")</f>
        <v/>
      </c>
    </row>
    <row r="51" spans="1:4" s="9" customFormat="1" ht="12.75" x14ac:dyDescent="0.2">
      <c r="A51" s="289" t="str">
        <f>IF(INDEX('CoC Ranking Data'!$A$1:$CF$106,ROW($E54),4)&lt;&gt;"",INDEX('CoC Ranking Data'!$A$1:$CF$106,ROW($E54),4),"")</f>
        <v>Northern Cambria Community Development Corporation</v>
      </c>
      <c r="B51" s="289" t="str">
        <f>IF(INDEX('CoC Ranking Data'!$A$1:$CF$106,ROW($E54),5)&lt;&gt;"",INDEX('CoC Ranking Data'!$A$1:$CF$106,ROW($E54),5),"")</f>
        <v>Clinton Street Gardens Renewal Project Application FY 2018</v>
      </c>
      <c r="C51" s="290" t="str">
        <f>IF(INDEX('CoC Ranking Data'!$A$1:$CF$106,ROW($E54),7)&lt;&gt;"",INDEX('CoC Ranking Data'!$A$1:$CF$106,ROW($E54),7),"")</f>
        <v>PH</v>
      </c>
      <c r="D51" s="578" t="str">
        <f>IF(INDEX('CoC Ranking Data'!$A$1:$CF$106,ROW($E54),73)&lt;&gt;"",INDEX('CoC Ranking Data'!$A$1:$CF$106,ROW($E54),73),"")</f>
        <v/>
      </c>
    </row>
    <row r="52" spans="1:4" s="9" customFormat="1" ht="12.75" x14ac:dyDescent="0.2">
      <c r="A52" s="289" t="str">
        <f>IF(INDEX('CoC Ranking Data'!$A$1:$CF$106,ROW($E55),4)&lt;&gt;"",INDEX('CoC Ranking Data'!$A$1:$CF$106,ROW($E55),4),"")</f>
        <v>Union Mission of Latrobe, Inc.</v>
      </c>
      <c r="B52" s="289" t="str">
        <f>IF(INDEX('CoC Ranking Data'!$A$1:$CF$106,ROW($E55),5)&lt;&gt;"",INDEX('CoC Ranking Data'!$A$1:$CF$106,ROW($E55),5),"")</f>
        <v>Consolidated Union Mission Permanent Supportive Housing</v>
      </c>
      <c r="C52" s="290" t="str">
        <f>IF(INDEX('CoC Ranking Data'!$A$1:$CF$106,ROW($E55),7)&lt;&gt;"",INDEX('CoC Ranking Data'!$A$1:$CF$106,ROW($E55),7),"")</f>
        <v>PH</v>
      </c>
      <c r="D52" s="578" t="str">
        <f>IF(INDEX('CoC Ranking Data'!$A$1:$CF$106,ROW($E55),73)&lt;&gt;"",INDEX('CoC Ranking Data'!$A$1:$CF$106,ROW($E55),73),"")</f>
        <v/>
      </c>
    </row>
    <row r="53" spans="1:4" x14ac:dyDescent="0.25">
      <c r="A53" s="289" t="str">
        <f>IF(INDEX('CoC Ranking Data'!$A$1:$CF$106,ROW($E56),4)&lt;&gt;"",INDEX('CoC Ranking Data'!$A$1:$CF$106,ROW($E56),4),"")</f>
        <v>Victim Outreach Intervention Center</v>
      </c>
      <c r="B53" s="289" t="str">
        <f>IF(INDEX('CoC Ranking Data'!$A$1:$CF$106,ROW($E56),5)&lt;&gt;"",INDEX('CoC Ranking Data'!$A$1:$CF$106,ROW($E56),5),"")</f>
        <v>Enduring VOICe</v>
      </c>
      <c r="C53" s="290" t="str">
        <f>IF(INDEX('CoC Ranking Data'!$A$1:$CF$106,ROW($E56),7)&lt;&gt;"",INDEX('CoC Ranking Data'!$A$1:$CF$106,ROW($E56),7),"")</f>
        <v>PH</v>
      </c>
      <c r="D53" s="578" t="str">
        <f>IF(INDEX('CoC Ranking Data'!$A$1:$CF$106,ROW($E56),73)&lt;&gt;"",INDEX('CoC Ranking Data'!$A$1:$CF$106,ROW($E56),73),"")</f>
        <v/>
      </c>
    </row>
    <row r="54" spans="1:4" ht="15" customHeight="1" x14ac:dyDescent="0.25">
      <c r="A54" s="289" t="str">
        <f>IF(INDEX('CoC Ranking Data'!$A$1:$CF$106,ROW($E57),4)&lt;&gt;"",INDEX('CoC Ranking Data'!$A$1:$CF$106,ROW($E57),4),"")</f>
        <v>Warren-Forest Counties Economic Opportunity Council</v>
      </c>
      <c r="B54" s="289" t="str">
        <f>IF(INDEX('CoC Ranking Data'!$A$1:$CF$106,ROW($E57),5)&lt;&gt;"",INDEX('CoC Ranking Data'!$A$1:$CF$106,ROW($E57),5),"")</f>
        <v>Youngsville Permanent Supportive Housing</v>
      </c>
      <c r="C54" s="290" t="str">
        <f>IF(INDEX('CoC Ranking Data'!$A$1:$CF$106,ROW($E57),7)&lt;&gt;"",INDEX('CoC Ranking Data'!$A$1:$CF$106,ROW($E57),7),"")</f>
        <v>PH</v>
      </c>
      <c r="D54" s="578" t="str">
        <f>IF(INDEX('CoC Ranking Data'!$A$1:$CF$106,ROW($E57),73)&lt;&gt;"",INDEX('CoC Ranking Data'!$A$1:$CF$106,ROW($E57),73),"")</f>
        <v/>
      </c>
    </row>
    <row r="55" spans="1:4" x14ac:dyDescent="0.25">
      <c r="A55" s="289" t="str">
        <f>IF(INDEX('CoC Ranking Data'!$A$1:$CF$106,ROW($E58),4)&lt;&gt;"",INDEX('CoC Ranking Data'!$A$1:$CF$106,ROW($E58),4),"")</f>
        <v>Westmoreland Community Action</v>
      </c>
      <c r="B55" s="289" t="str">
        <f>IF(INDEX('CoC Ranking Data'!$A$1:$CF$106,ROW($E58),5)&lt;&gt;"",INDEX('CoC Ranking Data'!$A$1:$CF$106,ROW($E58),5),"")</f>
        <v>Consolidated WCA PSH Project FY2018</v>
      </c>
      <c r="C55" s="290" t="str">
        <f>IF(INDEX('CoC Ranking Data'!$A$1:$CF$106,ROW($E58),7)&lt;&gt;"",INDEX('CoC Ranking Data'!$A$1:$CF$106,ROW($E58),7),"")</f>
        <v>PH</v>
      </c>
      <c r="D55" s="578" t="str">
        <f>IF(INDEX('CoC Ranking Data'!$A$1:$CF$106,ROW($E58),73)&lt;&gt;"",INDEX('CoC Ranking Data'!$A$1:$CF$106,ROW($E58),73),"")</f>
        <v/>
      </c>
    </row>
    <row r="56" spans="1:4" x14ac:dyDescent="0.25">
      <c r="A56" s="289" t="str">
        <f>IF(INDEX('CoC Ranking Data'!$A$1:$CF$106,ROW($E59),4)&lt;&gt;"",INDEX('CoC Ranking Data'!$A$1:$CF$106,ROW($E59),4),"")</f>
        <v>Westmoreland Community Action</v>
      </c>
      <c r="B56" s="289" t="str">
        <f>IF(INDEX('CoC Ranking Data'!$A$1:$CF$106,ROW($E59),5)&lt;&gt;"",INDEX('CoC Ranking Data'!$A$1:$CF$106,ROW($E59),5),"")</f>
        <v>WCA PSH for Families 2018</v>
      </c>
      <c r="C56" s="290" t="str">
        <f>IF(INDEX('CoC Ranking Data'!$A$1:$CF$106,ROW($E59),7)&lt;&gt;"",INDEX('CoC Ranking Data'!$A$1:$CF$106,ROW($E59),7),"")</f>
        <v>PH</v>
      </c>
      <c r="D56" s="578" t="str">
        <f>IF(INDEX('CoC Ranking Data'!$A$1:$CF$106,ROW($E59),73)&lt;&gt;"",INDEX('CoC Ranking Data'!$A$1:$CF$106,ROW($E59),73),"")</f>
        <v/>
      </c>
    </row>
    <row r="57" spans="1:4" x14ac:dyDescent="0.25">
      <c r="A57" s="289" t="str">
        <f>IF(INDEX('CoC Ranking Data'!$A$1:$CF$106,ROW($E60),4)&lt;&gt;"",INDEX('CoC Ranking Data'!$A$1:$CF$106,ROW($E60),4),"")</f>
        <v>Westmoreland Community Action</v>
      </c>
      <c r="B57" s="289" t="str">
        <f>IF(INDEX('CoC Ranking Data'!$A$1:$CF$106,ROW($E60),5)&lt;&gt;"",INDEX('CoC Ranking Data'!$A$1:$CF$106,ROW($E60),5),"")</f>
        <v>WCA PSH-Pittsburgh Street House 2018</v>
      </c>
      <c r="C57" s="290" t="str">
        <f>IF(INDEX('CoC Ranking Data'!$A$1:$CF$106,ROW($E60),7)&lt;&gt;"",INDEX('CoC Ranking Data'!$A$1:$CF$106,ROW($E60),7),"")</f>
        <v>PH</v>
      </c>
      <c r="D57" s="578" t="str">
        <f>IF(INDEX('CoC Ranking Data'!$A$1:$CF$106,ROW($E60),73)&lt;&gt;"",INDEX('CoC Ranking Data'!$A$1:$CF$106,ROW($E60),73),"")</f>
        <v/>
      </c>
    </row>
    <row r="58" spans="1:4" x14ac:dyDescent="0.25">
      <c r="A58" s="289" t="str">
        <f>IF(INDEX('CoC Ranking Data'!$A$1:$CF$106,ROW($E61),4)&lt;&gt;"",INDEX('CoC Ranking Data'!$A$1:$CF$106,ROW($E61),4),"")</f>
        <v/>
      </c>
      <c r="B58" s="289" t="str">
        <f>IF(INDEX('CoC Ranking Data'!$A$1:$CF$106,ROW($E61),5)&lt;&gt;"",INDEX('CoC Ranking Data'!$A$1:$CF$106,ROW($E61),5),"")</f>
        <v/>
      </c>
      <c r="C58" s="290" t="str">
        <f>IF(INDEX('CoC Ranking Data'!$A$1:$CF$106,ROW($E61),7)&lt;&gt;"",INDEX('CoC Ranking Data'!$A$1:$CF$106,ROW($E61),7),"")</f>
        <v/>
      </c>
      <c r="D58" s="578" t="str">
        <f>IF(INDEX('CoC Ranking Data'!$A$1:$CF$106,ROW($E61),73)&lt;&gt;"",INDEX('CoC Ranking Data'!$A$1:$CF$106,ROW($E61),73),"")</f>
        <v/>
      </c>
    </row>
    <row r="59" spans="1:4" x14ac:dyDescent="0.25">
      <c r="A59" s="289" t="str">
        <f>IF(INDEX('CoC Ranking Data'!$A$1:$CF$106,ROW($E62),4)&lt;&gt;"",INDEX('CoC Ranking Data'!$A$1:$CF$106,ROW($E62),4),"")</f>
        <v/>
      </c>
      <c r="B59" s="289" t="str">
        <f>IF(INDEX('CoC Ranking Data'!$A$1:$CF$106,ROW($E62),5)&lt;&gt;"",INDEX('CoC Ranking Data'!$A$1:$CF$106,ROW($E62),5),"")</f>
        <v/>
      </c>
      <c r="C59" s="290" t="str">
        <f>IF(INDEX('CoC Ranking Data'!$A$1:$CF$106,ROW($E62),7)&lt;&gt;"",INDEX('CoC Ranking Data'!$A$1:$CF$106,ROW($E62),7),"")</f>
        <v/>
      </c>
      <c r="D59" s="578" t="str">
        <f>IF(INDEX('CoC Ranking Data'!$A$1:$CF$106,ROW($E62),73)&lt;&gt;"",INDEX('CoC Ranking Data'!$A$1:$CF$106,ROW($E62),73),"")</f>
        <v/>
      </c>
    </row>
    <row r="60" spans="1:4" x14ac:dyDescent="0.25">
      <c r="A60" s="289" t="str">
        <f>IF(INDEX('CoC Ranking Data'!$A$1:$CF$106,ROW($E63),4)&lt;&gt;"",INDEX('CoC Ranking Data'!$A$1:$CF$106,ROW($E63),4),"")</f>
        <v/>
      </c>
      <c r="B60" s="289" t="str">
        <f>IF(INDEX('CoC Ranking Data'!$A$1:$CF$106,ROW($E63),5)&lt;&gt;"",INDEX('CoC Ranking Data'!$A$1:$CF$106,ROW($E63),5),"")</f>
        <v/>
      </c>
      <c r="C60" s="290" t="str">
        <f>IF(INDEX('CoC Ranking Data'!$A$1:$CF$106,ROW($E63),7)&lt;&gt;"",INDEX('CoC Ranking Data'!$A$1:$CF$106,ROW($E63),7),"")</f>
        <v/>
      </c>
      <c r="D60" s="578" t="str">
        <f>IF(INDEX('CoC Ranking Data'!$A$1:$CF$106,ROW($E63),73)&lt;&gt;"",INDEX('CoC Ranking Data'!$A$1:$CF$106,ROW($E63),73),"")</f>
        <v/>
      </c>
    </row>
    <row r="61" spans="1:4" x14ac:dyDescent="0.25">
      <c r="A61" s="289" t="str">
        <f>IF(INDEX('CoC Ranking Data'!$A$1:$CF$106,ROW($E64),4)&lt;&gt;"",INDEX('CoC Ranking Data'!$A$1:$CF$106,ROW($E64),4),"")</f>
        <v/>
      </c>
      <c r="B61" s="289" t="str">
        <f>IF(INDEX('CoC Ranking Data'!$A$1:$CF$106,ROW($E64),5)&lt;&gt;"",INDEX('CoC Ranking Data'!$A$1:$CF$106,ROW($E64),5),"")</f>
        <v/>
      </c>
      <c r="C61" s="290" t="str">
        <f>IF(INDEX('CoC Ranking Data'!$A$1:$CF$106,ROW($E64),7)&lt;&gt;"",INDEX('CoC Ranking Data'!$A$1:$CF$106,ROW($E64),7),"")</f>
        <v/>
      </c>
      <c r="D61" s="578" t="str">
        <f>IF(INDEX('CoC Ranking Data'!$A$1:$CF$106,ROW($E64),73)&lt;&gt;"",INDEX('CoC Ranking Data'!$A$1:$CF$106,ROW($E64),73),"")</f>
        <v/>
      </c>
    </row>
    <row r="62" spans="1:4" x14ac:dyDescent="0.25">
      <c r="A62" s="289" t="str">
        <f>IF(INDEX('CoC Ranking Data'!$A$1:$CF$106,ROW($E65),4)&lt;&gt;"",INDEX('CoC Ranking Data'!$A$1:$CF$106,ROW($E65),4),"")</f>
        <v/>
      </c>
      <c r="B62" s="289" t="str">
        <f>IF(INDEX('CoC Ranking Data'!$A$1:$CF$106,ROW($E65),5)&lt;&gt;"",INDEX('CoC Ranking Data'!$A$1:$CF$106,ROW($E65),5),"")</f>
        <v/>
      </c>
      <c r="C62" s="290" t="str">
        <f>IF(INDEX('CoC Ranking Data'!$A$1:$CF$106,ROW($E65),7)&lt;&gt;"",INDEX('CoC Ranking Data'!$A$1:$CF$106,ROW($E65),7),"")</f>
        <v/>
      </c>
      <c r="D62" s="578" t="str">
        <f>IF(INDEX('CoC Ranking Data'!$A$1:$CF$106,ROW($E65),73)&lt;&gt;"",INDEX('CoC Ranking Data'!$A$1:$CF$106,ROW($E65),73),"")</f>
        <v/>
      </c>
    </row>
    <row r="63" spans="1:4" x14ac:dyDescent="0.25">
      <c r="A63" s="289" t="str">
        <f>IF(INDEX('CoC Ranking Data'!$A$1:$CF$106,ROW($E66),4)&lt;&gt;"",INDEX('CoC Ranking Data'!$A$1:$CF$106,ROW($E66),4),"")</f>
        <v/>
      </c>
      <c r="B63" s="289" t="str">
        <f>IF(INDEX('CoC Ranking Data'!$A$1:$CF$106,ROW($E66),5)&lt;&gt;"",INDEX('CoC Ranking Data'!$A$1:$CF$106,ROW($E66),5),"")</f>
        <v/>
      </c>
      <c r="C63" s="290" t="str">
        <f>IF(INDEX('CoC Ranking Data'!$A$1:$CF$106,ROW($E66),7)&lt;&gt;"",INDEX('CoC Ranking Data'!$A$1:$CF$106,ROW($E66),7),"")</f>
        <v/>
      </c>
      <c r="D63" s="578" t="str">
        <f>IF(INDEX('CoC Ranking Data'!$A$1:$CF$106,ROW($E66),73)&lt;&gt;"",INDEX('CoC Ranking Data'!$A$1:$CF$106,ROW($E66),73),"")</f>
        <v/>
      </c>
    </row>
    <row r="64" spans="1:4" x14ac:dyDescent="0.25">
      <c r="A64" s="289" t="str">
        <f>IF(INDEX('CoC Ranking Data'!$A$1:$CF$106,ROW($E67),4)&lt;&gt;"",INDEX('CoC Ranking Data'!$A$1:$CF$106,ROW($E67),4),"")</f>
        <v/>
      </c>
      <c r="B64" s="289" t="str">
        <f>IF(INDEX('CoC Ranking Data'!$A$1:$CF$106,ROW($E67),5)&lt;&gt;"",INDEX('CoC Ranking Data'!$A$1:$CF$106,ROW($E67),5),"")</f>
        <v/>
      </c>
      <c r="C64" s="290" t="str">
        <f>IF(INDEX('CoC Ranking Data'!$A$1:$CF$106,ROW($E67),7)&lt;&gt;"",INDEX('CoC Ranking Data'!$A$1:$CF$106,ROW($E67),7),"")</f>
        <v/>
      </c>
      <c r="D64" s="578" t="str">
        <f>IF(INDEX('CoC Ranking Data'!$A$1:$CF$106,ROW($E67),73)&lt;&gt;"",INDEX('CoC Ranking Data'!$A$1:$CF$106,ROW($E67),73),"")</f>
        <v/>
      </c>
    </row>
    <row r="65" spans="1:4" x14ac:dyDescent="0.25">
      <c r="A65" s="289" t="str">
        <f>IF(INDEX('CoC Ranking Data'!$A$1:$CF$106,ROW($E68),4)&lt;&gt;"",INDEX('CoC Ranking Data'!$A$1:$CF$106,ROW($E68),4),"")</f>
        <v/>
      </c>
      <c r="B65" s="289" t="str">
        <f>IF(INDEX('CoC Ranking Data'!$A$1:$CF$106,ROW($E68),5)&lt;&gt;"",INDEX('CoC Ranking Data'!$A$1:$CF$106,ROW($E68),5),"")</f>
        <v/>
      </c>
      <c r="C65" s="290" t="str">
        <f>IF(INDEX('CoC Ranking Data'!$A$1:$CF$106,ROW($E68),7)&lt;&gt;"",INDEX('CoC Ranking Data'!$A$1:$CF$106,ROW($E68),7),"")</f>
        <v/>
      </c>
      <c r="D65" s="578" t="str">
        <f>IF(INDEX('CoC Ranking Data'!$A$1:$CF$106,ROW($E68),73)&lt;&gt;"",INDEX('CoC Ranking Data'!$A$1:$CF$106,ROW($E68),73),"")</f>
        <v/>
      </c>
    </row>
    <row r="66" spans="1:4" x14ac:dyDescent="0.25">
      <c r="A66" s="289" t="str">
        <f>IF(INDEX('CoC Ranking Data'!$A$1:$CF$106,ROW($E69),4)&lt;&gt;"",INDEX('CoC Ranking Data'!$A$1:$CF$106,ROW($E69),4),"")</f>
        <v/>
      </c>
      <c r="B66" s="289" t="str">
        <f>IF(INDEX('CoC Ranking Data'!$A$1:$CF$106,ROW($E69),5)&lt;&gt;"",INDEX('CoC Ranking Data'!$A$1:$CF$106,ROW($E69),5),"")</f>
        <v/>
      </c>
      <c r="C66" s="290" t="str">
        <f>IF(INDEX('CoC Ranking Data'!$A$1:$CF$106,ROW($E69),7)&lt;&gt;"",INDEX('CoC Ranking Data'!$A$1:$CF$106,ROW($E69),7),"")</f>
        <v/>
      </c>
      <c r="D66" s="578" t="str">
        <f>IF(INDEX('CoC Ranking Data'!$A$1:$CF$106,ROW($E69),73)&lt;&gt;"",INDEX('CoC Ranking Data'!$A$1:$CF$106,ROW($E69),73),"")</f>
        <v/>
      </c>
    </row>
    <row r="67" spans="1:4" x14ac:dyDescent="0.25">
      <c r="A67" s="289" t="str">
        <f>IF(INDEX('CoC Ranking Data'!$A$1:$CF$106,ROW($E70),4)&lt;&gt;"",INDEX('CoC Ranking Data'!$A$1:$CF$106,ROW($E70),4),"")</f>
        <v/>
      </c>
      <c r="B67" s="289" t="str">
        <f>IF(INDEX('CoC Ranking Data'!$A$1:$CF$106,ROW($E70),5)&lt;&gt;"",INDEX('CoC Ranking Data'!$A$1:$CF$106,ROW($E70),5),"")</f>
        <v/>
      </c>
      <c r="C67" s="290" t="str">
        <f>IF(INDEX('CoC Ranking Data'!$A$1:$CF$106,ROW($E70),7)&lt;&gt;"",INDEX('CoC Ranking Data'!$A$1:$CF$106,ROW($E70),7),"")</f>
        <v/>
      </c>
      <c r="D67" s="578" t="str">
        <f>IF(INDEX('CoC Ranking Data'!$A$1:$CF$106,ROW($E70),73)&lt;&gt;"",INDEX('CoC Ranking Data'!$A$1:$CF$106,ROW($E70),73),"")</f>
        <v/>
      </c>
    </row>
    <row r="68" spans="1:4" x14ac:dyDescent="0.25">
      <c r="A68" s="289" t="str">
        <f>IF(INDEX('CoC Ranking Data'!$A$1:$CF$106,ROW($E71),4)&lt;&gt;"",INDEX('CoC Ranking Data'!$A$1:$CF$106,ROW($E71),4),"")</f>
        <v/>
      </c>
      <c r="B68" s="289" t="str">
        <f>IF(INDEX('CoC Ranking Data'!$A$1:$CF$106,ROW($E71),5)&lt;&gt;"",INDEX('CoC Ranking Data'!$A$1:$CF$106,ROW($E71),5),"")</f>
        <v/>
      </c>
      <c r="C68" s="290" t="str">
        <f>IF(INDEX('CoC Ranking Data'!$A$1:$CF$106,ROW($E71),7)&lt;&gt;"",INDEX('CoC Ranking Data'!$A$1:$CF$106,ROW($E71),7),"")</f>
        <v/>
      </c>
      <c r="D68" s="578" t="str">
        <f>IF(INDEX('CoC Ranking Data'!$A$1:$CF$106,ROW($E71),73)&lt;&gt;"",INDEX('CoC Ranking Data'!$A$1:$CF$106,ROW($E71),73),"")</f>
        <v/>
      </c>
    </row>
    <row r="69" spans="1:4" x14ac:dyDescent="0.25">
      <c r="A69" s="289" t="str">
        <f>IF(INDEX('CoC Ranking Data'!$A$1:$CF$106,ROW($E72),4)&lt;&gt;"",INDEX('CoC Ranking Data'!$A$1:$CF$106,ROW($E72),4),"")</f>
        <v/>
      </c>
      <c r="B69" s="289" t="str">
        <f>IF(INDEX('CoC Ranking Data'!$A$1:$CF$106,ROW($E72),5)&lt;&gt;"",INDEX('CoC Ranking Data'!$A$1:$CF$106,ROW($E72),5),"")</f>
        <v/>
      </c>
      <c r="C69" s="290" t="str">
        <f>IF(INDEX('CoC Ranking Data'!$A$1:$CF$106,ROW($E72),7)&lt;&gt;"",INDEX('CoC Ranking Data'!$A$1:$CF$106,ROW($E72),7),"")</f>
        <v/>
      </c>
      <c r="D69" s="578" t="str">
        <f>IF(INDEX('CoC Ranking Data'!$A$1:$CF$106,ROW($E72),73)&lt;&gt;"",INDEX('CoC Ranking Data'!$A$1:$CF$106,ROW($E72),73),"")</f>
        <v/>
      </c>
    </row>
    <row r="70" spans="1:4" x14ac:dyDescent="0.25">
      <c r="A70" s="289" t="str">
        <f>IF(INDEX('CoC Ranking Data'!$A$1:$CF$106,ROW($E73),4)&lt;&gt;"",INDEX('CoC Ranking Data'!$A$1:$CF$106,ROW($E73),4),"")</f>
        <v/>
      </c>
      <c r="B70" s="289" t="str">
        <f>IF(INDEX('CoC Ranking Data'!$A$1:$CF$106,ROW($E73),5)&lt;&gt;"",INDEX('CoC Ranking Data'!$A$1:$CF$106,ROW($E73),5),"")</f>
        <v/>
      </c>
      <c r="C70" s="290" t="str">
        <f>IF(INDEX('CoC Ranking Data'!$A$1:$CF$106,ROW($E73),7)&lt;&gt;"",INDEX('CoC Ranking Data'!$A$1:$CF$106,ROW($E73),7),"")</f>
        <v/>
      </c>
      <c r="D70" s="578" t="str">
        <f>IF(INDEX('CoC Ranking Data'!$A$1:$CF$106,ROW($E73),73)&lt;&gt;"",INDEX('CoC Ranking Data'!$A$1:$CF$106,ROW($E73),73),"")</f>
        <v/>
      </c>
    </row>
    <row r="71" spans="1:4" x14ac:dyDescent="0.25">
      <c r="A71" s="289" t="str">
        <f>IF(INDEX('CoC Ranking Data'!$A$1:$CF$106,ROW($E74),4)&lt;&gt;"",INDEX('CoC Ranking Data'!$A$1:$CF$106,ROW($E74),4),"")</f>
        <v/>
      </c>
      <c r="B71" s="289" t="str">
        <f>IF(INDEX('CoC Ranking Data'!$A$1:$CF$106,ROW($E74),5)&lt;&gt;"",INDEX('CoC Ranking Data'!$A$1:$CF$106,ROW($E74),5),"")</f>
        <v/>
      </c>
      <c r="C71" s="290" t="str">
        <f>IF(INDEX('CoC Ranking Data'!$A$1:$CF$106,ROW($E74),7)&lt;&gt;"",INDEX('CoC Ranking Data'!$A$1:$CF$106,ROW($E74),7),"")</f>
        <v/>
      </c>
      <c r="D71" s="578" t="str">
        <f>IF(INDEX('CoC Ranking Data'!$A$1:$CF$106,ROW($E74),73)&lt;&gt;"",INDEX('CoC Ranking Data'!$A$1:$CF$106,ROW($E74),73),"")</f>
        <v/>
      </c>
    </row>
    <row r="72" spans="1:4" x14ac:dyDescent="0.25">
      <c r="A72" s="289" t="str">
        <f>IF(INDEX('CoC Ranking Data'!$A$1:$CF$106,ROW($E75),4)&lt;&gt;"",INDEX('CoC Ranking Data'!$A$1:$CF$106,ROW($E75),4),"")</f>
        <v/>
      </c>
      <c r="B72" s="289" t="str">
        <f>IF(INDEX('CoC Ranking Data'!$A$1:$CF$106,ROW($E75),5)&lt;&gt;"",INDEX('CoC Ranking Data'!$A$1:$CF$106,ROW($E75),5),"")</f>
        <v/>
      </c>
      <c r="C72" s="290" t="str">
        <f>IF(INDEX('CoC Ranking Data'!$A$1:$CF$106,ROW($E75),7)&lt;&gt;"",INDEX('CoC Ranking Data'!$A$1:$CF$106,ROW($E75),7),"")</f>
        <v/>
      </c>
      <c r="D72" s="578" t="str">
        <f>IF(INDEX('CoC Ranking Data'!$A$1:$CF$106,ROW($E75),73)&lt;&gt;"",INDEX('CoC Ranking Data'!$A$1:$CF$106,ROW($E75),73),"")</f>
        <v/>
      </c>
    </row>
    <row r="73" spans="1:4" x14ac:dyDescent="0.25">
      <c r="A73" s="289" t="str">
        <f>IF(INDEX('CoC Ranking Data'!$A$1:$CF$106,ROW($E76),4)&lt;&gt;"",INDEX('CoC Ranking Data'!$A$1:$CF$106,ROW($E76),4),"")</f>
        <v/>
      </c>
      <c r="B73" s="289" t="str">
        <f>IF(INDEX('CoC Ranking Data'!$A$1:$CF$106,ROW($E76),5)&lt;&gt;"",INDEX('CoC Ranking Data'!$A$1:$CF$106,ROW($E76),5),"")</f>
        <v/>
      </c>
      <c r="C73" s="290" t="str">
        <f>IF(INDEX('CoC Ranking Data'!$A$1:$CF$106,ROW($E76),7)&lt;&gt;"",INDEX('CoC Ranking Data'!$A$1:$CF$106,ROW($E76),7),"")</f>
        <v/>
      </c>
      <c r="D73" s="578" t="str">
        <f>IF(INDEX('CoC Ranking Data'!$A$1:$CF$106,ROW($E76),73)&lt;&gt;"",INDEX('CoC Ranking Data'!$A$1:$CF$106,ROW($E76),73),"")</f>
        <v/>
      </c>
    </row>
    <row r="74" spans="1:4" x14ac:dyDescent="0.25">
      <c r="A74" s="289" t="str">
        <f>IF(INDEX('CoC Ranking Data'!$A$1:$CF$106,ROW($E77),4)&lt;&gt;"",INDEX('CoC Ranking Data'!$A$1:$CF$106,ROW($E77),4),"")</f>
        <v/>
      </c>
      <c r="B74" s="289" t="str">
        <f>IF(INDEX('CoC Ranking Data'!$A$1:$CF$106,ROW($E77),5)&lt;&gt;"",INDEX('CoC Ranking Data'!$A$1:$CF$106,ROW($E77),5),"")</f>
        <v/>
      </c>
      <c r="C74" s="290" t="str">
        <f>IF(INDEX('CoC Ranking Data'!$A$1:$CF$106,ROW($E77),7)&lt;&gt;"",INDEX('CoC Ranking Data'!$A$1:$CF$106,ROW($E77),7),"")</f>
        <v/>
      </c>
      <c r="D74" s="578" t="str">
        <f>IF(INDEX('CoC Ranking Data'!$A$1:$CF$106,ROW($E77),73)&lt;&gt;"",INDEX('CoC Ranking Data'!$A$1:$CF$106,ROW($E77),73),"")</f>
        <v/>
      </c>
    </row>
    <row r="75" spans="1:4" x14ac:dyDescent="0.25">
      <c r="A75" s="289" t="str">
        <f>IF(INDEX('CoC Ranking Data'!$A$1:$CF$106,ROW($E78),4)&lt;&gt;"",INDEX('CoC Ranking Data'!$A$1:$CF$106,ROW($E78),4),"")</f>
        <v/>
      </c>
      <c r="B75" s="289" t="str">
        <f>IF(INDEX('CoC Ranking Data'!$A$1:$CF$106,ROW($E78),5)&lt;&gt;"",INDEX('CoC Ranking Data'!$A$1:$CF$106,ROW($E78),5),"")</f>
        <v/>
      </c>
      <c r="C75" s="290" t="str">
        <f>IF(INDEX('CoC Ranking Data'!$A$1:$CF$106,ROW($E78),7)&lt;&gt;"",INDEX('CoC Ranking Data'!$A$1:$CF$106,ROW($E78),7),"")</f>
        <v/>
      </c>
      <c r="D75" s="578" t="str">
        <f>IF(INDEX('CoC Ranking Data'!$A$1:$CF$106,ROW($E78),73)&lt;&gt;"",INDEX('CoC Ranking Data'!$A$1:$CF$106,ROW($E78),73),"")</f>
        <v/>
      </c>
    </row>
    <row r="76" spans="1:4" x14ac:dyDescent="0.25">
      <c r="A76" s="289" t="str">
        <f>IF(INDEX('CoC Ranking Data'!$A$1:$CF$106,ROW($E79),4)&lt;&gt;"",INDEX('CoC Ranking Data'!$A$1:$CF$106,ROW($E79),4),"")</f>
        <v/>
      </c>
      <c r="B76" s="289" t="str">
        <f>IF(INDEX('CoC Ranking Data'!$A$1:$CF$106,ROW($E79),5)&lt;&gt;"",INDEX('CoC Ranking Data'!$A$1:$CF$106,ROW($E79),5),"")</f>
        <v/>
      </c>
      <c r="C76" s="290" t="str">
        <f>IF(INDEX('CoC Ranking Data'!$A$1:$CF$106,ROW($E79),7)&lt;&gt;"",INDEX('CoC Ranking Data'!$A$1:$CF$106,ROW($E79),7),"")</f>
        <v/>
      </c>
      <c r="D76" s="578" t="str">
        <f>IF(INDEX('CoC Ranking Data'!$A$1:$CF$106,ROW($E79),73)&lt;&gt;"",INDEX('CoC Ranking Data'!$A$1:$CF$106,ROW($E79),73),"")</f>
        <v/>
      </c>
    </row>
    <row r="77" spans="1:4" x14ac:dyDescent="0.25">
      <c r="A77" s="289" t="str">
        <f>IF(INDEX('CoC Ranking Data'!$A$1:$CF$106,ROW($E80),4)&lt;&gt;"",INDEX('CoC Ranking Data'!$A$1:$CF$106,ROW($E80),4),"")</f>
        <v/>
      </c>
      <c r="B77" s="289" t="str">
        <f>IF(INDEX('CoC Ranking Data'!$A$1:$CF$106,ROW($E80),5)&lt;&gt;"",INDEX('CoC Ranking Data'!$A$1:$CF$106,ROW($E80),5),"")</f>
        <v/>
      </c>
      <c r="C77" s="290" t="str">
        <f>IF(INDEX('CoC Ranking Data'!$A$1:$CF$106,ROW($E80),7)&lt;&gt;"",INDEX('CoC Ranking Data'!$A$1:$CF$106,ROW($E80),7),"")</f>
        <v/>
      </c>
      <c r="D77" s="578" t="str">
        <f>IF(INDEX('CoC Ranking Data'!$A$1:$CF$106,ROW($E80),73)&lt;&gt;"",INDEX('CoC Ranking Data'!$A$1:$CF$106,ROW($E80),73),"")</f>
        <v/>
      </c>
    </row>
    <row r="78" spans="1:4" x14ac:dyDescent="0.25">
      <c r="A78" s="289" t="str">
        <f>IF(INDEX('CoC Ranking Data'!$A$1:$CF$106,ROW($E81),4)&lt;&gt;"",INDEX('CoC Ranking Data'!$A$1:$CF$106,ROW($E81),4),"")</f>
        <v/>
      </c>
      <c r="B78" s="289" t="str">
        <f>IF(INDEX('CoC Ranking Data'!$A$1:$CF$106,ROW($E81),5)&lt;&gt;"",INDEX('CoC Ranking Data'!$A$1:$CF$106,ROW($E81),5),"")</f>
        <v/>
      </c>
      <c r="C78" s="290" t="str">
        <f>IF(INDEX('CoC Ranking Data'!$A$1:$CF$106,ROW($E81),7)&lt;&gt;"",INDEX('CoC Ranking Data'!$A$1:$CF$106,ROW($E81),7),"")</f>
        <v/>
      </c>
      <c r="D78" s="578" t="str">
        <f>IF(INDEX('CoC Ranking Data'!$A$1:$CF$106,ROW($E81),73)&lt;&gt;"",INDEX('CoC Ranking Data'!$A$1:$CF$106,ROW($E81),73),"")</f>
        <v/>
      </c>
    </row>
    <row r="79" spans="1:4" x14ac:dyDescent="0.25">
      <c r="A79" s="289" t="str">
        <f>IF(INDEX('CoC Ranking Data'!$A$1:$CF$106,ROW($E82),4)&lt;&gt;"",INDEX('CoC Ranking Data'!$A$1:$CF$106,ROW($E82),4),"")</f>
        <v/>
      </c>
      <c r="B79" s="289" t="str">
        <f>IF(INDEX('CoC Ranking Data'!$A$1:$CF$106,ROW($E82),5)&lt;&gt;"",INDEX('CoC Ranking Data'!$A$1:$CF$106,ROW($E82),5),"")</f>
        <v/>
      </c>
      <c r="C79" s="290" t="str">
        <f>IF(INDEX('CoC Ranking Data'!$A$1:$CF$106,ROW($E82),7)&lt;&gt;"",INDEX('CoC Ranking Data'!$A$1:$CF$106,ROW($E82),7),"")</f>
        <v/>
      </c>
      <c r="D79" s="578" t="str">
        <f>IF(INDEX('CoC Ranking Data'!$A$1:$CF$106,ROW($E82),73)&lt;&gt;"",INDEX('CoC Ranking Data'!$A$1:$CF$106,ROW($E82),73),"")</f>
        <v/>
      </c>
    </row>
    <row r="80" spans="1:4" x14ac:dyDescent="0.25">
      <c r="A80" s="289" t="str">
        <f>IF(INDEX('CoC Ranking Data'!$A$1:$CF$106,ROW($E83),4)&lt;&gt;"",INDEX('CoC Ranking Data'!$A$1:$CF$106,ROW($E83),4),"")</f>
        <v/>
      </c>
      <c r="B80" s="289" t="str">
        <f>IF(INDEX('CoC Ranking Data'!$A$1:$CF$106,ROW($E83),5)&lt;&gt;"",INDEX('CoC Ranking Data'!$A$1:$CF$106,ROW($E83),5),"")</f>
        <v/>
      </c>
      <c r="C80" s="290" t="str">
        <f>IF(INDEX('CoC Ranking Data'!$A$1:$CF$106,ROW($E83),7)&lt;&gt;"",INDEX('CoC Ranking Data'!$A$1:$CF$106,ROW($E83),7),"")</f>
        <v/>
      </c>
      <c r="D80" s="578" t="str">
        <f>IF(INDEX('CoC Ranking Data'!$A$1:$CF$106,ROW($E83),73)&lt;&gt;"",INDEX('CoC Ranking Data'!$A$1:$CF$106,ROW($E83),73),"")</f>
        <v/>
      </c>
    </row>
    <row r="81" spans="1:4" x14ac:dyDescent="0.25">
      <c r="A81" s="289" t="str">
        <f>IF(INDEX('CoC Ranking Data'!$A$1:$CF$106,ROW($E84),4)&lt;&gt;"",INDEX('CoC Ranking Data'!$A$1:$CF$106,ROW($E84),4),"")</f>
        <v/>
      </c>
      <c r="B81" s="289" t="str">
        <f>IF(INDEX('CoC Ranking Data'!$A$1:$CF$106,ROW($E84),5)&lt;&gt;"",INDEX('CoC Ranking Data'!$A$1:$CF$106,ROW($E84),5),"")</f>
        <v/>
      </c>
      <c r="C81" s="290" t="str">
        <f>IF(INDEX('CoC Ranking Data'!$A$1:$CF$106,ROW($E84),7)&lt;&gt;"",INDEX('CoC Ranking Data'!$A$1:$CF$106,ROW($E84),7),"")</f>
        <v/>
      </c>
      <c r="D81" s="578" t="str">
        <f>IF(INDEX('CoC Ranking Data'!$A$1:$CF$106,ROW($E84),73)&lt;&gt;"",INDEX('CoC Ranking Data'!$A$1:$CF$106,ROW($E84),73),"")</f>
        <v/>
      </c>
    </row>
    <row r="82" spans="1:4" x14ac:dyDescent="0.25">
      <c r="A82" s="289" t="str">
        <f>IF(INDEX('CoC Ranking Data'!$A$1:$CF$106,ROW($E85),4)&lt;&gt;"",INDEX('CoC Ranking Data'!$A$1:$CF$106,ROW($E85),4),"")</f>
        <v/>
      </c>
      <c r="B82" s="289" t="str">
        <f>IF(INDEX('CoC Ranking Data'!$A$1:$CF$106,ROW($E85),5)&lt;&gt;"",INDEX('CoC Ranking Data'!$A$1:$CF$106,ROW($E85),5),"")</f>
        <v/>
      </c>
      <c r="C82" s="290" t="str">
        <f>IF(INDEX('CoC Ranking Data'!$A$1:$CF$106,ROW($E85),7)&lt;&gt;"",INDEX('CoC Ranking Data'!$A$1:$CF$106,ROW($E85),7),"")</f>
        <v/>
      </c>
      <c r="D82" s="578" t="str">
        <f>IF(INDEX('CoC Ranking Data'!$A$1:$CF$106,ROW($E85),73)&lt;&gt;"",INDEX('CoC Ranking Data'!$A$1:$CF$106,ROW($E85),73),"")</f>
        <v/>
      </c>
    </row>
    <row r="83" spans="1:4" x14ac:dyDescent="0.25">
      <c r="A83" s="289" t="str">
        <f>IF(INDEX('CoC Ranking Data'!$A$1:$CF$106,ROW($E86),4)&lt;&gt;"",INDEX('CoC Ranking Data'!$A$1:$CF$106,ROW($E86),4),"")</f>
        <v/>
      </c>
      <c r="B83" s="289" t="str">
        <f>IF(INDEX('CoC Ranking Data'!$A$1:$CF$106,ROW($E86),5)&lt;&gt;"",INDEX('CoC Ranking Data'!$A$1:$CF$106,ROW($E86),5),"")</f>
        <v/>
      </c>
      <c r="C83" s="290" t="str">
        <f>IF(INDEX('CoC Ranking Data'!$A$1:$CF$106,ROW($E86),7)&lt;&gt;"",INDEX('CoC Ranking Data'!$A$1:$CF$106,ROW($E86),7),"")</f>
        <v/>
      </c>
      <c r="D83" s="578" t="str">
        <f>IF(INDEX('CoC Ranking Data'!$A$1:$CF$106,ROW($E86),73)&lt;&gt;"",INDEX('CoC Ranking Data'!$A$1:$CF$106,ROW($E86),73),"")</f>
        <v/>
      </c>
    </row>
    <row r="84" spans="1:4" x14ac:dyDescent="0.25">
      <c r="A84" s="289" t="str">
        <f>IF(INDEX('CoC Ranking Data'!$A$1:$CF$106,ROW($E87),4)&lt;&gt;"",INDEX('CoC Ranking Data'!$A$1:$CF$106,ROW($E87),4),"")</f>
        <v/>
      </c>
      <c r="B84" s="289" t="str">
        <f>IF(INDEX('CoC Ranking Data'!$A$1:$CF$106,ROW($E87),5)&lt;&gt;"",INDEX('CoC Ranking Data'!$A$1:$CF$106,ROW($E87),5),"")</f>
        <v/>
      </c>
      <c r="C84" s="290" t="str">
        <f>IF(INDEX('CoC Ranking Data'!$A$1:$CF$106,ROW($E87),7)&lt;&gt;"",INDEX('CoC Ranking Data'!$A$1:$CF$106,ROW($E87),7),"")</f>
        <v/>
      </c>
      <c r="D84" s="578" t="str">
        <f>IF(INDEX('CoC Ranking Data'!$A$1:$CF$106,ROW($E87),73)&lt;&gt;"",INDEX('CoC Ranking Data'!$A$1:$CF$106,ROW($E87),73),"")</f>
        <v/>
      </c>
    </row>
    <row r="85" spans="1:4" x14ac:dyDescent="0.25">
      <c r="A85" s="289" t="str">
        <f>IF(INDEX('CoC Ranking Data'!$A$1:$CF$106,ROW($E88),4)&lt;&gt;"",INDEX('CoC Ranking Data'!$A$1:$CF$106,ROW($E88),4),"")</f>
        <v/>
      </c>
      <c r="B85" s="289" t="str">
        <f>IF(INDEX('CoC Ranking Data'!$A$1:$CF$106,ROW($E88),5)&lt;&gt;"",INDEX('CoC Ranking Data'!$A$1:$CF$106,ROW($E88),5),"")</f>
        <v/>
      </c>
      <c r="C85" s="290" t="str">
        <f>IF(INDEX('CoC Ranking Data'!$A$1:$CF$106,ROW($E88),7)&lt;&gt;"",INDEX('CoC Ranking Data'!$A$1:$CF$106,ROW($E88),7),"")</f>
        <v/>
      </c>
      <c r="D85" s="578" t="str">
        <f>IF(INDEX('CoC Ranking Data'!$A$1:$CF$106,ROW($E88),73)&lt;&gt;"",INDEX('CoC Ranking Data'!$A$1:$CF$106,ROW($E88),73),"")</f>
        <v/>
      </c>
    </row>
    <row r="86" spans="1:4" x14ac:dyDescent="0.25">
      <c r="A86" s="289" t="str">
        <f>IF(INDEX('CoC Ranking Data'!$A$1:$CF$106,ROW($E89),4)&lt;&gt;"",INDEX('CoC Ranking Data'!$A$1:$CF$106,ROW($E89),4),"")</f>
        <v/>
      </c>
      <c r="B86" s="289" t="str">
        <f>IF(INDEX('CoC Ranking Data'!$A$1:$CF$106,ROW($E89),5)&lt;&gt;"",INDEX('CoC Ranking Data'!$A$1:$CF$106,ROW($E89),5),"")</f>
        <v/>
      </c>
      <c r="C86" s="290" t="str">
        <f>IF(INDEX('CoC Ranking Data'!$A$1:$CF$106,ROW($E89),7)&lt;&gt;"",INDEX('CoC Ranking Data'!$A$1:$CF$106,ROW($E89),7),"")</f>
        <v/>
      </c>
      <c r="D86" s="578" t="str">
        <f>IF(INDEX('CoC Ranking Data'!$A$1:$CF$106,ROW($E89),73)&lt;&gt;"",INDEX('CoC Ranking Data'!$A$1:$CF$106,ROW($E89),73),"")</f>
        <v/>
      </c>
    </row>
    <row r="87" spans="1:4" x14ac:dyDescent="0.25">
      <c r="A87" s="289" t="str">
        <f>IF(INDEX('CoC Ranking Data'!$A$1:$CF$106,ROW($E90),4)&lt;&gt;"",INDEX('CoC Ranking Data'!$A$1:$CF$106,ROW($E90),4),"")</f>
        <v/>
      </c>
      <c r="B87" s="289" t="str">
        <f>IF(INDEX('CoC Ranking Data'!$A$1:$CF$106,ROW($E90),5)&lt;&gt;"",INDEX('CoC Ranking Data'!$A$1:$CF$106,ROW($E90),5),"")</f>
        <v/>
      </c>
      <c r="C87" s="290" t="str">
        <f>IF(INDEX('CoC Ranking Data'!$A$1:$CF$106,ROW($E90),7)&lt;&gt;"",INDEX('CoC Ranking Data'!$A$1:$CF$106,ROW($E90),7),"")</f>
        <v/>
      </c>
      <c r="D87" s="578" t="str">
        <f>IF(INDEX('CoC Ranking Data'!$A$1:$CF$106,ROW($E90),73)&lt;&gt;"",INDEX('CoC Ranking Data'!$A$1:$CF$106,ROW($E90),73),"")</f>
        <v/>
      </c>
    </row>
    <row r="88" spans="1:4" x14ac:dyDescent="0.25">
      <c r="A88" s="289" t="str">
        <f>IF(INDEX('CoC Ranking Data'!$A$1:$CF$106,ROW($E91),4)&lt;&gt;"",INDEX('CoC Ranking Data'!$A$1:$CF$106,ROW($E91),4),"")</f>
        <v/>
      </c>
      <c r="B88" s="289" t="str">
        <f>IF(INDEX('CoC Ranking Data'!$A$1:$CF$106,ROW($E91),5)&lt;&gt;"",INDEX('CoC Ranking Data'!$A$1:$CF$106,ROW($E91),5),"")</f>
        <v/>
      </c>
      <c r="C88" s="290" t="str">
        <f>IF(INDEX('CoC Ranking Data'!$A$1:$CF$106,ROW($E91),7)&lt;&gt;"",INDEX('CoC Ranking Data'!$A$1:$CF$106,ROW($E91),7),"")</f>
        <v/>
      </c>
      <c r="D88" s="578" t="str">
        <f>IF(INDEX('CoC Ranking Data'!$A$1:$CF$106,ROW($E91),73)&lt;&gt;"",INDEX('CoC Ranking Data'!$A$1:$CF$106,ROW($E91),73),"")</f>
        <v/>
      </c>
    </row>
    <row r="89" spans="1:4" x14ac:dyDescent="0.25">
      <c r="A89" s="289" t="str">
        <f>IF(INDEX('CoC Ranking Data'!$A$1:$CF$106,ROW($E92),4)&lt;&gt;"",INDEX('CoC Ranking Data'!$A$1:$CF$106,ROW($E92),4),"")</f>
        <v/>
      </c>
      <c r="B89" s="289" t="str">
        <f>IF(INDEX('CoC Ranking Data'!$A$1:$CF$106,ROW($E92),5)&lt;&gt;"",INDEX('CoC Ranking Data'!$A$1:$CF$106,ROW($E92),5),"")</f>
        <v/>
      </c>
      <c r="C89" s="290" t="str">
        <f>IF(INDEX('CoC Ranking Data'!$A$1:$CF$106,ROW($E92),7)&lt;&gt;"",INDEX('CoC Ranking Data'!$A$1:$CF$106,ROW($E92),7),"")</f>
        <v/>
      </c>
      <c r="D89" s="578" t="str">
        <f>IF(INDEX('CoC Ranking Data'!$A$1:$CF$106,ROW($E92),73)&lt;&gt;"",INDEX('CoC Ranking Data'!$A$1:$CF$106,ROW($E92),73),"")</f>
        <v/>
      </c>
    </row>
    <row r="90" spans="1:4" x14ac:dyDescent="0.25">
      <c r="A90" s="289" t="str">
        <f>IF(INDEX('CoC Ranking Data'!$A$1:$CF$106,ROW($E93),4)&lt;&gt;"",INDEX('CoC Ranking Data'!$A$1:$CF$106,ROW($E93),4),"")</f>
        <v/>
      </c>
      <c r="B90" s="289" t="str">
        <f>IF(INDEX('CoC Ranking Data'!$A$1:$CF$106,ROW($E93),5)&lt;&gt;"",INDEX('CoC Ranking Data'!$A$1:$CF$106,ROW($E93),5),"")</f>
        <v/>
      </c>
      <c r="C90" s="290" t="str">
        <f>IF(INDEX('CoC Ranking Data'!$A$1:$CF$106,ROW($E93),7)&lt;&gt;"",INDEX('CoC Ranking Data'!$A$1:$CF$106,ROW($E93),7),"")</f>
        <v/>
      </c>
      <c r="D90" s="578" t="str">
        <f>IF(INDEX('CoC Ranking Data'!$A$1:$CF$106,ROW($E93),73)&lt;&gt;"",INDEX('CoC Ranking Data'!$A$1:$CF$106,ROW($E93),73),"")</f>
        <v/>
      </c>
    </row>
    <row r="91" spans="1:4" x14ac:dyDescent="0.25">
      <c r="A91" s="289" t="str">
        <f>IF(INDEX('CoC Ranking Data'!$A$1:$CF$106,ROW($E94),4)&lt;&gt;"",INDEX('CoC Ranking Data'!$A$1:$CF$106,ROW($E94),4),"")</f>
        <v/>
      </c>
      <c r="B91" s="289" t="str">
        <f>IF(INDEX('CoC Ranking Data'!$A$1:$CF$106,ROW($E94),5)&lt;&gt;"",INDEX('CoC Ranking Data'!$A$1:$CF$106,ROW($E94),5),"")</f>
        <v/>
      </c>
      <c r="C91" s="290" t="str">
        <f>IF(INDEX('CoC Ranking Data'!$A$1:$CF$106,ROW($E94),7)&lt;&gt;"",INDEX('CoC Ranking Data'!$A$1:$CF$106,ROW($E94),7),"")</f>
        <v/>
      </c>
      <c r="D91" s="578" t="str">
        <f>IF(INDEX('CoC Ranking Data'!$A$1:$CF$106,ROW($E94),73)&lt;&gt;"",INDEX('CoC Ranking Data'!$A$1:$CF$106,ROW($E94),73),"")</f>
        <v/>
      </c>
    </row>
    <row r="92" spans="1:4" x14ac:dyDescent="0.25">
      <c r="A92" s="289" t="str">
        <f>IF(INDEX('CoC Ranking Data'!$A$1:$CF$106,ROW($E95),4)&lt;&gt;"",INDEX('CoC Ranking Data'!$A$1:$CF$106,ROW($E95),4),"")</f>
        <v/>
      </c>
      <c r="B92" s="289" t="str">
        <f>IF(INDEX('CoC Ranking Data'!$A$1:$CF$106,ROW($E95),5)&lt;&gt;"",INDEX('CoC Ranking Data'!$A$1:$CF$106,ROW($E95),5),"")</f>
        <v/>
      </c>
      <c r="C92" s="290" t="str">
        <f>IF(INDEX('CoC Ranking Data'!$A$1:$CF$106,ROW($E95),7)&lt;&gt;"",INDEX('CoC Ranking Data'!$A$1:$CF$106,ROW($E95),7),"")</f>
        <v/>
      </c>
      <c r="D92" s="578" t="str">
        <f>IF(INDEX('CoC Ranking Data'!$A$1:$CF$106,ROW($E95),73)&lt;&gt;"",INDEX('CoC Ranking Data'!$A$1:$CF$106,ROW($E95),73),"")</f>
        <v/>
      </c>
    </row>
    <row r="93" spans="1:4" x14ac:dyDescent="0.25">
      <c r="A93" s="289" t="str">
        <f>IF(INDEX('CoC Ranking Data'!$A$1:$CF$106,ROW($E96),4)&lt;&gt;"",INDEX('CoC Ranking Data'!$A$1:$CF$106,ROW($E96),4),"")</f>
        <v/>
      </c>
      <c r="B93" s="289" t="str">
        <f>IF(INDEX('CoC Ranking Data'!$A$1:$CF$106,ROW($E96),5)&lt;&gt;"",INDEX('CoC Ranking Data'!$A$1:$CF$106,ROW($E96),5),"")</f>
        <v/>
      </c>
      <c r="C93" s="290" t="str">
        <f>IF(INDEX('CoC Ranking Data'!$A$1:$CF$106,ROW($E96),7)&lt;&gt;"",INDEX('CoC Ranking Data'!$A$1:$CF$106,ROW($E96),7),"")</f>
        <v/>
      </c>
      <c r="D93" s="578" t="str">
        <f>IF(INDEX('CoC Ranking Data'!$A$1:$CF$106,ROW($E96),73)&lt;&gt;"",INDEX('CoC Ranking Data'!$A$1:$CF$106,ROW($E96),73),"")</f>
        <v/>
      </c>
    </row>
    <row r="94" spans="1:4" x14ac:dyDescent="0.25">
      <c r="A94" s="289" t="str">
        <f>IF(INDEX('CoC Ranking Data'!$A$1:$CF$106,ROW($E97),4)&lt;&gt;"",INDEX('CoC Ranking Data'!$A$1:$CF$106,ROW($E97),4),"")</f>
        <v/>
      </c>
      <c r="B94" s="289" t="str">
        <f>IF(INDEX('CoC Ranking Data'!$A$1:$CF$106,ROW($E97),5)&lt;&gt;"",INDEX('CoC Ranking Data'!$A$1:$CF$106,ROW($E97),5),"")</f>
        <v/>
      </c>
      <c r="C94" s="290" t="str">
        <f>IF(INDEX('CoC Ranking Data'!$A$1:$CF$106,ROW($E97),7)&lt;&gt;"",INDEX('CoC Ranking Data'!$A$1:$CF$106,ROW($E97),7),"")</f>
        <v/>
      </c>
      <c r="D94" s="578" t="str">
        <f>IF(INDEX('CoC Ranking Data'!$A$1:$CF$106,ROW($E97),73)&lt;&gt;"",INDEX('CoC Ranking Data'!$A$1:$CF$106,ROW($E97),73),"")</f>
        <v/>
      </c>
    </row>
    <row r="95" spans="1:4" x14ac:dyDescent="0.25">
      <c r="A95" s="289" t="str">
        <f>IF(INDEX('CoC Ranking Data'!$A$1:$CF$106,ROW($E98),4)&lt;&gt;"",INDEX('CoC Ranking Data'!$A$1:$CF$106,ROW($E98),4),"")</f>
        <v/>
      </c>
      <c r="B95" s="289" t="str">
        <f>IF(INDEX('CoC Ranking Data'!$A$1:$CF$106,ROW($E98),5)&lt;&gt;"",INDEX('CoC Ranking Data'!$A$1:$CF$106,ROW($E98),5),"")</f>
        <v/>
      </c>
      <c r="C95" s="290" t="str">
        <f>IF(INDEX('CoC Ranking Data'!$A$1:$CF$106,ROW($E98),7)&lt;&gt;"",INDEX('CoC Ranking Data'!$A$1:$CF$106,ROW($E98),7),"")</f>
        <v/>
      </c>
      <c r="D95" s="578" t="str">
        <f>IF(INDEX('CoC Ranking Data'!$A$1:$CF$106,ROW($E98),73)&lt;&gt;"",INDEX('CoC Ranking Data'!$A$1:$CF$106,ROW($E98),73),"")</f>
        <v/>
      </c>
    </row>
    <row r="96" spans="1:4" x14ac:dyDescent="0.25">
      <c r="A96" s="289" t="str">
        <f>IF(INDEX('CoC Ranking Data'!$A$1:$CF$106,ROW($E99),4)&lt;&gt;"",INDEX('CoC Ranking Data'!$A$1:$CF$106,ROW($E99),4),"")</f>
        <v/>
      </c>
      <c r="B96" s="289" t="str">
        <f>IF(INDEX('CoC Ranking Data'!$A$1:$CF$106,ROW($E99),5)&lt;&gt;"",INDEX('CoC Ranking Data'!$A$1:$CF$106,ROW($E99),5),"")</f>
        <v/>
      </c>
      <c r="C96" s="290" t="str">
        <f>IF(INDEX('CoC Ranking Data'!$A$1:$CF$106,ROW($E99),7)&lt;&gt;"",INDEX('CoC Ranking Data'!$A$1:$CF$106,ROW($E99),7),"")</f>
        <v/>
      </c>
      <c r="D96" s="578" t="str">
        <f>IF(INDEX('CoC Ranking Data'!$A$1:$CF$106,ROW($E99),73)&lt;&gt;"",INDEX('CoC Ranking Data'!$A$1:$CF$106,ROW($E99),73),"")</f>
        <v/>
      </c>
    </row>
    <row r="97" spans="1:4" x14ac:dyDescent="0.25">
      <c r="A97" s="289" t="str">
        <f>IF(INDEX('CoC Ranking Data'!$A$1:$CF$106,ROW($E100),4)&lt;&gt;"",INDEX('CoC Ranking Data'!$A$1:$CF$106,ROW($E100),4),"")</f>
        <v/>
      </c>
      <c r="B97" s="289" t="str">
        <f>IF(INDEX('CoC Ranking Data'!$A$1:$CF$106,ROW($E100),5)&lt;&gt;"",INDEX('CoC Ranking Data'!$A$1:$CF$106,ROW($E100),5),"")</f>
        <v/>
      </c>
      <c r="C97" s="290" t="str">
        <f>IF(INDEX('CoC Ranking Data'!$A$1:$CF$106,ROW($E100),7)&lt;&gt;"",INDEX('CoC Ranking Data'!$A$1:$CF$106,ROW($E100),7),"")</f>
        <v/>
      </c>
      <c r="D97" s="578" t="str">
        <f>IF(INDEX('CoC Ranking Data'!$A$1:$CF$106,ROW($E100),73)&lt;&gt;"",INDEX('CoC Ranking Data'!$A$1:$CF$106,ROW($E100),73),"")</f>
        <v/>
      </c>
    </row>
    <row r="98" spans="1:4" x14ac:dyDescent="0.25">
      <c r="A98" s="289" t="str">
        <f>IF(INDEX('CoC Ranking Data'!$A$1:$CF$106,ROW($E101),4)&lt;&gt;"",INDEX('CoC Ranking Data'!$A$1:$CF$106,ROW($E101),4),"")</f>
        <v/>
      </c>
      <c r="B98" s="289" t="str">
        <f>IF(INDEX('CoC Ranking Data'!$A$1:$CF$106,ROW($E101),5)&lt;&gt;"",INDEX('CoC Ranking Data'!$A$1:$CF$106,ROW($E101),5),"")</f>
        <v/>
      </c>
      <c r="C98" s="290" t="str">
        <f>IF(INDEX('CoC Ranking Data'!$A$1:$CF$106,ROW($E101),7)&lt;&gt;"",INDEX('CoC Ranking Data'!$A$1:$CF$106,ROW($E101),7),"")</f>
        <v/>
      </c>
      <c r="D98" s="578" t="str">
        <f>IF(INDEX('CoC Ranking Data'!$A$1:$CF$106,ROW($E101),73)&lt;&gt;"",INDEX('CoC Ranking Data'!$A$1:$CF$106,ROW($E101),73),"")</f>
        <v/>
      </c>
    </row>
    <row r="99" spans="1:4" x14ac:dyDescent="0.25">
      <c r="A99" s="289" t="str">
        <f>IF(INDEX('CoC Ranking Data'!$A$1:$CF$106,ROW($E102),4)&lt;&gt;"",INDEX('CoC Ranking Data'!$A$1:$CF$106,ROW($E102),4),"")</f>
        <v/>
      </c>
      <c r="B99" s="289" t="str">
        <f>IF(INDEX('CoC Ranking Data'!$A$1:$CF$106,ROW($E102),5)&lt;&gt;"",INDEX('CoC Ranking Data'!$A$1:$CF$106,ROW($E102),5),"")</f>
        <v/>
      </c>
      <c r="C99" s="290" t="str">
        <f>IF(INDEX('CoC Ranking Data'!$A$1:$CF$106,ROW($E102),7)&lt;&gt;"",INDEX('CoC Ranking Data'!$A$1:$CF$106,ROW($E102),7),"")</f>
        <v/>
      </c>
      <c r="D99" s="578" t="str">
        <f>IF(INDEX('CoC Ranking Data'!$A$1:$CF$106,ROW($E102),73)&lt;&gt;"",INDEX('CoC Ranking Data'!$A$1:$CF$106,ROW($E102),73),"")</f>
        <v/>
      </c>
    </row>
    <row r="100" spans="1:4" x14ac:dyDescent="0.25">
      <c r="A100" s="289" t="str">
        <f>IF(INDEX('CoC Ranking Data'!$A$1:$CF$106,ROW($E103),4)&lt;&gt;"",INDEX('CoC Ranking Data'!$A$1:$CF$106,ROW($E103),4),"")</f>
        <v/>
      </c>
      <c r="B100" s="289" t="str">
        <f>IF(INDEX('CoC Ranking Data'!$A$1:$CF$106,ROW($E103),5)&lt;&gt;"",INDEX('CoC Ranking Data'!$A$1:$CF$106,ROW($E103),5),"")</f>
        <v/>
      </c>
      <c r="C100" s="290" t="str">
        <f>IF(INDEX('CoC Ranking Data'!$A$1:$CF$106,ROW($E103),7)&lt;&gt;"",INDEX('CoC Ranking Data'!$A$1:$CF$106,ROW($E103),7),"")</f>
        <v/>
      </c>
      <c r="D100" s="578" t="str">
        <f>IF(INDEX('CoC Ranking Data'!$A$1:$CF$106,ROW($E103),73)&lt;&gt;"",INDEX('CoC Ranking Data'!$A$1:$CF$106,ROW($E103),73),"")</f>
        <v/>
      </c>
    </row>
    <row r="101" spans="1:4" x14ac:dyDescent="0.25">
      <c r="A101" s="289" t="str">
        <f>IF(INDEX('CoC Ranking Data'!$A$1:$CF$106,ROW($E104),4)&lt;&gt;"",INDEX('CoC Ranking Data'!$A$1:$CF$106,ROW($E104),4),"")</f>
        <v/>
      </c>
      <c r="B101" s="289" t="str">
        <f>IF(INDEX('CoC Ranking Data'!$A$1:$CF$106,ROW($E104),5)&lt;&gt;"",INDEX('CoC Ranking Data'!$A$1:$CF$106,ROW($E104),5),"")</f>
        <v/>
      </c>
      <c r="C101" s="290" t="str">
        <f>IF(INDEX('CoC Ranking Data'!$A$1:$CF$106,ROW($E104),7)&lt;&gt;"",INDEX('CoC Ranking Data'!$A$1:$CF$106,ROW($E104),7),"")</f>
        <v/>
      </c>
      <c r="D101" s="578" t="str">
        <f>IF(INDEX('CoC Ranking Data'!$A$1:$CF$106,ROW($E104),73)&lt;&gt;"",INDEX('CoC Ranking Data'!$A$1:$CF$106,ROW($E104),73),"")</f>
        <v/>
      </c>
    </row>
    <row r="102" spans="1:4" x14ac:dyDescent="0.25">
      <c r="A102" s="289" t="str">
        <f>IF(INDEX('CoC Ranking Data'!$A$1:$CF$106,ROW($E105),4)&lt;&gt;"",INDEX('CoC Ranking Data'!$A$1:$CF$106,ROW($E105),4),"")</f>
        <v/>
      </c>
      <c r="B102" s="289" t="str">
        <f>IF(INDEX('CoC Ranking Data'!$A$1:$CF$106,ROW($E105),5)&lt;&gt;"",INDEX('CoC Ranking Data'!$A$1:$CF$106,ROW($E105),5),"")</f>
        <v/>
      </c>
      <c r="C102" s="290" t="str">
        <f>IF(INDEX('CoC Ranking Data'!$A$1:$CF$106,ROW($E105),7)&lt;&gt;"",INDEX('CoC Ranking Data'!$A$1:$CF$106,ROW($E105),7),"")</f>
        <v/>
      </c>
      <c r="D102" s="578" t="str">
        <f>IF(INDEX('CoC Ranking Data'!$A$1:$CF$106,ROW($E105),73)&lt;&gt;"",INDEX('CoC Ranking Data'!$A$1:$CF$106,ROW($E105),73),"")</f>
        <v/>
      </c>
    </row>
  </sheetData>
  <sheetProtection algorithmName="SHA-512" hashValue="AgnFuzX98cccix03lZkKiGGysppk2Ojpfl/qjasf3f0u+xpIFCP5Y19TAKqYz60KxcmQ2ZEF9M40AKsedvw3Ng==" saltValue="SPZWovVOP0OU2xbc3QHheg==" spinCount="100000" sheet="1" objects="1" scenarios="1" selectLockedCells="1"/>
  <mergeCells count="1">
    <mergeCell ref="B2:B3"/>
  </mergeCells>
  <hyperlinks>
    <hyperlink ref="E1" location="'Scoring Chart'!A1" display="Return to Scoring Chart" xr:uid="{00000000-0004-0000-1000-000000000000}"/>
  </hyperlinks>
  <pageMargins left="0.7" right="0.7" top="0.75" bottom="0.75" header="0.3" footer="0.3"/>
  <pageSetup paperSize="5"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7"/>
  <dimension ref="A1:E100"/>
  <sheetViews>
    <sheetView showGridLines="0" workbookViewId="0">
      <selection activeCell="E1" sqref="E1"/>
    </sheetView>
  </sheetViews>
  <sheetFormatPr defaultRowHeight="15" x14ac:dyDescent="0.25"/>
  <cols>
    <col min="1" max="1" width="50.7109375" customWidth="1"/>
    <col min="2" max="2" width="60.7109375" customWidth="1"/>
    <col min="3" max="3" width="25.7109375" customWidth="1"/>
    <col min="4" max="4" width="20.140625" customWidth="1"/>
    <col min="5" max="5" width="13.85546875" customWidth="1"/>
  </cols>
  <sheetData>
    <row r="1" spans="1:5" ht="24" customHeight="1" x14ac:dyDescent="0.25">
      <c r="A1" s="2"/>
      <c r="B1" s="501" t="s">
        <v>844</v>
      </c>
      <c r="C1" s="339"/>
      <c r="E1" s="373" t="s">
        <v>342</v>
      </c>
    </row>
    <row r="2" spans="1:5" ht="15.75" customHeight="1" x14ac:dyDescent="0.25">
      <c r="A2" s="2"/>
      <c r="B2" s="476" t="s">
        <v>419</v>
      </c>
      <c r="C2" s="339"/>
    </row>
    <row r="3" spans="1:5" ht="15.75" customHeight="1" x14ac:dyDescent="0.25">
      <c r="A3" s="2"/>
      <c r="B3" s="476" t="s">
        <v>420</v>
      </c>
      <c r="C3" s="339"/>
    </row>
    <row r="4" spans="1:5" ht="15.75" customHeight="1" x14ac:dyDescent="0.25">
      <c r="A4" s="2"/>
      <c r="B4" s="476" t="s">
        <v>421</v>
      </c>
      <c r="C4" s="339"/>
    </row>
    <row r="5" spans="1:5" ht="15.75" customHeight="1" x14ac:dyDescent="0.25"/>
    <row r="6" spans="1:5" ht="15.75" thickBot="1" x14ac:dyDescent="0.3"/>
    <row r="7" spans="1:5" s="12" customFormat="1" ht="15.75" thickBot="1" x14ac:dyDescent="0.3">
      <c r="A7" s="465" t="s">
        <v>2</v>
      </c>
      <c r="B7" s="465" t="s">
        <v>3</v>
      </c>
      <c r="C7" s="465" t="s">
        <v>4</v>
      </c>
      <c r="D7" s="465" t="s">
        <v>592</v>
      </c>
      <c r="E7" s="466" t="s">
        <v>1</v>
      </c>
    </row>
    <row r="8" spans="1:5" s="9" customFormat="1" ht="12.75" x14ac:dyDescent="0.2">
      <c r="A8" s="289" t="str">
        <f>IF(INDEX('CoC Ranking Data'!$A$1:$CF$106,ROW($E9),4)&lt;&gt;"",INDEX('CoC Ranking Data'!$A$1:$CF$106,ROW($E9),4),"")</f>
        <v>Armstrong County Community Action Agency</v>
      </c>
      <c r="B8" s="289" t="str">
        <f>IF(INDEX('CoC Ranking Data'!$A$1:$CF$106,ROW($E9),5)&lt;&gt;"",INDEX('CoC Ranking Data'!$A$1:$CF$106,ROW($E9),5),"")</f>
        <v>Armstrong County Permanent Supportive Housing Program</v>
      </c>
      <c r="C8" s="290" t="str">
        <f>IF(INDEX('CoC Ranking Data'!$A$1:$CF$106,ROW($E9),7)&lt;&gt;"",INDEX('CoC Ranking Data'!$A$1:$CF$106,ROW($E9),7),"")</f>
        <v>PH</v>
      </c>
      <c r="D8" s="502">
        <f>IF(INDEX('CoC Ranking Data'!$A$1:$CF$106,ROW($E9),35)&lt;&gt;"",INDEX('CoC Ranking Data'!$A$1:$CF$106,ROW($E9),35),"")</f>
        <v>0</v>
      </c>
      <c r="E8" s="8" t="str">
        <f>IF(A8&lt;&gt;"", IF(OR(C8="SSO",C8="TH",C8="SH"), IF(D8 &lt;  9, 2, IF(AND(D8 &gt;= 9, D8 &lt;=11), 1, 0)),""),"")</f>
        <v/>
      </c>
    </row>
    <row r="9" spans="1:5" s="9" customFormat="1" ht="12.75" x14ac:dyDescent="0.2">
      <c r="A9" s="289" t="str">
        <f>IF(INDEX('CoC Ranking Data'!$A$1:$CF$106,ROW($E10),4)&lt;&gt;"",INDEX('CoC Ranking Data'!$A$1:$CF$106,ROW($E10),4),"")</f>
        <v>Armstrong County Community Action Agency</v>
      </c>
      <c r="B9" s="289" t="str">
        <f>IF(INDEX('CoC Ranking Data'!$A$1:$CF$106,ROW($E10),5)&lt;&gt;"",INDEX('CoC Ranking Data'!$A$1:$CF$106,ROW($E10),5),"")</f>
        <v>Armstrong-Fayette Rapid Rehousing Program</v>
      </c>
      <c r="C9" s="290" t="str">
        <f>IF(INDEX('CoC Ranking Data'!$A$1:$CF$106,ROW($E10),7)&lt;&gt;"",INDEX('CoC Ranking Data'!$A$1:$CF$106,ROW($E10),7),"")</f>
        <v>PH-RRH</v>
      </c>
      <c r="D9" s="502">
        <f>IF(INDEX('CoC Ranking Data'!$A$1:$CF$106,ROW($E10),35)&lt;&gt;"",INDEX('CoC Ranking Data'!$A$1:$CF$106,ROW($E10),35),"")</f>
        <v>0</v>
      </c>
      <c r="E9" s="8" t="str">
        <f t="shared" ref="E9:E72" si="0">IF(A9&lt;&gt;"", IF(OR(C9="SSO",C9="TH",C9="SH"), IF(D9 &lt;  9, 2, IF(AND(D9 &gt;= 9, D9 &lt;=11), 1, 0)),""),"")</f>
        <v/>
      </c>
    </row>
    <row r="10" spans="1:5" s="9" customFormat="1" ht="12.75" x14ac:dyDescent="0.2">
      <c r="A10" s="289" t="str">
        <f>IF(INDEX('CoC Ranking Data'!$A$1:$CF$106,ROW($E11),4)&lt;&gt;"",INDEX('CoC Ranking Data'!$A$1:$CF$106,ROW($E11),4),"")</f>
        <v>Armstrong County Community Action Agency</v>
      </c>
      <c r="B10" s="289" t="str">
        <f>IF(INDEX('CoC Ranking Data'!$A$1:$CF$106,ROW($E11),5)&lt;&gt;"",INDEX('CoC Ranking Data'!$A$1:$CF$106,ROW($E11),5),"")</f>
        <v>Rapid Rehousing Program of Armstrong County</v>
      </c>
      <c r="C10" s="290" t="str">
        <f>IF(INDEX('CoC Ranking Data'!$A$1:$CF$106,ROW($E11),7)&lt;&gt;"",INDEX('CoC Ranking Data'!$A$1:$CF$106,ROW($E11),7),"")</f>
        <v>PH-RRH</v>
      </c>
      <c r="D10" s="502">
        <f>IF(INDEX('CoC Ranking Data'!$A$1:$CF$106,ROW($E11),35)&lt;&gt;"",INDEX('CoC Ranking Data'!$A$1:$CF$106,ROW($E11),35),"")</f>
        <v>0</v>
      </c>
      <c r="E10" s="8" t="str">
        <f t="shared" si="0"/>
        <v/>
      </c>
    </row>
    <row r="11" spans="1:5" s="9" customFormat="1" ht="12.75" x14ac:dyDescent="0.2">
      <c r="A11" s="289" t="str">
        <f>IF(INDEX('CoC Ranking Data'!$A$1:$CF$106,ROW($E12),4)&lt;&gt;"",INDEX('CoC Ranking Data'!$A$1:$CF$106,ROW($E12),4),"")</f>
        <v>Cameron/Elk Counties Behavioral &amp; Developmental Programs</v>
      </c>
      <c r="B11" s="289" t="str">
        <f>IF(INDEX('CoC Ranking Data'!$A$1:$CF$106,ROW($E12),5)&lt;&gt;"",INDEX('CoC Ranking Data'!$A$1:$CF$106,ROW($E12),5),"")</f>
        <v xml:space="preserve">AHEAD </v>
      </c>
      <c r="C11" s="290" t="str">
        <f>IF(INDEX('CoC Ranking Data'!$A$1:$CF$106,ROW($E12),7)&lt;&gt;"",INDEX('CoC Ranking Data'!$A$1:$CF$106,ROW($E12),7),"")</f>
        <v>PH</v>
      </c>
      <c r="D11" s="502">
        <f>IF(INDEX('CoC Ranking Data'!$A$1:$CF$106,ROW($E12),35)&lt;&gt;"",INDEX('CoC Ranking Data'!$A$1:$CF$106,ROW($E12),35),"")</f>
        <v>0</v>
      </c>
      <c r="E11" s="8" t="str">
        <f t="shared" si="0"/>
        <v/>
      </c>
    </row>
    <row r="12" spans="1:5" s="9" customFormat="1" ht="12.75" x14ac:dyDescent="0.2">
      <c r="A12" s="289" t="str">
        <f>IF(INDEX('CoC Ranking Data'!$A$1:$CF$106,ROW($E13),4)&lt;&gt;"",INDEX('CoC Ranking Data'!$A$1:$CF$106,ROW($E13),4),"")</f>
        <v>Cameron/Elk Counties Behavioral &amp; Developmental Programs</v>
      </c>
      <c r="B12" s="289" t="str">
        <f>IF(INDEX('CoC Ranking Data'!$A$1:$CF$106,ROW($E13),5)&lt;&gt;"",INDEX('CoC Ranking Data'!$A$1:$CF$106,ROW($E13),5),"")</f>
        <v xml:space="preserve">Home Again </v>
      </c>
      <c r="C12" s="290" t="str">
        <f>IF(INDEX('CoC Ranking Data'!$A$1:$CF$106,ROW($E13),7)&lt;&gt;"",INDEX('CoC Ranking Data'!$A$1:$CF$106,ROW($E13),7),"")</f>
        <v>PH</v>
      </c>
      <c r="D12" s="502">
        <f>IF(INDEX('CoC Ranking Data'!$A$1:$CF$106,ROW($E13),35)&lt;&gt;"",INDEX('CoC Ranking Data'!$A$1:$CF$106,ROW($E13),35),"")</f>
        <v>0</v>
      </c>
      <c r="E12" s="8" t="str">
        <f t="shared" si="0"/>
        <v/>
      </c>
    </row>
    <row r="13" spans="1:5" s="9" customFormat="1" ht="12.75" x14ac:dyDescent="0.2">
      <c r="A13" s="289" t="str">
        <f>IF(INDEX('CoC Ranking Data'!$A$1:$CF$106,ROW($E14),4)&lt;&gt;"",INDEX('CoC Ranking Data'!$A$1:$CF$106,ROW($E14),4),"")</f>
        <v>CAPSEA, Inc.</v>
      </c>
      <c r="B13" s="289" t="str">
        <f>IF(INDEX('CoC Ranking Data'!$A$1:$CF$106,ROW($E14),5)&lt;&gt;"",INDEX('CoC Ranking Data'!$A$1:$CF$106,ROW($E14),5),"")</f>
        <v>Housing Plus</v>
      </c>
      <c r="C13" s="290" t="str">
        <f>IF(INDEX('CoC Ranking Data'!$A$1:$CF$106,ROW($E14),7)&lt;&gt;"",INDEX('CoC Ranking Data'!$A$1:$CF$106,ROW($E14),7),"")</f>
        <v>PH</v>
      </c>
      <c r="D13" s="502">
        <f>IF(INDEX('CoC Ranking Data'!$A$1:$CF$106,ROW($E14),35)&lt;&gt;"",INDEX('CoC Ranking Data'!$A$1:$CF$106,ROW($E14),35),"")</f>
        <v>0</v>
      </c>
      <c r="E13" s="8" t="str">
        <f t="shared" si="0"/>
        <v/>
      </c>
    </row>
    <row r="14" spans="1:5" s="9" customFormat="1" ht="12.75" x14ac:dyDescent="0.2">
      <c r="A14" s="289" t="str">
        <f>IF(INDEX('CoC Ranking Data'!$A$1:$CF$106,ROW($E15),4)&lt;&gt;"",INDEX('CoC Ranking Data'!$A$1:$CF$106,ROW($E15),4),"")</f>
        <v>City Mission-Living Stones, Inc.</v>
      </c>
      <c r="B14" s="289" t="str">
        <f>IF(INDEX('CoC Ranking Data'!$A$1:$CF$106,ROW($E15),5)&lt;&gt;"",INDEX('CoC Ranking Data'!$A$1:$CF$106,ROW($E15),5),"")</f>
        <v>Gallatin School Living Centre</v>
      </c>
      <c r="C14" s="290" t="str">
        <f>IF(INDEX('CoC Ranking Data'!$A$1:$CF$106,ROW($E15),7)&lt;&gt;"",INDEX('CoC Ranking Data'!$A$1:$CF$106,ROW($E15),7),"")</f>
        <v>TH</v>
      </c>
      <c r="D14" s="502">
        <f>IF(INDEX('CoC Ranking Data'!$A$1:$CF$106,ROW($E15),35)&lt;&gt;"",INDEX('CoC Ranking Data'!$A$1:$CF$106,ROW($E15),35),"")</f>
        <v>15</v>
      </c>
      <c r="E14" s="8">
        <f t="shared" si="0"/>
        <v>0</v>
      </c>
    </row>
    <row r="15" spans="1:5" s="9" customFormat="1" ht="12.75" x14ac:dyDescent="0.2">
      <c r="A15" s="289" t="str">
        <f>IF(INDEX('CoC Ranking Data'!$A$1:$CF$106,ROW($E16),4)&lt;&gt;"",INDEX('CoC Ranking Data'!$A$1:$CF$106,ROW($E16),4),"")</f>
        <v>Community Action, Inc.</v>
      </c>
      <c r="B15" s="289" t="str">
        <f>IF(INDEX('CoC Ranking Data'!$A$1:$CF$106,ROW($E16),5)&lt;&gt;"",INDEX('CoC Ranking Data'!$A$1:$CF$106,ROW($E16),5),"")</f>
        <v>Housing for Homeless and Disabled Persons</v>
      </c>
      <c r="C15" s="290" t="str">
        <f>IF(INDEX('CoC Ranking Data'!$A$1:$CF$106,ROW($E16),7)&lt;&gt;"",INDEX('CoC Ranking Data'!$A$1:$CF$106,ROW($E16),7),"")</f>
        <v>PH</v>
      </c>
      <c r="D15" s="502">
        <f>IF(INDEX('CoC Ranking Data'!$A$1:$CF$106,ROW($E16),35)&lt;&gt;"",INDEX('CoC Ranking Data'!$A$1:$CF$106,ROW($E16),35),"")</f>
        <v>0</v>
      </c>
      <c r="E15" s="8" t="str">
        <f t="shared" si="0"/>
        <v/>
      </c>
    </row>
    <row r="16" spans="1:5" s="9" customFormat="1" ht="12.75" x14ac:dyDescent="0.2">
      <c r="A16" s="289" t="str">
        <f>IF(INDEX('CoC Ranking Data'!$A$1:$CF$106,ROW($E17),4)&lt;&gt;"",INDEX('CoC Ranking Data'!$A$1:$CF$106,ROW($E17),4),"")</f>
        <v>Community Action, Inc.</v>
      </c>
      <c r="B16" s="289" t="str">
        <f>IF(INDEX('CoC Ranking Data'!$A$1:$CF$106,ROW($E17),5)&lt;&gt;"",INDEX('CoC Ranking Data'!$A$1:$CF$106,ROW($E17),5),"")</f>
        <v>Transitional Housing Project</v>
      </c>
      <c r="C16" s="290" t="str">
        <f>IF(INDEX('CoC Ranking Data'!$A$1:$CF$106,ROW($E17),7)&lt;&gt;"",INDEX('CoC Ranking Data'!$A$1:$CF$106,ROW($E17),7),"")</f>
        <v>TH</v>
      </c>
      <c r="D16" s="502">
        <f>IF(INDEX('CoC Ranking Data'!$A$1:$CF$106,ROW($E17),35)&lt;&gt;"",INDEX('CoC Ranking Data'!$A$1:$CF$106,ROW($E17),35),"")</f>
        <v>3.56</v>
      </c>
      <c r="E16" s="8">
        <f t="shared" si="0"/>
        <v>2</v>
      </c>
    </row>
    <row r="17" spans="1:5" s="9" customFormat="1" ht="12.75" x14ac:dyDescent="0.2">
      <c r="A17" s="289" t="str">
        <f>IF(INDEX('CoC Ranking Data'!$A$1:$CF$106,ROW($E18),4)&lt;&gt;"",INDEX('CoC Ranking Data'!$A$1:$CF$106,ROW($E18),4),"")</f>
        <v>Community Connections of Clearfield/Jefferson</v>
      </c>
      <c r="B17" s="289" t="str">
        <f>IF(INDEX('CoC Ranking Data'!$A$1:$CF$106,ROW($E18),5)&lt;&gt;"",INDEX('CoC Ranking Data'!$A$1:$CF$106,ROW($E18),5),"")</f>
        <v>Housing First FY 2018 Renewal Application Counties</v>
      </c>
      <c r="C17" s="290" t="str">
        <f>IF(INDEX('CoC Ranking Data'!$A$1:$CF$106,ROW($E18),7)&lt;&gt;"",INDEX('CoC Ranking Data'!$A$1:$CF$106,ROW($E18),7),"")</f>
        <v>PH</v>
      </c>
      <c r="D17" s="502">
        <f>IF(INDEX('CoC Ranking Data'!$A$1:$CF$106,ROW($E18),35)&lt;&gt;"",INDEX('CoC Ranking Data'!$A$1:$CF$106,ROW($E18),35),"")</f>
        <v>0</v>
      </c>
      <c r="E17" s="8" t="str">
        <f t="shared" si="0"/>
        <v/>
      </c>
    </row>
    <row r="18" spans="1:5" s="9" customFormat="1" ht="12.75" x14ac:dyDescent="0.2">
      <c r="A18" s="289" t="str">
        <f>IF(INDEX('CoC Ranking Data'!$A$1:$CF$106,ROW($E19),4)&lt;&gt;"",INDEX('CoC Ranking Data'!$A$1:$CF$106,ROW($E19),4),"")</f>
        <v>Community Services of Venango County, Inc.</v>
      </c>
      <c r="B18" s="289" t="str">
        <f>IF(INDEX('CoC Ranking Data'!$A$1:$CF$106,ROW($E19),5)&lt;&gt;"",INDEX('CoC Ranking Data'!$A$1:$CF$106,ROW($E19),5),"")</f>
        <v>Sycamore Commons</v>
      </c>
      <c r="C18" s="290" t="str">
        <f>IF(INDEX('CoC Ranking Data'!$A$1:$CF$106,ROW($E19),7)&lt;&gt;"",INDEX('CoC Ranking Data'!$A$1:$CF$106,ROW($E19),7),"")</f>
        <v>PH</v>
      </c>
      <c r="D18" s="502">
        <f>IF(INDEX('CoC Ranking Data'!$A$1:$CF$106,ROW($E19),35)&lt;&gt;"",INDEX('CoC Ranking Data'!$A$1:$CF$106,ROW($E19),35),"")</f>
        <v>0</v>
      </c>
      <c r="E18" s="8" t="str">
        <f t="shared" si="0"/>
        <v/>
      </c>
    </row>
    <row r="19" spans="1:5" s="9" customFormat="1" ht="12.75" x14ac:dyDescent="0.2">
      <c r="A19" s="289" t="str">
        <f>IF(INDEX('CoC Ranking Data'!$A$1:$CF$106,ROW($E20),4)&lt;&gt;"",INDEX('CoC Ranking Data'!$A$1:$CF$106,ROW($E20),4),"")</f>
        <v>Connect, Inc.</v>
      </c>
      <c r="B19" s="289" t="str">
        <f>IF(INDEX('CoC Ranking Data'!$A$1:$CF$106,ROW($E20),5)&lt;&gt;"",INDEX('CoC Ranking Data'!$A$1:$CF$106,ROW($E20),5),"")</f>
        <v>Westmoreland Permanent Supportive Housing Expansion</v>
      </c>
      <c r="C19" s="290" t="str">
        <f>IF(INDEX('CoC Ranking Data'!$A$1:$CF$106,ROW($E20),7)&lt;&gt;"",INDEX('CoC Ranking Data'!$A$1:$CF$106,ROW($E20),7),"")</f>
        <v>PH</v>
      </c>
      <c r="D19" s="502">
        <f>IF(INDEX('CoC Ranking Data'!$A$1:$CF$106,ROW($E20),35)&lt;&gt;"",INDEX('CoC Ranking Data'!$A$1:$CF$106,ROW($E20),35),"")</f>
        <v>0</v>
      </c>
      <c r="E19" s="8" t="str">
        <f t="shared" si="0"/>
        <v/>
      </c>
    </row>
    <row r="20" spans="1:5" s="9" customFormat="1" ht="12.75" x14ac:dyDescent="0.2">
      <c r="A20" s="289" t="str">
        <f>IF(INDEX('CoC Ranking Data'!$A$1:$CF$106,ROW($E21),4)&lt;&gt;"",INDEX('CoC Ranking Data'!$A$1:$CF$106,ROW($E21),4),"")</f>
        <v>County of Butler, Human Services</v>
      </c>
      <c r="B20" s="289" t="str">
        <f>IF(INDEX('CoC Ranking Data'!$A$1:$CF$106,ROW($E21),5)&lt;&gt;"",INDEX('CoC Ranking Data'!$A$1:$CF$106,ROW($E21),5),"")</f>
        <v>Home Again Butler County</v>
      </c>
      <c r="C20" s="290" t="str">
        <f>IF(INDEX('CoC Ranking Data'!$A$1:$CF$106,ROW($E21),7)&lt;&gt;"",INDEX('CoC Ranking Data'!$A$1:$CF$106,ROW($E21),7),"")</f>
        <v>PH</v>
      </c>
      <c r="D20" s="502">
        <f>IF(INDEX('CoC Ranking Data'!$A$1:$CF$106,ROW($E21),35)&lt;&gt;"",INDEX('CoC Ranking Data'!$A$1:$CF$106,ROW($E21),35),"")</f>
        <v>0</v>
      </c>
      <c r="E20" s="8" t="str">
        <f t="shared" si="0"/>
        <v/>
      </c>
    </row>
    <row r="21" spans="1:5" s="9" customFormat="1" ht="12.75" x14ac:dyDescent="0.2">
      <c r="A21" s="289" t="str">
        <f>IF(INDEX('CoC Ranking Data'!$A$1:$CF$106,ROW($E22),4)&lt;&gt;"",INDEX('CoC Ranking Data'!$A$1:$CF$106,ROW($E22),4),"")</f>
        <v>County of Butler, Human Services</v>
      </c>
      <c r="B21" s="289" t="str">
        <f>IF(INDEX('CoC Ranking Data'!$A$1:$CF$106,ROW($E22),5)&lt;&gt;"",INDEX('CoC Ranking Data'!$A$1:$CF$106,ROW($E22),5),"")</f>
        <v>HOPE Project</v>
      </c>
      <c r="C21" s="290" t="str">
        <f>IF(INDEX('CoC Ranking Data'!$A$1:$CF$106,ROW($E22),7)&lt;&gt;"",INDEX('CoC Ranking Data'!$A$1:$CF$106,ROW($E22),7),"")</f>
        <v>PH</v>
      </c>
      <c r="D21" s="502">
        <f>IF(INDEX('CoC Ranking Data'!$A$1:$CF$106,ROW($E22),35)&lt;&gt;"",INDEX('CoC Ranking Data'!$A$1:$CF$106,ROW($E22),35),"")</f>
        <v>0</v>
      </c>
      <c r="E21" s="8" t="str">
        <f t="shared" si="0"/>
        <v/>
      </c>
    </row>
    <row r="22" spans="1:5" s="9" customFormat="1" ht="12.75" x14ac:dyDescent="0.2">
      <c r="A22" s="289" t="str">
        <f>IF(INDEX('CoC Ranking Data'!$A$1:$CF$106,ROW($E23),4)&lt;&gt;"",INDEX('CoC Ranking Data'!$A$1:$CF$106,ROW($E23),4),"")</f>
        <v>County of Butler, Human Services</v>
      </c>
      <c r="B22" s="289" t="str">
        <f>IF(INDEX('CoC Ranking Data'!$A$1:$CF$106,ROW($E23),5)&lt;&gt;"",INDEX('CoC Ranking Data'!$A$1:$CF$106,ROW($E23),5),"")</f>
        <v>Path Transition Age Project</v>
      </c>
      <c r="C22" s="290" t="str">
        <f>IF(INDEX('CoC Ranking Data'!$A$1:$CF$106,ROW($E23),7)&lt;&gt;"",INDEX('CoC Ranking Data'!$A$1:$CF$106,ROW($E23),7),"")</f>
        <v>PH</v>
      </c>
      <c r="D22" s="502">
        <f>IF(INDEX('CoC Ranking Data'!$A$1:$CF$106,ROW($E23),35)&lt;&gt;"",INDEX('CoC Ranking Data'!$A$1:$CF$106,ROW($E23),35),"")</f>
        <v>0</v>
      </c>
      <c r="E22" s="8" t="str">
        <f t="shared" si="0"/>
        <v/>
      </c>
    </row>
    <row r="23" spans="1:5" s="9" customFormat="1" ht="12.75" x14ac:dyDescent="0.2">
      <c r="A23" s="289" t="str">
        <f>IF(INDEX('CoC Ranking Data'!$A$1:$CF$106,ROW($E24),4)&lt;&gt;"",INDEX('CoC Ranking Data'!$A$1:$CF$106,ROW($E24),4),"")</f>
        <v>County of Greene</v>
      </c>
      <c r="B23" s="289" t="str">
        <f>IF(INDEX('CoC Ranking Data'!$A$1:$CF$106,ROW($E24),5)&lt;&gt;"",INDEX('CoC Ranking Data'!$A$1:$CF$106,ROW($E24),5),"")</f>
        <v>Greene County Rapid Rehousing Project</v>
      </c>
      <c r="C23" s="290" t="str">
        <f>IF(INDEX('CoC Ranking Data'!$A$1:$CF$106,ROW($E24),7)&lt;&gt;"",INDEX('CoC Ranking Data'!$A$1:$CF$106,ROW($E24),7),"")</f>
        <v>PH-RRH</v>
      </c>
      <c r="D23" s="502">
        <f>IF(INDEX('CoC Ranking Data'!$A$1:$CF$106,ROW($E24),35)&lt;&gt;"",INDEX('CoC Ranking Data'!$A$1:$CF$106,ROW($E24),35),"")</f>
        <v>0</v>
      </c>
      <c r="E23" s="8" t="str">
        <f t="shared" si="0"/>
        <v/>
      </c>
    </row>
    <row r="24" spans="1:5" s="9" customFormat="1" ht="12.75" x14ac:dyDescent="0.2">
      <c r="A24" s="289" t="str">
        <f>IF(INDEX('CoC Ranking Data'!$A$1:$CF$106,ROW($E25),4)&lt;&gt;"",INDEX('CoC Ranking Data'!$A$1:$CF$106,ROW($E25),4),"")</f>
        <v>County of Greene</v>
      </c>
      <c r="B24" s="289" t="str">
        <f>IF(INDEX('CoC Ranking Data'!$A$1:$CF$106,ROW($E25),5)&lt;&gt;"",INDEX('CoC Ranking Data'!$A$1:$CF$106,ROW($E25),5),"")</f>
        <v>Greene County Shelter + Care Project</v>
      </c>
      <c r="C24" s="290" t="str">
        <f>IF(INDEX('CoC Ranking Data'!$A$1:$CF$106,ROW($E25),7)&lt;&gt;"",INDEX('CoC Ranking Data'!$A$1:$CF$106,ROW($E25),7),"")</f>
        <v>PH</v>
      </c>
      <c r="D24" s="502">
        <f>IF(INDEX('CoC Ranking Data'!$A$1:$CF$106,ROW($E25),35)&lt;&gt;"",INDEX('CoC Ranking Data'!$A$1:$CF$106,ROW($E25),35),"")</f>
        <v>0</v>
      </c>
      <c r="E24" s="8" t="str">
        <f t="shared" si="0"/>
        <v/>
      </c>
    </row>
    <row r="25" spans="1:5" s="9" customFormat="1" ht="12.75" x14ac:dyDescent="0.2">
      <c r="A25" s="289" t="str">
        <f>IF(INDEX('CoC Ranking Data'!$A$1:$CF$106,ROW($E26),4)&lt;&gt;"",INDEX('CoC Ranking Data'!$A$1:$CF$106,ROW($E26),4),"")</f>
        <v>County of Greene</v>
      </c>
      <c r="B25" s="289" t="str">
        <f>IF(INDEX('CoC Ranking Data'!$A$1:$CF$106,ROW($E26),5)&lt;&gt;"",INDEX('CoC Ranking Data'!$A$1:$CF$106,ROW($E26),5),"")</f>
        <v>Greene County Supportive Housing Project</v>
      </c>
      <c r="C25" s="290" t="str">
        <f>IF(INDEX('CoC Ranking Data'!$A$1:$CF$106,ROW($E26),7)&lt;&gt;"",INDEX('CoC Ranking Data'!$A$1:$CF$106,ROW($E26),7),"")</f>
        <v>PH</v>
      </c>
      <c r="D25" s="502">
        <f>IF(INDEX('CoC Ranking Data'!$A$1:$CF$106,ROW($E26),35)&lt;&gt;"",INDEX('CoC Ranking Data'!$A$1:$CF$106,ROW($E26),35),"")</f>
        <v>0</v>
      </c>
      <c r="E25" s="8" t="str">
        <f t="shared" si="0"/>
        <v/>
      </c>
    </row>
    <row r="26" spans="1:5" s="9" customFormat="1" ht="12.75" x14ac:dyDescent="0.2">
      <c r="A26" s="289" t="str">
        <f>IF(INDEX('CoC Ranking Data'!$A$1:$CF$106,ROW($E27),4)&lt;&gt;"",INDEX('CoC Ranking Data'!$A$1:$CF$106,ROW($E27),4),"")</f>
        <v>County of Washington</v>
      </c>
      <c r="B26" s="289" t="str">
        <f>IF(INDEX('CoC Ranking Data'!$A$1:$CF$106,ROW($E27),5)&lt;&gt;"",INDEX('CoC Ranking Data'!$A$1:$CF$106,ROW($E27),5),"")</f>
        <v>Crossing Pointe</v>
      </c>
      <c r="C26" s="290" t="str">
        <f>IF(INDEX('CoC Ranking Data'!$A$1:$CF$106,ROW($E27),7)&lt;&gt;"",INDEX('CoC Ranking Data'!$A$1:$CF$106,ROW($E27),7),"")</f>
        <v>PH</v>
      </c>
      <c r="D26" s="502">
        <f>IF(INDEX('CoC Ranking Data'!$A$1:$CF$106,ROW($E27),35)&lt;&gt;"",INDEX('CoC Ranking Data'!$A$1:$CF$106,ROW($E27),35),"")</f>
        <v>0</v>
      </c>
      <c r="E26" s="8" t="str">
        <f t="shared" si="0"/>
        <v/>
      </c>
    </row>
    <row r="27" spans="1:5" s="9" customFormat="1" ht="12.75" x14ac:dyDescent="0.2">
      <c r="A27" s="289" t="str">
        <f>IF(INDEX('CoC Ranking Data'!$A$1:$CF$106,ROW($E28),4)&lt;&gt;"",INDEX('CoC Ranking Data'!$A$1:$CF$106,ROW($E28),4),"")</f>
        <v>County of Washington</v>
      </c>
      <c r="B27" s="289" t="str">
        <f>IF(INDEX('CoC Ranking Data'!$A$1:$CF$106,ROW($E28),5)&lt;&gt;"",INDEX('CoC Ranking Data'!$A$1:$CF$106,ROW($E28),5),"")</f>
        <v>Permanent Supportive Housing</v>
      </c>
      <c r="C27" s="290" t="str">
        <f>IF(INDEX('CoC Ranking Data'!$A$1:$CF$106,ROW($E28),7)&lt;&gt;"",INDEX('CoC Ranking Data'!$A$1:$CF$106,ROW($E28),7),"")</f>
        <v>PH</v>
      </c>
      <c r="D27" s="502">
        <f>IF(INDEX('CoC Ranking Data'!$A$1:$CF$106,ROW($E28),35)&lt;&gt;"",INDEX('CoC Ranking Data'!$A$1:$CF$106,ROW($E28),35),"")</f>
        <v>0</v>
      </c>
      <c r="E27" s="8" t="str">
        <f t="shared" si="0"/>
        <v/>
      </c>
    </row>
    <row r="28" spans="1:5" s="9" customFormat="1" ht="12.75" x14ac:dyDescent="0.2">
      <c r="A28" s="289" t="str">
        <f>IF(INDEX('CoC Ranking Data'!$A$1:$CF$106,ROW($E29),4)&lt;&gt;"",INDEX('CoC Ranking Data'!$A$1:$CF$106,ROW($E29),4),"")</f>
        <v>County of Washington</v>
      </c>
      <c r="B28" s="289" t="str">
        <f>IF(INDEX('CoC Ranking Data'!$A$1:$CF$106,ROW($E29),5)&lt;&gt;"",INDEX('CoC Ranking Data'!$A$1:$CF$106,ROW($E29),5),"")</f>
        <v>Shelter plus Care - Washington City Mission</v>
      </c>
      <c r="C28" s="290" t="str">
        <f>IF(INDEX('CoC Ranking Data'!$A$1:$CF$106,ROW($E29),7)&lt;&gt;"",INDEX('CoC Ranking Data'!$A$1:$CF$106,ROW($E29),7),"")</f>
        <v>PH</v>
      </c>
      <c r="D28" s="502">
        <f>IF(INDEX('CoC Ranking Data'!$A$1:$CF$106,ROW($E29),35)&lt;&gt;"",INDEX('CoC Ranking Data'!$A$1:$CF$106,ROW($E29),35),"")</f>
        <v>0</v>
      </c>
      <c r="E28" s="8" t="str">
        <f t="shared" si="0"/>
        <v/>
      </c>
    </row>
    <row r="29" spans="1:5" s="9" customFormat="1" ht="12.75" x14ac:dyDescent="0.2">
      <c r="A29" s="289" t="str">
        <f>IF(INDEX('CoC Ranking Data'!$A$1:$CF$106,ROW($E30),4)&lt;&gt;"",INDEX('CoC Ranking Data'!$A$1:$CF$106,ROW($E30),4),"")</f>
        <v>County of Washington</v>
      </c>
      <c r="B29" s="289" t="str">
        <f>IF(INDEX('CoC Ranking Data'!$A$1:$CF$106,ROW($E30),5)&lt;&gt;"",INDEX('CoC Ranking Data'!$A$1:$CF$106,ROW($E30),5),"")</f>
        <v>Shelter plus Care I</v>
      </c>
      <c r="C29" s="290" t="str">
        <f>IF(INDEX('CoC Ranking Data'!$A$1:$CF$106,ROW($E30),7)&lt;&gt;"",INDEX('CoC Ranking Data'!$A$1:$CF$106,ROW($E30),7),"")</f>
        <v>PH</v>
      </c>
      <c r="D29" s="502">
        <f>IF(INDEX('CoC Ranking Data'!$A$1:$CF$106,ROW($E30),35)&lt;&gt;"",INDEX('CoC Ranking Data'!$A$1:$CF$106,ROW($E30),35),"")</f>
        <v>0</v>
      </c>
      <c r="E29" s="8" t="str">
        <f t="shared" si="0"/>
        <v/>
      </c>
    </row>
    <row r="30" spans="1:5" s="9" customFormat="1" ht="12.75" x14ac:dyDescent="0.2">
      <c r="A30" s="289" t="str">
        <f>IF(INDEX('CoC Ranking Data'!$A$1:$CF$106,ROW($E31),4)&lt;&gt;"",INDEX('CoC Ranking Data'!$A$1:$CF$106,ROW($E31),4),"")</f>
        <v>County of Washington</v>
      </c>
      <c r="B30" s="289" t="str">
        <f>IF(INDEX('CoC Ranking Data'!$A$1:$CF$106,ROW($E31),5)&lt;&gt;"",INDEX('CoC Ranking Data'!$A$1:$CF$106,ROW($E31),5),"")</f>
        <v>Supportive Living</v>
      </c>
      <c r="C30" s="290" t="str">
        <f>IF(INDEX('CoC Ranking Data'!$A$1:$CF$106,ROW($E31),7)&lt;&gt;"",INDEX('CoC Ranking Data'!$A$1:$CF$106,ROW($E31),7),"")</f>
        <v>PH</v>
      </c>
      <c r="D30" s="502">
        <f>IF(INDEX('CoC Ranking Data'!$A$1:$CF$106,ROW($E31),35)&lt;&gt;"",INDEX('CoC Ranking Data'!$A$1:$CF$106,ROW($E31),35),"")</f>
        <v>0</v>
      </c>
      <c r="E30" s="8" t="str">
        <f t="shared" si="0"/>
        <v/>
      </c>
    </row>
    <row r="31" spans="1:5" s="9" customFormat="1" ht="12.75" x14ac:dyDescent="0.2">
      <c r="A31" s="289" t="str">
        <f>IF(INDEX('CoC Ranking Data'!$A$1:$CF$106,ROW($E32),4)&lt;&gt;"",INDEX('CoC Ranking Data'!$A$1:$CF$106,ROW($E32),4),"")</f>
        <v>Crawford County Coalition on Housing Needs, Inc.</v>
      </c>
      <c r="B31" s="289" t="str">
        <f>IF(INDEX('CoC Ranking Data'!$A$1:$CF$106,ROW($E32),5)&lt;&gt;"",INDEX('CoC Ranking Data'!$A$1:$CF$106,ROW($E32),5),"")</f>
        <v>Liberty House Transitional Housing Program</v>
      </c>
      <c r="C31" s="290" t="str">
        <f>IF(INDEX('CoC Ranking Data'!$A$1:$CF$106,ROW($E32),7)&lt;&gt;"",INDEX('CoC Ranking Data'!$A$1:$CF$106,ROW($E32),7),"")</f>
        <v>TH</v>
      </c>
      <c r="D31" s="502">
        <f>IF(INDEX('CoC Ranking Data'!$A$1:$CF$106,ROW($E32),35)&lt;&gt;"",INDEX('CoC Ranking Data'!$A$1:$CF$106,ROW($E32),35),"")</f>
        <v>8.0500000000000007</v>
      </c>
      <c r="E31" s="8">
        <f t="shared" si="0"/>
        <v>2</v>
      </c>
    </row>
    <row r="32" spans="1:5" s="9" customFormat="1" ht="12.75" x14ac:dyDescent="0.2">
      <c r="A32" s="289" t="str">
        <f>IF(INDEX('CoC Ranking Data'!$A$1:$CF$106,ROW($E33),4)&lt;&gt;"",INDEX('CoC Ranking Data'!$A$1:$CF$106,ROW($E33),4),"")</f>
        <v>Crawford County Commissioners</v>
      </c>
      <c r="B32" s="289" t="str">
        <f>IF(INDEX('CoC Ranking Data'!$A$1:$CF$106,ROW($E33),5)&lt;&gt;"",INDEX('CoC Ranking Data'!$A$1:$CF$106,ROW($E33),5),"")</f>
        <v>Crawford County Shelter plus Care</v>
      </c>
      <c r="C32" s="290" t="str">
        <f>IF(INDEX('CoC Ranking Data'!$A$1:$CF$106,ROW($E33),7)&lt;&gt;"",INDEX('CoC Ranking Data'!$A$1:$CF$106,ROW($E33),7),"")</f>
        <v>PH</v>
      </c>
      <c r="D32" s="502">
        <f>IF(INDEX('CoC Ranking Data'!$A$1:$CF$106,ROW($E33),35)&lt;&gt;"",INDEX('CoC Ranking Data'!$A$1:$CF$106,ROW($E33),35),"")</f>
        <v>0</v>
      </c>
      <c r="E32" s="8" t="str">
        <f t="shared" si="0"/>
        <v/>
      </c>
    </row>
    <row r="33" spans="1:5" s="9" customFormat="1" ht="12.75" x14ac:dyDescent="0.2">
      <c r="A33" s="289" t="str">
        <f>IF(INDEX('CoC Ranking Data'!$A$1:$CF$106,ROW($E34),4)&lt;&gt;"",INDEX('CoC Ranking Data'!$A$1:$CF$106,ROW($E34),4),"")</f>
        <v>Crawford County Mental Health Awareness Program, Inc.</v>
      </c>
      <c r="B33" s="289" t="str">
        <f>IF(INDEX('CoC Ranking Data'!$A$1:$CF$106,ROW($E34),5)&lt;&gt;"",INDEX('CoC Ranking Data'!$A$1:$CF$106,ROW($E34),5),"")</f>
        <v>CHAPS Fairweather Lodge</v>
      </c>
      <c r="C33" s="290" t="str">
        <f>IF(INDEX('CoC Ranking Data'!$A$1:$CF$106,ROW($E34),7)&lt;&gt;"",INDEX('CoC Ranking Data'!$A$1:$CF$106,ROW($E34),7),"")</f>
        <v>PH</v>
      </c>
      <c r="D33" s="502">
        <f>IF(INDEX('CoC Ranking Data'!$A$1:$CF$106,ROW($E34),35)&lt;&gt;"",INDEX('CoC Ranking Data'!$A$1:$CF$106,ROW($E34),35),"")</f>
        <v>0</v>
      </c>
      <c r="E33" s="8" t="str">
        <f t="shared" si="0"/>
        <v/>
      </c>
    </row>
    <row r="34" spans="1:5" s="9" customFormat="1" ht="12.75" x14ac:dyDescent="0.2">
      <c r="A34" s="289" t="str">
        <f>IF(INDEX('CoC Ranking Data'!$A$1:$CF$106,ROW($E35),4)&lt;&gt;"",INDEX('CoC Ranking Data'!$A$1:$CF$106,ROW($E35),4),"")</f>
        <v>Crawford County Mental Health Awareness Program, Inc.</v>
      </c>
      <c r="B34" s="289" t="str">
        <f>IF(INDEX('CoC Ranking Data'!$A$1:$CF$106,ROW($E35),5)&lt;&gt;"",INDEX('CoC Ranking Data'!$A$1:$CF$106,ROW($E35),5),"")</f>
        <v xml:space="preserve">CHAPS Family Housing </v>
      </c>
      <c r="C34" s="290" t="str">
        <f>IF(INDEX('CoC Ranking Data'!$A$1:$CF$106,ROW($E35),7)&lt;&gt;"",INDEX('CoC Ranking Data'!$A$1:$CF$106,ROW($E35),7),"")</f>
        <v>PH</v>
      </c>
      <c r="D34" s="502">
        <f>IF(INDEX('CoC Ranking Data'!$A$1:$CF$106,ROW($E35),35)&lt;&gt;"",INDEX('CoC Ranking Data'!$A$1:$CF$106,ROW($E35),35),"")</f>
        <v>0</v>
      </c>
      <c r="E34" s="8" t="str">
        <f t="shared" si="0"/>
        <v/>
      </c>
    </row>
    <row r="35" spans="1:5" s="9" customFormat="1" ht="12.75" x14ac:dyDescent="0.2">
      <c r="A35" s="289" t="str">
        <f>IF(INDEX('CoC Ranking Data'!$A$1:$CF$106,ROW($E36),4)&lt;&gt;"",INDEX('CoC Ranking Data'!$A$1:$CF$106,ROW($E36),4),"")</f>
        <v>Crawford County Mental Health Awareness Program, Inc.</v>
      </c>
      <c r="B35" s="289" t="str">
        <f>IF(INDEX('CoC Ranking Data'!$A$1:$CF$106,ROW($E36),5)&lt;&gt;"",INDEX('CoC Ranking Data'!$A$1:$CF$106,ROW($E36),5),"")</f>
        <v>Crawford County Housing Advocacy Project</v>
      </c>
      <c r="C35" s="290" t="str">
        <f>IF(INDEX('CoC Ranking Data'!$A$1:$CF$106,ROW($E36),7)&lt;&gt;"",INDEX('CoC Ranking Data'!$A$1:$CF$106,ROW($E36),7),"")</f>
        <v>SSO</v>
      </c>
      <c r="D35" s="502">
        <f>IF(INDEX('CoC Ranking Data'!$A$1:$CF$106,ROW($E36),35)&lt;&gt;"",INDEX('CoC Ranking Data'!$A$1:$CF$106,ROW($E36),35),"")</f>
        <v>3.42</v>
      </c>
      <c r="E35" s="8">
        <f t="shared" si="0"/>
        <v>2</v>
      </c>
    </row>
    <row r="36" spans="1:5" s="9" customFormat="1" ht="12.75" x14ac:dyDescent="0.2">
      <c r="A36" s="289" t="str">
        <f>IF(INDEX('CoC Ranking Data'!$A$1:$CF$106,ROW($E37),4)&lt;&gt;"",INDEX('CoC Ranking Data'!$A$1:$CF$106,ROW($E37),4),"")</f>
        <v>Crawford County Mental Health Awareness Program, Inc.</v>
      </c>
      <c r="B36" s="289" t="str">
        <f>IF(INDEX('CoC Ranking Data'!$A$1:$CF$106,ROW($E37),5)&lt;&gt;"",INDEX('CoC Ranking Data'!$A$1:$CF$106,ROW($E37),5),"")</f>
        <v xml:space="preserve">Housing Now </v>
      </c>
      <c r="C36" s="290" t="str">
        <f>IF(INDEX('CoC Ranking Data'!$A$1:$CF$106,ROW($E37),7)&lt;&gt;"",INDEX('CoC Ranking Data'!$A$1:$CF$106,ROW($E37),7),"")</f>
        <v>PH</v>
      </c>
      <c r="D36" s="502">
        <f>IF(INDEX('CoC Ranking Data'!$A$1:$CF$106,ROW($E37),35)&lt;&gt;"",INDEX('CoC Ranking Data'!$A$1:$CF$106,ROW($E37),35),"")</f>
        <v>0</v>
      </c>
      <c r="E36" s="8" t="str">
        <f t="shared" si="0"/>
        <v/>
      </c>
    </row>
    <row r="37" spans="1:5" s="9" customFormat="1" ht="12.75" x14ac:dyDescent="0.2">
      <c r="A37" s="289" t="str">
        <f>IF(INDEX('CoC Ranking Data'!$A$1:$CF$106,ROW($E38),4)&lt;&gt;"",INDEX('CoC Ranking Data'!$A$1:$CF$106,ROW($E38),4),"")</f>
        <v>DuBois Housing Authority</v>
      </c>
      <c r="B37" s="289" t="str">
        <f>IF(INDEX('CoC Ranking Data'!$A$1:$CF$106,ROW($E38),5)&lt;&gt;"",INDEX('CoC Ranking Data'!$A$1:$CF$106,ROW($E38),5),"")</f>
        <v>2018 Renewal App - DuBois Housing Authority - Shelter Plus Care 1/2/3/4/5</v>
      </c>
      <c r="C37" s="290" t="str">
        <f>IF(INDEX('CoC Ranking Data'!$A$1:$CF$106,ROW($E38),7)&lt;&gt;"",INDEX('CoC Ranking Data'!$A$1:$CF$106,ROW($E38),7),"")</f>
        <v>PH</v>
      </c>
      <c r="D37" s="502">
        <f>IF(INDEX('CoC Ranking Data'!$A$1:$CF$106,ROW($E38),35)&lt;&gt;"",INDEX('CoC Ranking Data'!$A$1:$CF$106,ROW($E38),35),"")</f>
        <v>0</v>
      </c>
      <c r="E37" s="8" t="str">
        <f t="shared" si="0"/>
        <v/>
      </c>
    </row>
    <row r="38" spans="1:5" s="9" customFormat="1" ht="12.75" x14ac:dyDescent="0.2">
      <c r="A38" s="289" t="str">
        <f>IF(INDEX('CoC Ranking Data'!$A$1:$CF$106,ROW($E39),4)&lt;&gt;"",INDEX('CoC Ranking Data'!$A$1:$CF$106,ROW($E39),4),"")</f>
        <v>Fayette County Community Action Agency, Inc.</v>
      </c>
      <c r="B38" s="289" t="str">
        <f>IF(INDEX('CoC Ranking Data'!$A$1:$CF$106,ROW($E39),5)&lt;&gt;"",INDEX('CoC Ranking Data'!$A$1:$CF$106,ROW($E39),5),"")</f>
        <v>Fairweather Lodge Supportive Housing</v>
      </c>
      <c r="C38" s="290" t="str">
        <f>IF(INDEX('CoC Ranking Data'!$A$1:$CF$106,ROW($E39),7)&lt;&gt;"",INDEX('CoC Ranking Data'!$A$1:$CF$106,ROW($E39),7),"")</f>
        <v>PH</v>
      </c>
      <c r="D38" s="502">
        <f>IF(INDEX('CoC Ranking Data'!$A$1:$CF$106,ROW($E39),35)&lt;&gt;"",INDEX('CoC Ranking Data'!$A$1:$CF$106,ROW($E39),35),"")</f>
        <v>0</v>
      </c>
      <c r="E38" s="8" t="str">
        <f t="shared" si="0"/>
        <v/>
      </c>
    </row>
    <row r="39" spans="1:5" s="9" customFormat="1" ht="12.75" x14ac:dyDescent="0.2">
      <c r="A39" s="289" t="str">
        <f>IF(INDEX('CoC Ranking Data'!$A$1:$CF$106,ROW($E40),4)&lt;&gt;"",INDEX('CoC Ranking Data'!$A$1:$CF$106,ROW($E40),4),"")</f>
        <v>Fayette County Community Action Agency, Inc.</v>
      </c>
      <c r="B39" s="289" t="str">
        <f>IF(INDEX('CoC Ranking Data'!$A$1:$CF$106,ROW($E40),5)&lt;&gt;"",INDEX('CoC Ranking Data'!$A$1:$CF$106,ROW($E40),5),"")</f>
        <v>Fayette Apartments</v>
      </c>
      <c r="C39" s="290" t="str">
        <f>IF(INDEX('CoC Ranking Data'!$A$1:$CF$106,ROW($E40),7)&lt;&gt;"",INDEX('CoC Ranking Data'!$A$1:$CF$106,ROW($E40),7),"")</f>
        <v>PH</v>
      </c>
      <c r="D39" s="502">
        <f>IF(INDEX('CoC Ranking Data'!$A$1:$CF$106,ROW($E40),35)&lt;&gt;"",INDEX('CoC Ranking Data'!$A$1:$CF$106,ROW($E40),35),"")</f>
        <v>0</v>
      </c>
      <c r="E39" s="8" t="str">
        <f t="shared" si="0"/>
        <v/>
      </c>
    </row>
    <row r="40" spans="1:5" s="9" customFormat="1" ht="12.75" x14ac:dyDescent="0.2">
      <c r="A40" s="289" t="str">
        <f>IF(INDEX('CoC Ranking Data'!$A$1:$CF$106,ROW($E41),4)&lt;&gt;"",INDEX('CoC Ranking Data'!$A$1:$CF$106,ROW($E41),4),"")</f>
        <v>Fayette County Community Action Agency, Inc.</v>
      </c>
      <c r="B40" s="289" t="str">
        <f>IF(INDEX('CoC Ranking Data'!$A$1:$CF$106,ROW($E41),5)&lt;&gt;"",INDEX('CoC Ranking Data'!$A$1:$CF$106,ROW($E41),5),"")</f>
        <v>Fayette County Rapid Rehousing</v>
      </c>
      <c r="C40" s="290" t="str">
        <f>IF(INDEX('CoC Ranking Data'!$A$1:$CF$106,ROW($E41),7)&lt;&gt;"",INDEX('CoC Ranking Data'!$A$1:$CF$106,ROW($E41),7),"")</f>
        <v>PH-RRH</v>
      </c>
      <c r="D40" s="502">
        <f>IF(INDEX('CoC Ranking Data'!$A$1:$CF$106,ROW($E41),35)&lt;&gt;"",INDEX('CoC Ranking Data'!$A$1:$CF$106,ROW($E41),35),"")</f>
        <v>0</v>
      </c>
      <c r="E40" s="8" t="str">
        <f t="shared" si="0"/>
        <v/>
      </c>
    </row>
    <row r="41" spans="1:5" s="9" customFormat="1" ht="12.75" x14ac:dyDescent="0.2">
      <c r="A41" s="289" t="str">
        <f>IF(INDEX('CoC Ranking Data'!$A$1:$CF$106,ROW($E42),4)&lt;&gt;"",INDEX('CoC Ranking Data'!$A$1:$CF$106,ROW($E42),4),"")</f>
        <v>Fayette County Community Action Agency, Inc.</v>
      </c>
      <c r="B41" s="289" t="str">
        <f>IF(INDEX('CoC Ranking Data'!$A$1:$CF$106,ROW($E42),5)&lt;&gt;"",INDEX('CoC Ranking Data'!$A$1:$CF$106,ROW($E42),5),"")</f>
        <v>Lenox Street Apartments</v>
      </c>
      <c r="C41" s="290" t="str">
        <f>IF(INDEX('CoC Ranking Data'!$A$1:$CF$106,ROW($E42),7)&lt;&gt;"",INDEX('CoC Ranking Data'!$A$1:$CF$106,ROW($E42),7),"")</f>
        <v>PH</v>
      </c>
      <c r="D41" s="502">
        <f>IF(INDEX('CoC Ranking Data'!$A$1:$CF$106,ROW($E42),35)&lt;&gt;"",INDEX('CoC Ranking Data'!$A$1:$CF$106,ROW($E42),35),"")</f>
        <v>0</v>
      </c>
      <c r="E41" s="8" t="str">
        <f t="shared" si="0"/>
        <v/>
      </c>
    </row>
    <row r="42" spans="1:5" s="9" customFormat="1" ht="12.75" x14ac:dyDescent="0.2">
      <c r="A42" s="289" t="str">
        <f>IF(INDEX('CoC Ranking Data'!$A$1:$CF$106,ROW($E43),4)&lt;&gt;"",INDEX('CoC Ranking Data'!$A$1:$CF$106,ROW($E43),4),"")</f>
        <v>Fayette County Community Action Agency, Inc.</v>
      </c>
      <c r="B42" s="289" t="str">
        <f>IF(INDEX('CoC Ranking Data'!$A$1:$CF$106,ROW($E43),5)&lt;&gt;"",INDEX('CoC Ranking Data'!$A$1:$CF$106,ROW($E43),5),"")</f>
        <v>Southwest Regional Rapid Re-Housing Program</v>
      </c>
      <c r="C42" s="290" t="str">
        <f>IF(INDEX('CoC Ranking Data'!$A$1:$CF$106,ROW($E43),7)&lt;&gt;"",INDEX('CoC Ranking Data'!$A$1:$CF$106,ROW($E43),7),"")</f>
        <v>PH-RRH</v>
      </c>
      <c r="D42" s="502">
        <f>IF(INDEX('CoC Ranking Data'!$A$1:$CF$106,ROW($E43),35)&lt;&gt;"",INDEX('CoC Ranking Data'!$A$1:$CF$106,ROW($E43),35),"")</f>
        <v>0</v>
      </c>
      <c r="E42" s="8" t="str">
        <f t="shared" si="0"/>
        <v/>
      </c>
    </row>
    <row r="43" spans="1:5" s="9" customFormat="1" ht="12.75" x14ac:dyDescent="0.2">
      <c r="A43" s="289" t="str">
        <f>IF(INDEX('CoC Ranking Data'!$A$1:$CF$106,ROW($E44),4)&lt;&gt;"",INDEX('CoC Ranking Data'!$A$1:$CF$106,ROW($E44),4),"")</f>
        <v>Housing Authority of the County of Butler</v>
      </c>
      <c r="B43" s="289" t="str">
        <f>IF(INDEX('CoC Ranking Data'!$A$1:$CF$106,ROW($E44),5)&lt;&gt;"",INDEX('CoC Ranking Data'!$A$1:$CF$106,ROW($E44),5),"")</f>
        <v>Franklin Court Chronically Homeless</v>
      </c>
      <c r="C43" s="290" t="str">
        <f>IF(INDEX('CoC Ranking Data'!$A$1:$CF$106,ROW($E44),7)&lt;&gt;"",INDEX('CoC Ranking Data'!$A$1:$CF$106,ROW($E44),7),"")</f>
        <v>PH</v>
      </c>
      <c r="D43" s="502">
        <f>IF(INDEX('CoC Ranking Data'!$A$1:$CF$106,ROW($E44),35)&lt;&gt;"",INDEX('CoC Ranking Data'!$A$1:$CF$106,ROW($E44),35),"")</f>
        <v>0</v>
      </c>
      <c r="E43" s="8" t="str">
        <f t="shared" si="0"/>
        <v/>
      </c>
    </row>
    <row r="44" spans="1:5" s="9" customFormat="1" ht="12.75" x14ac:dyDescent="0.2">
      <c r="A44" s="289" t="str">
        <f>IF(INDEX('CoC Ranking Data'!$A$1:$CF$106,ROW($E45),4)&lt;&gt;"",INDEX('CoC Ranking Data'!$A$1:$CF$106,ROW($E45),4),"")</f>
        <v>Indiana County Community Action Program, Inc.</v>
      </c>
      <c r="B44" s="289" t="str">
        <f>IF(INDEX('CoC Ranking Data'!$A$1:$CF$106,ROW($E45),5)&lt;&gt;"",INDEX('CoC Ranking Data'!$A$1:$CF$106,ROW($E45),5),"")</f>
        <v>PHD Consolidated</v>
      </c>
      <c r="C44" s="290" t="str">
        <f>IF(INDEX('CoC Ranking Data'!$A$1:$CF$106,ROW($E45),7)&lt;&gt;"",INDEX('CoC Ranking Data'!$A$1:$CF$106,ROW($E45),7),"")</f>
        <v>PH</v>
      </c>
      <c r="D44" s="502">
        <f>IF(INDEX('CoC Ranking Data'!$A$1:$CF$106,ROW($E45),35)&lt;&gt;"",INDEX('CoC Ranking Data'!$A$1:$CF$106,ROW($E45),35),"")</f>
        <v>0</v>
      </c>
      <c r="E44" s="8" t="str">
        <f t="shared" si="0"/>
        <v/>
      </c>
    </row>
    <row r="45" spans="1:5" s="9" customFormat="1" ht="12.75" x14ac:dyDescent="0.2">
      <c r="A45" s="289" t="str">
        <f>IF(INDEX('CoC Ranking Data'!$A$1:$CF$106,ROW($E46),4)&lt;&gt;"",INDEX('CoC Ranking Data'!$A$1:$CF$106,ROW($E46),4),"")</f>
        <v>Lawrence County Social Services, Inc.</v>
      </c>
      <c r="B45" s="289" t="str">
        <f>IF(INDEX('CoC Ranking Data'!$A$1:$CF$106,ROW($E46),5)&lt;&gt;"",INDEX('CoC Ranking Data'!$A$1:$CF$106,ROW($E46),5),"")</f>
        <v>NWRHA</v>
      </c>
      <c r="C45" s="290" t="str">
        <f>IF(INDEX('CoC Ranking Data'!$A$1:$CF$106,ROW($E46),7)&lt;&gt;"",INDEX('CoC Ranking Data'!$A$1:$CF$106,ROW($E46),7),"")</f>
        <v>PH</v>
      </c>
      <c r="D45" s="502">
        <f>IF(INDEX('CoC Ranking Data'!$A$1:$CF$106,ROW($E46),35)&lt;&gt;"",INDEX('CoC Ranking Data'!$A$1:$CF$106,ROW($E46),35),"")</f>
        <v>0</v>
      </c>
      <c r="E45" s="8" t="str">
        <f t="shared" si="0"/>
        <v/>
      </c>
    </row>
    <row r="46" spans="1:5" s="9" customFormat="1" ht="12.75" x14ac:dyDescent="0.2">
      <c r="A46" s="289" t="str">
        <f>IF(INDEX('CoC Ranking Data'!$A$1:$CF$106,ROW($E47),4)&lt;&gt;"",INDEX('CoC Ranking Data'!$A$1:$CF$106,ROW($E47),4),"")</f>
        <v>Lawrence County Social Services, Inc.</v>
      </c>
      <c r="B46" s="289" t="str">
        <f>IF(INDEX('CoC Ranking Data'!$A$1:$CF$106,ROW($E47),5)&lt;&gt;"",INDEX('CoC Ranking Data'!$A$1:$CF$106,ROW($E47),5),"")</f>
        <v>NWRHA 2</v>
      </c>
      <c r="C46" s="290" t="str">
        <f>IF(INDEX('CoC Ranking Data'!$A$1:$CF$106,ROW($E47),7)&lt;&gt;"",INDEX('CoC Ranking Data'!$A$1:$CF$106,ROW($E47),7),"")</f>
        <v>PH</v>
      </c>
      <c r="D46" s="502">
        <f>IF(INDEX('CoC Ranking Data'!$A$1:$CF$106,ROW($E47),35)&lt;&gt;"",INDEX('CoC Ranking Data'!$A$1:$CF$106,ROW($E47),35),"")</f>
        <v>0</v>
      </c>
      <c r="E46" s="8" t="str">
        <f t="shared" si="0"/>
        <v/>
      </c>
    </row>
    <row r="47" spans="1:5" s="9" customFormat="1" ht="12.75" x14ac:dyDescent="0.2">
      <c r="A47" s="289" t="str">
        <f>IF(INDEX('CoC Ranking Data'!$A$1:$CF$106,ROW($E48),4)&lt;&gt;"",INDEX('CoC Ranking Data'!$A$1:$CF$106,ROW($E48),4),"")</f>
        <v>Lawrence County Social Services, Inc.</v>
      </c>
      <c r="B47" s="289" t="str">
        <f>IF(INDEX('CoC Ranking Data'!$A$1:$CF$106,ROW($E48),5)&lt;&gt;"",INDEX('CoC Ranking Data'!$A$1:$CF$106,ROW($E48),5),"")</f>
        <v>SAFE</v>
      </c>
      <c r="C47" s="290" t="str">
        <f>IF(INDEX('CoC Ranking Data'!$A$1:$CF$106,ROW($E48),7)&lt;&gt;"",INDEX('CoC Ranking Data'!$A$1:$CF$106,ROW($E48),7),"")</f>
        <v>SSO</v>
      </c>
      <c r="D47" s="502">
        <f>IF(INDEX('CoC Ranking Data'!$A$1:$CF$106,ROW($E48),35)&lt;&gt;"",INDEX('CoC Ranking Data'!$A$1:$CF$106,ROW($E48),35),"")</f>
        <v>3.88</v>
      </c>
      <c r="E47" s="8">
        <f t="shared" si="0"/>
        <v>2</v>
      </c>
    </row>
    <row r="48" spans="1:5" s="9" customFormat="1" ht="12.75" x14ac:dyDescent="0.2">
      <c r="A48" s="289" t="str">
        <f>IF(INDEX('CoC Ranking Data'!$A$1:$CF$106,ROW($E49),4)&lt;&gt;"",INDEX('CoC Ranking Data'!$A$1:$CF$106,ROW($E49),4),"")</f>
        <v>Lawrence County Social Services, Inc.</v>
      </c>
      <c r="B48" s="289" t="str">
        <f>IF(INDEX('CoC Ranking Data'!$A$1:$CF$106,ROW($E49),5)&lt;&gt;"",INDEX('CoC Ranking Data'!$A$1:$CF$106,ROW($E49),5),"")</f>
        <v>TEAM RRH</v>
      </c>
      <c r="C48" s="290" t="str">
        <f>IF(INDEX('CoC Ranking Data'!$A$1:$CF$106,ROW($E49),7)&lt;&gt;"",INDEX('CoC Ranking Data'!$A$1:$CF$106,ROW($E49),7),"")</f>
        <v>PH-RRH</v>
      </c>
      <c r="D48" s="502">
        <f>IF(INDEX('CoC Ranking Data'!$A$1:$CF$106,ROW($E49),35)&lt;&gt;"",INDEX('CoC Ranking Data'!$A$1:$CF$106,ROW($E49),35),"")</f>
        <v>0</v>
      </c>
      <c r="E48" s="8" t="str">
        <f t="shared" si="0"/>
        <v/>
      </c>
    </row>
    <row r="49" spans="1:5" s="9" customFormat="1" ht="12.75" x14ac:dyDescent="0.2">
      <c r="A49" s="289" t="str">
        <f>IF(INDEX('CoC Ranking Data'!$A$1:$CF$106,ROW($E50),4)&lt;&gt;"",INDEX('CoC Ranking Data'!$A$1:$CF$106,ROW($E50),4),"")</f>
        <v>Lawrence County Social Services, Inc.</v>
      </c>
      <c r="B49" s="289" t="str">
        <f>IF(INDEX('CoC Ranking Data'!$A$1:$CF$106,ROW($E50),5)&lt;&gt;"",INDEX('CoC Ranking Data'!$A$1:$CF$106,ROW($E50),5),"")</f>
        <v>Turning Point</v>
      </c>
      <c r="C49" s="290" t="str">
        <f>IF(INDEX('CoC Ranking Data'!$A$1:$CF$106,ROW($E50),7)&lt;&gt;"",INDEX('CoC Ranking Data'!$A$1:$CF$106,ROW($E50),7),"")</f>
        <v>PH</v>
      </c>
      <c r="D49" s="502">
        <f>IF(INDEX('CoC Ranking Data'!$A$1:$CF$106,ROW($E50),35)&lt;&gt;"",INDEX('CoC Ranking Data'!$A$1:$CF$106,ROW($E50),35),"")</f>
        <v>0</v>
      </c>
      <c r="E49" s="8" t="str">
        <f t="shared" si="0"/>
        <v/>
      </c>
    </row>
    <row r="50" spans="1:5" s="9" customFormat="1" ht="12.75" x14ac:dyDescent="0.2">
      <c r="A50" s="289" t="str">
        <f>IF(INDEX('CoC Ranking Data'!$A$1:$CF$106,ROW($E51),4)&lt;&gt;"",INDEX('CoC Ranking Data'!$A$1:$CF$106,ROW($E51),4),"")</f>
        <v>Lawrence County Social Services, Inc.</v>
      </c>
      <c r="B50" s="289" t="str">
        <f>IF(INDEX('CoC Ranking Data'!$A$1:$CF$106,ROW($E51),5)&lt;&gt;"",INDEX('CoC Ranking Data'!$A$1:$CF$106,ROW($E51),5),"")</f>
        <v>Veterans RRH</v>
      </c>
      <c r="C50" s="290" t="str">
        <f>IF(INDEX('CoC Ranking Data'!$A$1:$CF$106,ROW($E51),7)&lt;&gt;"",INDEX('CoC Ranking Data'!$A$1:$CF$106,ROW($E51),7),"")</f>
        <v>PH-RRH</v>
      </c>
      <c r="D50" s="502">
        <f>IF(INDEX('CoC Ranking Data'!$A$1:$CF$106,ROW($E51),35)&lt;&gt;"",INDEX('CoC Ranking Data'!$A$1:$CF$106,ROW($E51),35),"")</f>
        <v>0</v>
      </c>
      <c r="E50" s="8" t="str">
        <f t="shared" si="0"/>
        <v/>
      </c>
    </row>
    <row r="51" spans="1:5" s="9" customFormat="1" ht="12.75" x14ac:dyDescent="0.2">
      <c r="A51" s="289" t="str">
        <f>IF(INDEX('CoC Ranking Data'!$A$1:$CF$106,ROW($E52),4)&lt;&gt;"",INDEX('CoC Ranking Data'!$A$1:$CF$106,ROW($E52),4),"")</f>
        <v>McKean County Redevelopment &amp; Housing Authority</v>
      </c>
      <c r="B51" s="289" t="str">
        <f>IF(INDEX('CoC Ranking Data'!$A$1:$CF$106,ROW($E52),5)&lt;&gt;"",INDEX('CoC Ranking Data'!$A$1:$CF$106,ROW($E52),5),"")</f>
        <v>Northwest RRH</v>
      </c>
      <c r="C51" s="290" t="str">
        <f>IF(INDEX('CoC Ranking Data'!$A$1:$CF$106,ROW($E52),7)&lt;&gt;"",INDEX('CoC Ranking Data'!$A$1:$CF$106,ROW($E52),7),"")</f>
        <v>PH-RRH</v>
      </c>
      <c r="D51" s="502">
        <f>IF(INDEX('CoC Ranking Data'!$A$1:$CF$106,ROW($E52),35)&lt;&gt;"",INDEX('CoC Ranking Data'!$A$1:$CF$106,ROW($E52),35),"")</f>
        <v>0</v>
      </c>
      <c r="E51" s="8" t="str">
        <f t="shared" si="0"/>
        <v/>
      </c>
    </row>
    <row r="52" spans="1:5" s="9" customFormat="1" ht="12.75" x14ac:dyDescent="0.2">
      <c r="A52" s="289" t="str">
        <f>IF(INDEX('CoC Ranking Data'!$A$1:$CF$106,ROW($E53),4)&lt;&gt;"",INDEX('CoC Ranking Data'!$A$1:$CF$106,ROW($E53),4),"")</f>
        <v>Northern Cambria Community Development Corporation</v>
      </c>
      <c r="B52" s="289" t="str">
        <f>IF(INDEX('CoC Ranking Data'!$A$1:$CF$106,ROW($E53),5)&lt;&gt;"",INDEX('CoC Ranking Data'!$A$1:$CF$106,ROW($E53),5),"")</f>
        <v>Chestnut Street Gardens Renewal Project Application FY 2018</v>
      </c>
      <c r="C52" s="290" t="str">
        <f>IF(INDEX('CoC Ranking Data'!$A$1:$CF$106,ROW($E53),7)&lt;&gt;"",INDEX('CoC Ranking Data'!$A$1:$CF$106,ROW($E53),7),"")</f>
        <v>PH</v>
      </c>
      <c r="D52" s="502">
        <f>IF(INDEX('CoC Ranking Data'!$A$1:$CF$106,ROW($E53),35)&lt;&gt;"",INDEX('CoC Ranking Data'!$A$1:$CF$106,ROW($E53),35),"")</f>
        <v>0</v>
      </c>
      <c r="E52" s="8" t="str">
        <f t="shared" si="0"/>
        <v/>
      </c>
    </row>
    <row r="53" spans="1:5" s="9" customFormat="1" ht="12.75" x14ac:dyDescent="0.2">
      <c r="A53" s="289" t="str">
        <f>IF(INDEX('CoC Ranking Data'!$A$1:$CF$106,ROW($E54),4)&lt;&gt;"",INDEX('CoC Ranking Data'!$A$1:$CF$106,ROW($E54),4),"")</f>
        <v>Northern Cambria Community Development Corporation</v>
      </c>
      <c r="B53" s="289" t="str">
        <f>IF(INDEX('CoC Ranking Data'!$A$1:$CF$106,ROW($E54),5)&lt;&gt;"",INDEX('CoC Ranking Data'!$A$1:$CF$106,ROW($E54),5),"")</f>
        <v>Clinton Street Gardens Renewal Project Application FY 2018</v>
      </c>
      <c r="C53" s="290" t="str">
        <f>IF(INDEX('CoC Ranking Data'!$A$1:$CF$106,ROW($E54),7)&lt;&gt;"",INDEX('CoC Ranking Data'!$A$1:$CF$106,ROW($E54),7),"")</f>
        <v>PH</v>
      </c>
      <c r="D53" s="502">
        <f>IF(INDEX('CoC Ranking Data'!$A$1:$CF$106,ROW($E54),35)&lt;&gt;"",INDEX('CoC Ranking Data'!$A$1:$CF$106,ROW($E54),35),"")</f>
        <v>0</v>
      </c>
      <c r="E53" s="8" t="str">
        <f t="shared" si="0"/>
        <v/>
      </c>
    </row>
    <row r="54" spans="1:5" s="9" customFormat="1" ht="12.75" x14ac:dyDescent="0.2">
      <c r="A54" s="289" t="str">
        <f>IF(INDEX('CoC Ranking Data'!$A$1:$CF$106,ROW($E55),4)&lt;&gt;"",INDEX('CoC Ranking Data'!$A$1:$CF$106,ROW($E55),4),"")</f>
        <v>Union Mission of Latrobe, Inc.</v>
      </c>
      <c r="B54" s="289" t="str">
        <f>IF(INDEX('CoC Ranking Data'!$A$1:$CF$106,ROW($E55),5)&lt;&gt;"",INDEX('CoC Ranking Data'!$A$1:$CF$106,ROW($E55),5),"")</f>
        <v>Consolidated Union Mission Permanent Supportive Housing</v>
      </c>
      <c r="C54" s="290" t="str">
        <f>IF(INDEX('CoC Ranking Data'!$A$1:$CF$106,ROW($E55),7)&lt;&gt;"",INDEX('CoC Ranking Data'!$A$1:$CF$106,ROW($E55),7),"")</f>
        <v>PH</v>
      </c>
      <c r="D54" s="502">
        <f>IF(INDEX('CoC Ranking Data'!$A$1:$CF$106,ROW($E55),35)&lt;&gt;"",INDEX('CoC Ranking Data'!$A$1:$CF$106,ROW($E55),35),"")</f>
        <v>0</v>
      </c>
      <c r="E54" s="8" t="str">
        <f t="shared" si="0"/>
        <v/>
      </c>
    </row>
    <row r="55" spans="1:5" x14ac:dyDescent="0.25">
      <c r="A55" s="289" t="str">
        <f>IF(INDEX('CoC Ranking Data'!$A$1:$CF$106,ROW($E56),4)&lt;&gt;"",INDEX('CoC Ranking Data'!$A$1:$CF$106,ROW($E56),4),"")</f>
        <v>Victim Outreach Intervention Center</v>
      </c>
      <c r="B55" s="289" t="str">
        <f>IF(INDEX('CoC Ranking Data'!$A$1:$CF$106,ROW($E56),5)&lt;&gt;"",INDEX('CoC Ranking Data'!$A$1:$CF$106,ROW($E56),5),"")</f>
        <v>Enduring VOICe</v>
      </c>
      <c r="C55" s="290" t="str">
        <f>IF(INDEX('CoC Ranking Data'!$A$1:$CF$106,ROW($E56),7)&lt;&gt;"",INDEX('CoC Ranking Data'!$A$1:$CF$106,ROW($E56),7),"")</f>
        <v>PH</v>
      </c>
      <c r="D55" s="502">
        <f>IF(INDEX('CoC Ranking Data'!$A$1:$CF$106,ROW($E56),35)&lt;&gt;"",INDEX('CoC Ranking Data'!$A$1:$CF$106,ROW($E56),35),"")</f>
        <v>0</v>
      </c>
      <c r="E55" s="8" t="str">
        <f t="shared" si="0"/>
        <v/>
      </c>
    </row>
    <row r="56" spans="1:5" x14ac:dyDescent="0.25">
      <c r="A56" s="289" t="str">
        <f>IF(INDEX('CoC Ranking Data'!$A$1:$CF$106,ROW($E57),4)&lt;&gt;"",INDEX('CoC Ranking Data'!$A$1:$CF$106,ROW($E57),4),"")</f>
        <v>Warren-Forest Counties Economic Opportunity Council</v>
      </c>
      <c r="B56" s="289" t="str">
        <f>IF(INDEX('CoC Ranking Data'!$A$1:$CF$106,ROW($E57),5)&lt;&gt;"",INDEX('CoC Ranking Data'!$A$1:$CF$106,ROW($E57),5),"")</f>
        <v>Youngsville Permanent Supportive Housing</v>
      </c>
      <c r="C56" s="290" t="str">
        <f>IF(INDEX('CoC Ranking Data'!$A$1:$CF$106,ROW($E57),7)&lt;&gt;"",INDEX('CoC Ranking Data'!$A$1:$CF$106,ROW($E57),7),"")</f>
        <v>PH</v>
      </c>
      <c r="D56" s="502">
        <f>IF(INDEX('CoC Ranking Data'!$A$1:$CF$106,ROW($E57),35)&lt;&gt;"",INDEX('CoC Ranking Data'!$A$1:$CF$106,ROW($E57),35),"")</f>
        <v>0</v>
      </c>
      <c r="E56" s="8" t="str">
        <f t="shared" si="0"/>
        <v/>
      </c>
    </row>
    <row r="57" spans="1:5" x14ac:dyDescent="0.25">
      <c r="A57" s="289" t="str">
        <f>IF(INDEX('CoC Ranking Data'!$A$1:$CF$106,ROW($E58),4)&lt;&gt;"",INDEX('CoC Ranking Data'!$A$1:$CF$106,ROW($E58),4),"")</f>
        <v>Westmoreland Community Action</v>
      </c>
      <c r="B57" s="289" t="str">
        <f>IF(INDEX('CoC Ranking Data'!$A$1:$CF$106,ROW($E58),5)&lt;&gt;"",INDEX('CoC Ranking Data'!$A$1:$CF$106,ROW($E58),5),"")</f>
        <v>Consolidated WCA PSH Project FY2018</v>
      </c>
      <c r="C57" s="290" t="str">
        <f>IF(INDEX('CoC Ranking Data'!$A$1:$CF$106,ROW($E58),7)&lt;&gt;"",INDEX('CoC Ranking Data'!$A$1:$CF$106,ROW($E58),7),"")</f>
        <v>PH</v>
      </c>
      <c r="D57" s="502">
        <f>IF(INDEX('CoC Ranking Data'!$A$1:$CF$106,ROW($E58),35)&lt;&gt;"",INDEX('CoC Ranking Data'!$A$1:$CF$106,ROW($E58),35),"")</f>
        <v>0</v>
      </c>
      <c r="E57" s="8" t="str">
        <f t="shared" si="0"/>
        <v/>
      </c>
    </row>
    <row r="58" spans="1:5" x14ac:dyDescent="0.25">
      <c r="A58" s="289" t="str">
        <f>IF(INDEX('CoC Ranking Data'!$A$1:$CF$106,ROW($E59),4)&lt;&gt;"",INDEX('CoC Ranking Data'!$A$1:$CF$106,ROW($E59),4),"")</f>
        <v>Westmoreland Community Action</v>
      </c>
      <c r="B58" s="289" t="str">
        <f>IF(INDEX('CoC Ranking Data'!$A$1:$CF$106,ROW($E59),5)&lt;&gt;"",INDEX('CoC Ranking Data'!$A$1:$CF$106,ROW($E59),5),"")</f>
        <v>WCA PSH for Families 2018</v>
      </c>
      <c r="C58" s="290" t="str">
        <f>IF(INDEX('CoC Ranking Data'!$A$1:$CF$106,ROW($E59),7)&lt;&gt;"",INDEX('CoC Ranking Data'!$A$1:$CF$106,ROW($E59),7),"")</f>
        <v>PH</v>
      </c>
      <c r="D58" s="502">
        <f>IF(INDEX('CoC Ranking Data'!$A$1:$CF$106,ROW($E59),35)&lt;&gt;"",INDEX('CoC Ranking Data'!$A$1:$CF$106,ROW($E59),35),"")</f>
        <v>0</v>
      </c>
      <c r="E58" s="8" t="str">
        <f t="shared" si="0"/>
        <v/>
      </c>
    </row>
    <row r="59" spans="1:5" x14ac:dyDescent="0.25">
      <c r="A59" s="289" t="str">
        <f>IF(INDEX('CoC Ranking Data'!$A$1:$CF$106,ROW($E60),4)&lt;&gt;"",INDEX('CoC Ranking Data'!$A$1:$CF$106,ROW($E60),4),"")</f>
        <v>Westmoreland Community Action</v>
      </c>
      <c r="B59" s="289" t="str">
        <f>IF(INDEX('CoC Ranking Data'!$A$1:$CF$106,ROW($E60),5)&lt;&gt;"",INDEX('CoC Ranking Data'!$A$1:$CF$106,ROW($E60),5),"")</f>
        <v>WCA PSH-Pittsburgh Street House 2018</v>
      </c>
      <c r="C59" s="290" t="str">
        <f>IF(INDEX('CoC Ranking Data'!$A$1:$CF$106,ROW($E60),7)&lt;&gt;"",INDEX('CoC Ranking Data'!$A$1:$CF$106,ROW($E60),7),"")</f>
        <v>PH</v>
      </c>
      <c r="D59" s="502">
        <f>IF(INDEX('CoC Ranking Data'!$A$1:$CF$106,ROW($E60),35)&lt;&gt;"",INDEX('CoC Ranking Data'!$A$1:$CF$106,ROW($E60),35),"")</f>
        <v>0</v>
      </c>
      <c r="E59" s="8" t="str">
        <f t="shared" si="0"/>
        <v/>
      </c>
    </row>
    <row r="60" spans="1:5" x14ac:dyDescent="0.25">
      <c r="A60" s="289" t="str">
        <f>IF(INDEX('CoC Ranking Data'!$A$1:$CF$106,ROW($E61),4)&lt;&gt;"",INDEX('CoC Ranking Data'!$A$1:$CF$106,ROW($E61),4),"")</f>
        <v/>
      </c>
      <c r="B60" s="289" t="str">
        <f>IF(INDEX('CoC Ranking Data'!$A$1:$CF$106,ROW($E61),5)&lt;&gt;"",INDEX('CoC Ranking Data'!$A$1:$CF$106,ROW($E61),5),"")</f>
        <v/>
      </c>
      <c r="C60" s="290" t="str">
        <f>IF(INDEX('CoC Ranking Data'!$A$1:$CF$106,ROW($E61),7)&lt;&gt;"",INDEX('CoC Ranking Data'!$A$1:$CF$106,ROW($E61),7),"")</f>
        <v/>
      </c>
      <c r="D60" s="502" t="str">
        <f>IF(INDEX('CoC Ranking Data'!$A$1:$CF$106,ROW($E61),35)&lt;&gt;"",INDEX('CoC Ranking Data'!$A$1:$CF$106,ROW($E61),35),"")</f>
        <v/>
      </c>
      <c r="E60" s="8" t="str">
        <f t="shared" si="0"/>
        <v/>
      </c>
    </row>
    <row r="61" spans="1:5" x14ac:dyDescent="0.25">
      <c r="A61" s="289" t="str">
        <f>IF(INDEX('CoC Ranking Data'!$A$1:$CF$106,ROW($E62),4)&lt;&gt;"",INDEX('CoC Ranking Data'!$A$1:$CF$106,ROW($E62),4),"")</f>
        <v/>
      </c>
      <c r="B61" s="289" t="str">
        <f>IF(INDEX('CoC Ranking Data'!$A$1:$CF$106,ROW($E62),5)&lt;&gt;"",INDEX('CoC Ranking Data'!$A$1:$CF$106,ROW($E62),5),"")</f>
        <v/>
      </c>
      <c r="C61" s="290" t="str">
        <f>IF(INDEX('CoC Ranking Data'!$A$1:$CF$106,ROW($E62),7)&lt;&gt;"",INDEX('CoC Ranking Data'!$A$1:$CF$106,ROW($E62),7),"")</f>
        <v/>
      </c>
      <c r="D61" s="502" t="str">
        <f>IF(INDEX('CoC Ranking Data'!$A$1:$CF$106,ROW($E62),35)&lt;&gt;"",INDEX('CoC Ranking Data'!$A$1:$CF$106,ROW($E62),35),"")</f>
        <v/>
      </c>
      <c r="E61" s="8" t="str">
        <f t="shared" si="0"/>
        <v/>
      </c>
    </row>
    <row r="62" spans="1:5" x14ac:dyDescent="0.25">
      <c r="A62" s="289" t="str">
        <f>IF(INDEX('CoC Ranking Data'!$A$1:$CF$106,ROW($E63),4)&lt;&gt;"",INDEX('CoC Ranking Data'!$A$1:$CF$106,ROW($E63),4),"")</f>
        <v/>
      </c>
      <c r="B62" s="289" t="str">
        <f>IF(INDEX('CoC Ranking Data'!$A$1:$CF$106,ROW($E63),5)&lt;&gt;"",INDEX('CoC Ranking Data'!$A$1:$CF$106,ROW($E63),5),"")</f>
        <v/>
      </c>
      <c r="C62" s="290" t="str">
        <f>IF(INDEX('CoC Ranking Data'!$A$1:$CF$106,ROW($E63),7)&lt;&gt;"",INDEX('CoC Ranking Data'!$A$1:$CF$106,ROW($E63),7),"")</f>
        <v/>
      </c>
      <c r="D62" s="502" t="str">
        <f>IF(INDEX('CoC Ranking Data'!$A$1:$CF$106,ROW($E63),35)&lt;&gt;"",INDEX('CoC Ranking Data'!$A$1:$CF$106,ROW($E63),35),"")</f>
        <v/>
      </c>
      <c r="E62" s="8" t="str">
        <f t="shared" si="0"/>
        <v/>
      </c>
    </row>
    <row r="63" spans="1:5" x14ac:dyDescent="0.25">
      <c r="A63" s="289" t="str">
        <f>IF(INDEX('CoC Ranking Data'!$A$1:$CF$106,ROW($E64),4)&lt;&gt;"",INDEX('CoC Ranking Data'!$A$1:$CF$106,ROW($E64),4),"")</f>
        <v/>
      </c>
      <c r="B63" s="289" t="str">
        <f>IF(INDEX('CoC Ranking Data'!$A$1:$CF$106,ROW($E64),5)&lt;&gt;"",INDEX('CoC Ranking Data'!$A$1:$CF$106,ROW($E64),5),"")</f>
        <v/>
      </c>
      <c r="C63" s="290" t="str">
        <f>IF(INDEX('CoC Ranking Data'!$A$1:$CF$106,ROW($E64),7)&lt;&gt;"",INDEX('CoC Ranking Data'!$A$1:$CF$106,ROW($E64),7),"")</f>
        <v/>
      </c>
      <c r="D63" s="502" t="str">
        <f>IF(INDEX('CoC Ranking Data'!$A$1:$CF$106,ROW($E64),35)&lt;&gt;"",INDEX('CoC Ranking Data'!$A$1:$CF$106,ROW($E64),35),"")</f>
        <v/>
      </c>
      <c r="E63" s="8" t="str">
        <f t="shared" si="0"/>
        <v/>
      </c>
    </row>
    <row r="64" spans="1:5" x14ac:dyDescent="0.25">
      <c r="A64" s="289" t="str">
        <f>IF(INDEX('CoC Ranking Data'!$A$1:$CF$106,ROW($E65),4)&lt;&gt;"",INDEX('CoC Ranking Data'!$A$1:$CF$106,ROW($E65),4),"")</f>
        <v/>
      </c>
      <c r="B64" s="289" t="str">
        <f>IF(INDEX('CoC Ranking Data'!$A$1:$CF$106,ROW($E65),5)&lt;&gt;"",INDEX('CoC Ranking Data'!$A$1:$CF$106,ROW($E65),5),"")</f>
        <v/>
      </c>
      <c r="C64" s="290" t="str">
        <f>IF(INDEX('CoC Ranking Data'!$A$1:$CF$106,ROW($E65),7)&lt;&gt;"",INDEX('CoC Ranking Data'!$A$1:$CF$106,ROW($E65),7),"")</f>
        <v/>
      </c>
      <c r="D64" s="502" t="str">
        <f>IF(INDEX('CoC Ranking Data'!$A$1:$CF$106,ROW($E65),35)&lt;&gt;"",INDEX('CoC Ranking Data'!$A$1:$CF$106,ROW($E65),35),"")</f>
        <v/>
      </c>
      <c r="E64" s="8" t="str">
        <f t="shared" si="0"/>
        <v/>
      </c>
    </row>
    <row r="65" spans="1:5" x14ac:dyDescent="0.25">
      <c r="A65" s="289" t="str">
        <f>IF(INDEX('CoC Ranking Data'!$A$1:$CF$106,ROW($E66),4)&lt;&gt;"",INDEX('CoC Ranking Data'!$A$1:$CF$106,ROW($E66),4),"")</f>
        <v/>
      </c>
      <c r="B65" s="289" t="str">
        <f>IF(INDEX('CoC Ranking Data'!$A$1:$CF$106,ROW($E66),5)&lt;&gt;"",INDEX('CoC Ranking Data'!$A$1:$CF$106,ROW($E66),5),"")</f>
        <v/>
      </c>
      <c r="C65" s="290" t="str">
        <f>IF(INDEX('CoC Ranking Data'!$A$1:$CF$106,ROW($E66),7)&lt;&gt;"",INDEX('CoC Ranking Data'!$A$1:$CF$106,ROW($E66),7),"")</f>
        <v/>
      </c>
      <c r="D65" s="502" t="str">
        <f>IF(INDEX('CoC Ranking Data'!$A$1:$CF$106,ROW($E66),35)&lt;&gt;"",INDEX('CoC Ranking Data'!$A$1:$CF$106,ROW($E66),35),"")</f>
        <v/>
      </c>
      <c r="E65" s="8" t="str">
        <f t="shared" si="0"/>
        <v/>
      </c>
    </row>
    <row r="66" spans="1:5" x14ac:dyDescent="0.25">
      <c r="A66" s="289" t="str">
        <f>IF(INDEX('CoC Ranking Data'!$A$1:$CF$106,ROW($E67),4)&lt;&gt;"",INDEX('CoC Ranking Data'!$A$1:$CF$106,ROW($E67),4),"")</f>
        <v/>
      </c>
      <c r="B66" s="289" t="str">
        <f>IF(INDEX('CoC Ranking Data'!$A$1:$CF$106,ROW($E67),5)&lt;&gt;"",INDEX('CoC Ranking Data'!$A$1:$CF$106,ROW($E67),5),"")</f>
        <v/>
      </c>
      <c r="C66" s="290" t="str">
        <f>IF(INDEX('CoC Ranking Data'!$A$1:$CF$106,ROW($E67),7)&lt;&gt;"",INDEX('CoC Ranking Data'!$A$1:$CF$106,ROW($E67),7),"")</f>
        <v/>
      </c>
      <c r="D66" s="502" t="str">
        <f>IF(INDEX('CoC Ranking Data'!$A$1:$CF$106,ROW($E67),35)&lt;&gt;"",INDEX('CoC Ranking Data'!$A$1:$CF$106,ROW($E67),35),"")</f>
        <v/>
      </c>
      <c r="E66" s="8" t="str">
        <f t="shared" si="0"/>
        <v/>
      </c>
    </row>
    <row r="67" spans="1:5" x14ac:dyDescent="0.25">
      <c r="A67" s="289" t="str">
        <f>IF(INDEX('CoC Ranking Data'!$A$1:$CF$106,ROW($E68),4)&lt;&gt;"",INDEX('CoC Ranking Data'!$A$1:$CF$106,ROW($E68),4),"")</f>
        <v/>
      </c>
      <c r="B67" s="289" t="str">
        <f>IF(INDEX('CoC Ranking Data'!$A$1:$CF$106,ROW($E68),5)&lt;&gt;"",INDEX('CoC Ranking Data'!$A$1:$CF$106,ROW($E68),5),"")</f>
        <v/>
      </c>
      <c r="C67" s="290" t="str">
        <f>IF(INDEX('CoC Ranking Data'!$A$1:$CF$106,ROW($E68),7)&lt;&gt;"",INDEX('CoC Ranking Data'!$A$1:$CF$106,ROW($E68),7),"")</f>
        <v/>
      </c>
      <c r="D67" s="502" t="str">
        <f>IF(INDEX('CoC Ranking Data'!$A$1:$CF$106,ROW($E68),35)&lt;&gt;"",INDEX('CoC Ranking Data'!$A$1:$CF$106,ROW($E68),35),"")</f>
        <v/>
      </c>
      <c r="E67" s="8" t="str">
        <f t="shared" si="0"/>
        <v/>
      </c>
    </row>
    <row r="68" spans="1:5" x14ac:dyDescent="0.25">
      <c r="A68" s="289" t="str">
        <f>IF(INDEX('CoC Ranking Data'!$A$1:$CF$106,ROW($E69),4)&lt;&gt;"",INDEX('CoC Ranking Data'!$A$1:$CF$106,ROW($E69),4),"")</f>
        <v/>
      </c>
      <c r="B68" s="289" t="str">
        <f>IF(INDEX('CoC Ranking Data'!$A$1:$CF$106,ROW($E69),5)&lt;&gt;"",INDEX('CoC Ranking Data'!$A$1:$CF$106,ROW($E69),5),"")</f>
        <v/>
      </c>
      <c r="C68" s="290" t="str">
        <f>IF(INDEX('CoC Ranking Data'!$A$1:$CF$106,ROW($E69),7)&lt;&gt;"",INDEX('CoC Ranking Data'!$A$1:$CF$106,ROW($E69),7),"")</f>
        <v/>
      </c>
      <c r="D68" s="502" t="str">
        <f>IF(INDEX('CoC Ranking Data'!$A$1:$CF$106,ROW($E69),35)&lt;&gt;"",INDEX('CoC Ranking Data'!$A$1:$CF$106,ROW($E69),35),"")</f>
        <v/>
      </c>
      <c r="E68" s="8" t="str">
        <f t="shared" si="0"/>
        <v/>
      </c>
    </row>
    <row r="69" spans="1:5" x14ac:dyDescent="0.25">
      <c r="A69" s="289" t="str">
        <f>IF(INDEX('CoC Ranking Data'!$A$1:$CF$106,ROW($E70),4)&lt;&gt;"",INDEX('CoC Ranking Data'!$A$1:$CF$106,ROW($E70),4),"")</f>
        <v/>
      </c>
      <c r="B69" s="289" t="str">
        <f>IF(INDEX('CoC Ranking Data'!$A$1:$CF$106,ROW($E70),5)&lt;&gt;"",INDEX('CoC Ranking Data'!$A$1:$CF$106,ROW($E70),5),"")</f>
        <v/>
      </c>
      <c r="C69" s="290" t="str">
        <f>IF(INDEX('CoC Ranking Data'!$A$1:$CF$106,ROW($E70),7)&lt;&gt;"",INDEX('CoC Ranking Data'!$A$1:$CF$106,ROW($E70),7),"")</f>
        <v/>
      </c>
      <c r="D69" s="502" t="str">
        <f>IF(INDEX('CoC Ranking Data'!$A$1:$CF$106,ROW($E70),35)&lt;&gt;"",INDEX('CoC Ranking Data'!$A$1:$CF$106,ROW($E70),35),"")</f>
        <v/>
      </c>
      <c r="E69" s="8" t="str">
        <f t="shared" si="0"/>
        <v/>
      </c>
    </row>
    <row r="70" spans="1:5" x14ac:dyDescent="0.25">
      <c r="A70" s="289" t="str">
        <f>IF(INDEX('CoC Ranking Data'!$A$1:$CF$106,ROW($E71),4)&lt;&gt;"",INDEX('CoC Ranking Data'!$A$1:$CF$106,ROW($E71),4),"")</f>
        <v/>
      </c>
      <c r="B70" s="289" t="str">
        <f>IF(INDEX('CoC Ranking Data'!$A$1:$CF$106,ROW($E71),5)&lt;&gt;"",INDEX('CoC Ranking Data'!$A$1:$CF$106,ROW($E71),5),"")</f>
        <v/>
      </c>
      <c r="C70" s="290" t="str">
        <f>IF(INDEX('CoC Ranking Data'!$A$1:$CF$106,ROW($E71),7)&lt;&gt;"",INDEX('CoC Ranking Data'!$A$1:$CF$106,ROW($E71),7),"")</f>
        <v/>
      </c>
      <c r="D70" s="502" t="str">
        <f>IF(INDEX('CoC Ranking Data'!$A$1:$CF$106,ROW($E71),35)&lt;&gt;"",INDEX('CoC Ranking Data'!$A$1:$CF$106,ROW($E71),35),"")</f>
        <v/>
      </c>
      <c r="E70" s="8" t="str">
        <f t="shared" si="0"/>
        <v/>
      </c>
    </row>
    <row r="71" spans="1:5" x14ac:dyDescent="0.25">
      <c r="A71" s="289" t="str">
        <f>IF(INDEX('CoC Ranking Data'!$A$1:$CF$106,ROW($E72),4)&lt;&gt;"",INDEX('CoC Ranking Data'!$A$1:$CF$106,ROW($E72),4),"")</f>
        <v/>
      </c>
      <c r="B71" s="289" t="str">
        <f>IF(INDEX('CoC Ranking Data'!$A$1:$CF$106,ROW($E72),5)&lt;&gt;"",INDEX('CoC Ranking Data'!$A$1:$CF$106,ROW($E72),5),"")</f>
        <v/>
      </c>
      <c r="C71" s="290" t="str">
        <f>IF(INDEX('CoC Ranking Data'!$A$1:$CF$106,ROW($E72),7)&lt;&gt;"",INDEX('CoC Ranking Data'!$A$1:$CF$106,ROW($E72),7),"")</f>
        <v/>
      </c>
      <c r="D71" s="502" t="str">
        <f>IF(INDEX('CoC Ranking Data'!$A$1:$CF$106,ROW($E72),35)&lt;&gt;"",INDEX('CoC Ranking Data'!$A$1:$CF$106,ROW($E72),35),"")</f>
        <v/>
      </c>
      <c r="E71" s="8" t="str">
        <f t="shared" si="0"/>
        <v/>
      </c>
    </row>
    <row r="72" spans="1:5" x14ac:dyDescent="0.25">
      <c r="A72" s="289" t="str">
        <f>IF(INDEX('CoC Ranking Data'!$A$1:$CF$106,ROW($E73),4)&lt;&gt;"",INDEX('CoC Ranking Data'!$A$1:$CF$106,ROW($E73),4),"")</f>
        <v/>
      </c>
      <c r="B72" s="289" t="str">
        <f>IF(INDEX('CoC Ranking Data'!$A$1:$CF$106,ROW($E73),5)&lt;&gt;"",INDEX('CoC Ranking Data'!$A$1:$CF$106,ROW($E73),5),"")</f>
        <v/>
      </c>
      <c r="C72" s="290" t="str">
        <f>IF(INDEX('CoC Ranking Data'!$A$1:$CF$106,ROW($E73),7)&lt;&gt;"",INDEX('CoC Ranking Data'!$A$1:$CF$106,ROW($E73),7),"")</f>
        <v/>
      </c>
      <c r="D72" s="502" t="str">
        <f>IF(INDEX('CoC Ranking Data'!$A$1:$CF$106,ROW($E73),35)&lt;&gt;"",INDEX('CoC Ranking Data'!$A$1:$CF$106,ROW($E73),35),"")</f>
        <v/>
      </c>
      <c r="E72" s="8" t="str">
        <f t="shared" si="0"/>
        <v/>
      </c>
    </row>
    <row r="73" spans="1:5" x14ac:dyDescent="0.25">
      <c r="A73" s="289" t="str">
        <f>IF(INDEX('CoC Ranking Data'!$A$1:$CF$106,ROW($E74),4)&lt;&gt;"",INDEX('CoC Ranking Data'!$A$1:$CF$106,ROW($E74),4),"")</f>
        <v/>
      </c>
      <c r="B73" s="289" t="str">
        <f>IF(INDEX('CoC Ranking Data'!$A$1:$CF$106,ROW($E74),5)&lt;&gt;"",INDEX('CoC Ranking Data'!$A$1:$CF$106,ROW($E74),5),"")</f>
        <v/>
      </c>
      <c r="C73" s="290" t="str">
        <f>IF(INDEX('CoC Ranking Data'!$A$1:$CF$106,ROW($E74),7)&lt;&gt;"",INDEX('CoC Ranking Data'!$A$1:$CF$106,ROW($E74),7),"")</f>
        <v/>
      </c>
      <c r="D73" s="502" t="str">
        <f>IF(INDEX('CoC Ranking Data'!$A$1:$CF$106,ROW($E74),35)&lt;&gt;"",INDEX('CoC Ranking Data'!$A$1:$CF$106,ROW($E74),35),"")</f>
        <v/>
      </c>
      <c r="E73" s="8" t="str">
        <f t="shared" ref="E73:E100" si="1">IF(A73&lt;&gt;"", IF(OR(C73="SSO",C73="TH",C73="SH"), IF(D73 &lt;  9, 2, IF(AND(D73 &gt;= 9, D73 &lt;=11), 1, 0)),""),"")</f>
        <v/>
      </c>
    </row>
    <row r="74" spans="1:5" x14ac:dyDescent="0.25">
      <c r="A74" s="289" t="str">
        <f>IF(INDEX('CoC Ranking Data'!$A$1:$CF$106,ROW($E75),4)&lt;&gt;"",INDEX('CoC Ranking Data'!$A$1:$CF$106,ROW($E75),4),"")</f>
        <v/>
      </c>
      <c r="B74" s="289" t="str">
        <f>IF(INDEX('CoC Ranking Data'!$A$1:$CF$106,ROW($E75),5)&lt;&gt;"",INDEX('CoC Ranking Data'!$A$1:$CF$106,ROW($E75),5),"")</f>
        <v/>
      </c>
      <c r="C74" s="290" t="str">
        <f>IF(INDEX('CoC Ranking Data'!$A$1:$CF$106,ROW($E75),7)&lt;&gt;"",INDEX('CoC Ranking Data'!$A$1:$CF$106,ROW($E75),7),"")</f>
        <v/>
      </c>
      <c r="D74" s="502" t="str">
        <f>IF(INDEX('CoC Ranking Data'!$A$1:$CF$106,ROW($E75),35)&lt;&gt;"",INDEX('CoC Ranking Data'!$A$1:$CF$106,ROW($E75),35),"")</f>
        <v/>
      </c>
      <c r="E74" s="8" t="str">
        <f t="shared" si="1"/>
        <v/>
      </c>
    </row>
    <row r="75" spans="1:5" x14ac:dyDescent="0.25">
      <c r="A75" s="289" t="str">
        <f>IF(INDEX('CoC Ranking Data'!$A$1:$CF$106,ROW($E76),4)&lt;&gt;"",INDEX('CoC Ranking Data'!$A$1:$CF$106,ROW($E76),4),"")</f>
        <v/>
      </c>
      <c r="B75" s="289" t="str">
        <f>IF(INDEX('CoC Ranking Data'!$A$1:$CF$106,ROW($E76),5)&lt;&gt;"",INDEX('CoC Ranking Data'!$A$1:$CF$106,ROW($E76),5),"")</f>
        <v/>
      </c>
      <c r="C75" s="290" t="str">
        <f>IF(INDEX('CoC Ranking Data'!$A$1:$CF$106,ROW($E76),7)&lt;&gt;"",INDEX('CoC Ranking Data'!$A$1:$CF$106,ROW($E76),7),"")</f>
        <v/>
      </c>
      <c r="D75" s="502" t="str">
        <f>IF(INDEX('CoC Ranking Data'!$A$1:$CF$106,ROW($E76),35)&lt;&gt;"",INDEX('CoC Ranking Data'!$A$1:$CF$106,ROW($E76),35),"")</f>
        <v/>
      </c>
      <c r="E75" s="8" t="str">
        <f t="shared" si="1"/>
        <v/>
      </c>
    </row>
    <row r="76" spans="1:5" x14ac:dyDescent="0.25">
      <c r="A76" s="289" t="str">
        <f>IF(INDEX('CoC Ranking Data'!$A$1:$CF$106,ROW($E77),4)&lt;&gt;"",INDEX('CoC Ranking Data'!$A$1:$CF$106,ROW($E77),4),"")</f>
        <v/>
      </c>
      <c r="B76" s="289" t="str">
        <f>IF(INDEX('CoC Ranking Data'!$A$1:$CF$106,ROW($E77),5)&lt;&gt;"",INDEX('CoC Ranking Data'!$A$1:$CF$106,ROW($E77),5),"")</f>
        <v/>
      </c>
      <c r="C76" s="290" t="str">
        <f>IF(INDEX('CoC Ranking Data'!$A$1:$CF$106,ROW($E77),7)&lt;&gt;"",INDEX('CoC Ranking Data'!$A$1:$CF$106,ROW($E77),7),"")</f>
        <v/>
      </c>
      <c r="D76" s="502" t="str">
        <f>IF(INDEX('CoC Ranking Data'!$A$1:$CF$106,ROW($E77),35)&lt;&gt;"",INDEX('CoC Ranking Data'!$A$1:$CF$106,ROW($E77),35),"")</f>
        <v/>
      </c>
      <c r="E76" s="8" t="str">
        <f t="shared" si="1"/>
        <v/>
      </c>
    </row>
    <row r="77" spans="1:5" x14ac:dyDescent="0.25">
      <c r="A77" s="289" t="str">
        <f>IF(INDEX('CoC Ranking Data'!$A$1:$CF$106,ROW($E78),4)&lt;&gt;"",INDEX('CoC Ranking Data'!$A$1:$CF$106,ROW($E78),4),"")</f>
        <v/>
      </c>
      <c r="B77" s="289" t="str">
        <f>IF(INDEX('CoC Ranking Data'!$A$1:$CF$106,ROW($E78),5)&lt;&gt;"",INDEX('CoC Ranking Data'!$A$1:$CF$106,ROW($E78),5),"")</f>
        <v/>
      </c>
      <c r="C77" s="290" t="str">
        <f>IF(INDEX('CoC Ranking Data'!$A$1:$CF$106,ROW($E78),7)&lt;&gt;"",INDEX('CoC Ranking Data'!$A$1:$CF$106,ROW($E78),7),"")</f>
        <v/>
      </c>
      <c r="D77" s="502" t="str">
        <f>IF(INDEX('CoC Ranking Data'!$A$1:$CF$106,ROW($E78),35)&lt;&gt;"",INDEX('CoC Ranking Data'!$A$1:$CF$106,ROW($E78),35),"")</f>
        <v/>
      </c>
      <c r="E77" s="8" t="str">
        <f t="shared" si="1"/>
        <v/>
      </c>
    </row>
    <row r="78" spans="1:5" x14ac:dyDescent="0.25">
      <c r="A78" s="289" t="str">
        <f>IF(INDEX('CoC Ranking Data'!$A$1:$CF$106,ROW($E79),4)&lt;&gt;"",INDEX('CoC Ranking Data'!$A$1:$CF$106,ROW($E79),4),"")</f>
        <v/>
      </c>
      <c r="B78" s="289" t="str">
        <f>IF(INDEX('CoC Ranking Data'!$A$1:$CF$106,ROW($E79),5)&lt;&gt;"",INDEX('CoC Ranking Data'!$A$1:$CF$106,ROW($E79),5),"")</f>
        <v/>
      </c>
      <c r="C78" s="290" t="str">
        <f>IF(INDEX('CoC Ranking Data'!$A$1:$CF$106,ROW($E79),7)&lt;&gt;"",INDEX('CoC Ranking Data'!$A$1:$CF$106,ROW($E79),7),"")</f>
        <v/>
      </c>
      <c r="D78" s="502" t="str">
        <f>IF(INDEX('CoC Ranking Data'!$A$1:$CF$106,ROW($E79),35)&lt;&gt;"",INDEX('CoC Ranking Data'!$A$1:$CF$106,ROW($E79),35),"")</f>
        <v/>
      </c>
      <c r="E78" s="8" t="str">
        <f t="shared" si="1"/>
        <v/>
      </c>
    </row>
    <row r="79" spans="1:5" x14ac:dyDescent="0.25">
      <c r="A79" s="289" t="str">
        <f>IF(INDEX('CoC Ranking Data'!$A$1:$CF$106,ROW($E80),4)&lt;&gt;"",INDEX('CoC Ranking Data'!$A$1:$CF$106,ROW($E80),4),"")</f>
        <v/>
      </c>
      <c r="B79" s="289" t="str">
        <f>IF(INDEX('CoC Ranking Data'!$A$1:$CF$106,ROW($E80),5)&lt;&gt;"",INDEX('CoC Ranking Data'!$A$1:$CF$106,ROW($E80),5),"")</f>
        <v/>
      </c>
      <c r="C79" s="290" t="str">
        <f>IF(INDEX('CoC Ranking Data'!$A$1:$CF$106,ROW($E80),7)&lt;&gt;"",INDEX('CoC Ranking Data'!$A$1:$CF$106,ROW($E80),7),"")</f>
        <v/>
      </c>
      <c r="D79" s="502" t="str">
        <f>IF(INDEX('CoC Ranking Data'!$A$1:$CF$106,ROW($E80),35)&lt;&gt;"",INDEX('CoC Ranking Data'!$A$1:$CF$106,ROW($E80),35),"")</f>
        <v/>
      </c>
      <c r="E79" s="8" t="str">
        <f t="shared" si="1"/>
        <v/>
      </c>
    </row>
    <row r="80" spans="1:5" x14ac:dyDescent="0.25">
      <c r="A80" s="289" t="str">
        <f>IF(INDEX('CoC Ranking Data'!$A$1:$CF$106,ROW($E81),4)&lt;&gt;"",INDEX('CoC Ranking Data'!$A$1:$CF$106,ROW($E81),4),"")</f>
        <v/>
      </c>
      <c r="B80" s="289" t="str">
        <f>IF(INDEX('CoC Ranking Data'!$A$1:$CF$106,ROW($E81),5)&lt;&gt;"",INDEX('CoC Ranking Data'!$A$1:$CF$106,ROW($E81),5),"")</f>
        <v/>
      </c>
      <c r="C80" s="290" t="str">
        <f>IF(INDEX('CoC Ranking Data'!$A$1:$CF$106,ROW($E81),7)&lt;&gt;"",INDEX('CoC Ranking Data'!$A$1:$CF$106,ROW($E81),7),"")</f>
        <v/>
      </c>
      <c r="D80" s="502" t="str">
        <f>IF(INDEX('CoC Ranking Data'!$A$1:$CF$106,ROW($E81),35)&lt;&gt;"",INDEX('CoC Ranking Data'!$A$1:$CF$106,ROW($E81),35),"")</f>
        <v/>
      </c>
      <c r="E80" s="8" t="str">
        <f t="shared" si="1"/>
        <v/>
      </c>
    </row>
    <row r="81" spans="1:5" x14ac:dyDescent="0.25">
      <c r="A81" s="289" t="str">
        <f>IF(INDEX('CoC Ranking Data'!$A$1:$CF$106,ROW($E82),4)&lt;&gt;"",INDEX('CoC Ranking Data'!$A$1:$CF$106,ROW($E82),4),"")</f>
        <v/>
      </c>
      <c r="B81" s="289" t="str">
        <f>IF(INDEX('CoC Ranking Data'!$A$1:$CF$106,ROW($E82),5)&lt;&gt;"",INDEX('CoC Ranking Data'!$A$1:$CF$106,ROW($E82),5),"")</f>
        <v/>
      </c>
      <c r="C81" s="290" t="str">
        <f>IF(INDEX('CoC Ranking Data'!$A$1:$CF$106,ROW($E82),7)&lt;&gt;"",INDEX('CoC Ranking Data'!$A$1:$CF$106,ROW($E82),7),"")</f>
        <v/>
      </c>
      <c r="D81" s="502" t="str">
        <f>IF(INDEX('CoC Ranking Data'!$A$1:$CF$106,ROW($E82),35)&lt;&gt;"",INDEX('CoC Ranking Data'!$A$1:$CF$106,ROW($E82),35),"")</f>
        <v/>
      </c>
      <c r="E81" s="8" t="str">
        <f t="shared" si="1"/>
        <v/>
      </c>
    </row>
    <row r="82" spans="1:5" x14ac:dyDescent="0.25">
      <c r="A82" s="289" t="str">
        <f>IF(INDEX('CoC Ranking Data'!$A$1:$CF$106,ROW($E83),4)&lt;&gt;"",INDEX('CoC Ranking Data'!$A$1:$CF$106,ROW($E83),4),"")</f>
        <v/>
      </c>
      <c r="B82" s="289" t="str">
        <f>IF(INDEX('CoC Ranking Data'!$A$1:$CF$106,ROW($E83),5)&lt;&gt;"",INDEX('CoC Ranking Data'!$A$1:$CF$106,ROW($E83),5),"")</f>
        <v/>
      </c>
      <c r="C82" s="290" t="str">
        <f>IF(INDEX('CoC Ranking Data'!$A$1:$CF$106,ROW($E83),7)&lt;&gt;"",INDEX('CoC Ranking Data'!$A$1:$CF$106,ROW($E83),7),"")</f>
        <v/>
      </c>
      <c r="D82" s="502" t="str">
        <f>IF(INDEX('CoC Ranking Data'!$A$1:$CF$106,ROW($E83),35)&lt;&gt;"",INDEX('CoC Ranking Data'!$A$1:$CF$106,ROW($E83),35),"")</f>
        <v/>
      </c>
      <c r="E82" s="8" t="str">
        <f t="shared" si="1"/>
        <v/>
      </c>
    </row>
    <row r="83" spans="1:5" x14ac:dyDescent="0.25">
      <c r="A83" s="289" t="str">
        <f>IF(INDEX('CoC Ranking Data'!$A$1:$CF$106,ROW($E84),4)&lt;&gt;"",INDEX('CoC Ranking Data'!$A$1:$CF$106,ROW($E84),4),"")</f>
        <v/>
      </c>
      <c r="B83" s="289" t="str">
        <f>IF(INDEX('CoC Ranking Data'!$A$1:$CF$106,ROW($E84),5)&lt;&gt;"",INDEX('CoC Ranking Data'!$A$1:$CF$106,ROW($E84),5),"")</f>
        <v/>
      </c>
      <c r="C83" s="290" t="str">
        <f>IF(INDEX('CoC Ranking Data'!$A$1:$CF$106,ROW($E84),7)&lt;&gt;"",INDEX('CoC Ranking Data'!$A$1:$CF$106,ROW($E84),7),"")</f>
        <v/>
      </c>
      <c r="D83" s="502" t="str">
        <f>IF(INDEX('CoC Ranking Data'!$A$1:$CF$106,ROW($E84),35)&lt;&gt;"",INDEX('CoC Ranking Data'!$A$1:$CF$106,ROW($E84),35),"")</f>
        <v/>
      </c>
      <c r="E83" s="8" t="str">
        <f t="shared" si="1"/>
        <v/>
      </c>
    </row>
    <row r="84" spans="1:5" x14ac:dyDescent="0.25">
      <c r="A84" s="289" t="str">
        <f>IF(INDEX('CoC Ranking Data'!$A$1:$CF$106,ROW($E85),4)&lt;&gt;"",INDEX('CoC Ranking Data'!$A$1:$CF$106,ROW($E85),4),"")</f>
        <v/>
      </c>
      <c r="B84" s="289" t="str">
        <f>IF(INDEX('CoC Ranking Data'!$A$1:$CF$106,ROW($E85),5)&lt;&gt;"",INDEX('CoC Ranking Data'!$A$1:$CF$106,ROW($E85),5),"")</f>
        <v/>
      </c>
      <c r="C84" s="290" t="str">
        <f>IF(INDEX('CoC Ranking Data'!$A$1:$CF$106,ROW($E85),7)&lt;&gt;"",INDEX('CoC Ranking Data'!$A$1:$CF$106,ROW($E85),7),"")</f>
        <v/>
      </c>
      <c r="D84" s="502" t="str">
        <f>IF(INDEX('CoC Ranking Data'!$A$1:$CF$106,ROW($E85),35)&lt;&gt;"",INDEX('CoC Ranking Data'!$A$1:$CF$106,ROW($E85),35),"")</f>
        <v/>
      </c>
      <c r="E84" s="8" t="str">
        <f t="shared" si="1"/>
        <v/>
      </c>
    </row>
    <row r="85" spans="1:5" x14ac:dyDescent="0.25">
      <c r="A85" s="289" t="str">
        <f>IF(INDEX('CoC Ranking Data'!$A$1:$CF$106,ROW($E86),4)&lt;&gt;"",INDEX('CoC Ranking Data'!$A$1:$CF$106,ROW($E86),4),"")</f>
        <v/>
      </c>
      <c r="B85" s="289" t="str">
        <f>IF(INDEX('CoC Ranking Data'!$A$1:$CF$106,ROW($E86),5)&lt;&gt;"",INDEX('CoC Ranking Data'!$A$1:$CF$106,ROW($E86),5),"")</f>
        <v/>
      </c>
      <c r="C85" s="290" t="str">
        <f>IF(INDEX('CoC Ranking Data'!$A$1:$CF$106,ROW($E86),7)&lt;&gt;"",INDEX('CoC Ranking Data'!$A$1:$CF$106,ROW($E86),7),"")</f>
        <v/>
      </c>
      <c r="D85" s="502" t="str">
        <f>IF(INDEX('CoC Ranking Data'!$A$1:$CF$106,ROW($E86),35)&lt;&gt;"",INDEX('CoC Ranking Data'!$A$1:$CF$106,ROW($E86),35),"")</f>
        <v/>
      </c>
      <c r="E85" s="8" t="str">
        <f t="shared" si="1"/>
        <v/>
      </c>
    </row>
    <row r="86" spans="1:5" x14ac:dyDescent="0.25">
      <c r="A86" s="289" t="str">
        <f>IF(INDEX('CoC Ranking Data'!$A$1:$CF$106,ROW($E87),4)&lt;&gt;"",INDEX('CoC Ranking Data'!$A$1:$CF$106,ROW($E87),4),"")</f>
        <v/>
      </c>
      <c r="B86" s="289" t="str">
        <f>IF(INDEX('CoC Ranking Data'!$A$1:$CF$106,ROW($E87),5)&lt;&gt;"",INDEX('CoC Ranking Data'!$A$1:$CF$106,ROW($E87),5),"")</f>
        <v/>
      </c>
      <c r="C86" s="290" t="str">
        <f>IF(INDEX('CoC Ranking Data'!$A$1:$CF$106,ROW($E87),7)&lt;&gt;"",INDEX('CoC Ranking Data'!$A$1:$CF$106,ROW($E87),7),"")</f>
        <v/>
      </c>
      <c r="D86" s="502" t="str">
        <f>IF(INDEX('CoC Ranking Data'!$A$1:$CF$106,ROW($E87),35)&lt;&gt;"",INDEX('CoC Ranking Data'!$A$1:$CF$106,ROW($E87),35),"")</f>
        <v/>
      </c>
      <c r="E86" s="8" t="str">
        <f t="shared" si="1"/>
        <v/>
      </c>
    </row>
    <row r="87" spans="1:5" x14ac:dyDescent="0.25">
      <c r="A87" s="289" t="str">
        <f>IF(INDEX('CoC Ranking Data'!$A$1:$CF$106,ROW($E88),4)&lt;&gt;"",INDEX('CoC Ranking Data'!$A$1:$CF$106,ROW($E88),4),"")</f>
        <v/>
      </c>
      <c r="B87" s="289" t="str">
        <f>IF(INDEX('CoC Ranking Data'!$A$1:$CF$106,ROW($E88),5)&lt;&gt;"",INDEX('CoC Ranking Data'!$A$1:$CF$106,ROW($E88),5),"")</f>
        <v/>
      </c>
      <c r="C87" s="290" t="str">
        <f>IF(INDEX('CoC Ranking Data'!$A$1:$CF$106,ROW($E88),7)&lt;&gt;"",INDEX('CoC Ranking Data'!$A$1:$CF$106,ROW($E88),7),"")</f>
        <v/>
      </c>
      <c r="D87" s="502" t="str">
        <f>IF(INDEX('CoC Ranking Data'!$A$1:$CF$106,ROW($E88),35)&lt;&gt;"",INDEX('CoC Ranking Data'!$A$1:$CF$106,ROW($E88),35),"")</f>
        <v/>
      </c>
      <c r="E87" s="8" t="str">
        <f t="shared" si="1"/>
        <v/>
      </c>
    </row>
    <row r="88" spans="1:5" x14ac:dyDescent="0.25">
      <c r="A88" s="289" t="str">
        <f>IF(INDEX('CoC Ranking Data'!$A$1:$CF$106,ROW($E89),4)&lt;&gt;"",INDEX('CoC Ranking Data'!$A$1:$CF$106,ROW($E89),4),"")</f>
        <v/>
      </c>
      <c r="B88" s="289" t="str">
        <f>IF(INDEX('CoC Ranking Data'!$A$1:$CF$106,ROW($E89),5)&lt;&gt;"",INDEX('CoC Ranking Data'!$A$1:$CF$106,ROW($E89),5),"")</f>
        <v/>
      </c>
      <c r="C88" s="290" t="str">
        <f>IF(INDEX('CoC Ranking Data'!$A$1:$CF$106,ROW($E89),7)&lt;&gt;"",INDEX('CoC Ranking Data'!$A$1:$CF$106,ROW($E89),7),"")</f>
        <v/>
      </c>
      <c r="D88" s="502" t="str">
        <f>IF(INDEX('CoC Ranking Data'!$A$1:$CF$106,ROW($E89),35)&lt;&gt;"",INDEX('CoC Ranking Data'!$A$1:$CF$106,ROW($E89),35),"")</f>
        <v/>
      </c>
      <c r="E88" s="8" t="str">
        <f t="shared" si="1"/>
        <v/>
      </c>
    </row>
    <row r="89" spans="1:5" x14ac:dyDescent="0.25">
      <c r="A89" s="289" t="str">
        <f>IF(INDEX('CoC Ranking Data'!$A$1:$CF$106,ROW($E90),4)&lt;&gt;"",INDEX('CoC Ranking Data'!$A$1:$CF$106,ROW($E90),4),"")</f>
        <v/>
      </c>
      <c r="B89" s="289" t="str">
        <f>IF(INDEX('CoC Ranking Data'!$A$1:$CF$106,ROW($E90),5)&lt;&gt;"",INDEX('CoC Ranking Data'!$A$1:$CF$106,ROW($E90),5),"")</f>
        <v/>
      </c>
      <c r="C89" s="290" t="str">
        <f>IF(INDEX('CoC Ranking Data'!$A$1:$CF$106,ROW($E90),7)&lt;&gt;"",INDEX('CoC Ranking Data'!$A$1:$CF$106,ROW($E90),7),"")</f>
        <v/>
      </c>
      <c r="D89" s="502" t="str">
        <f>IF(INDEX('CoC Ranking Data'!$A$1:$CF$106,ROW($E90),35)&lt;&gt;"",INDEX('CoC Ranking Data'!$A$1:$CF$106,ROW($E90),35),"")</f>
        <v/>
      </c>
      <c r="E89" s="8" t="str">
        <f t="shared" si="1"/>
        <v/>
      </c>
    </row>
    <row r="90" spans="1:5" x14ac:dyDescent="0.25">
      <c r="A90" s="289" t="str">
        <f>IF(INDEX('CoC Ranking Data'!$A$1:$CF$106,ROW($E91),4)&lt;&gt;"",INDEX('CoC Ranking Data'!$A$1:$CF$106,ROW($E91),4),"")</f>
        <v/>
      </c>
      <c r="B90" s="289" t="str">
        <f>IF(INDEX('CoC Ranking Data'!$A$1:$CF$106,ROW($E91),5)&lt;&gt;"",INDEX('CoC Ranking Data'!$A$1:$CF$106,ROW($E91),5),"")</f>
        <v/>
      </c>
      <c r="C90" s="290" t="str">
        <f>IF(INDEX('CoC Ranking Data'!$A$1:$CF$106,ROW($E91),7)&lt;&gt;"",INDEX('CoC Ranking Data'!$A$1:$CF$106,ROW($E91),7),"")</f>
        <v/>
      </c>
      <c r="D90" s="502" t="str">
        <f>IF(INDEX('CoC Ranking Data'!$A$1:$CF$106,ROW($E91),35)&lt;&gt;"",INDEX('CoC Ranking Data'!$A$1:$CF$106,ROW($E91),35),"")</f>
        <v/>
      </c>
      <c r="E90" s="8" t="str">
        <f t="shared" si="1"/>
        <v/>
      </c>
    </row>
    <row r="91" spans="1:5" x14ac:dyDescent="0.25">
      <c r="A91" s="289" t="str">
        <f>IF(INDEX('CoC Ranking Data'!$A$1:$CF$106,ROW($E92),4)&lt;&gt;"",INDEX('CoC Ranking Data'!$A$1:$CF$106,ROW($E92),4),"")</f>
        <v/>
      </c>
      <c r="B91" s="289" t="str">
        <f>IF(INDEX('CoC Ranking Data'!$A$1:$CF$106,ROW($E92),5)&lt;&gt;"",INDEX('CoC Ranking Data'!$A$1:$CF$106,ROW($E92),5),"")</f>
        <v/>
      </c>
      <c r="C91" s="290" t="str">
        <f>IF(INDEX('CoC Ranking Data'!$A$1:$CF$106,ROW($E92),7)&lt;&gt;"",INDEX('CoC Ranking Data'!$A$1:$CF$106,ROW($E92),7),"")</f>
        <v/>
      </c>
      <c r="D91" s="502" t="str">
        <f>IF(INDEX('CoC Ranking Data'!$A$1:$CF$106,ROW($E92),35)&lt;&gt;"",INDEX('CoC Ranking Data'!$A$1:$CF$106,ROW($E92),35),"")</f>
        <v/>
      </c>
      <c r="E91" s="8" t="str">
        <f t="shared" si="1"/>
        <v/>
      </c>
    </row>
    <row r="92" spans="1:5" x14ac:dyDescent="0.25">
      <c r="A92" s="289" t="str">
        <f>IF(INDEX('CoC Ranking Data'!$A$1:$CF$106,ROW($E93),4)&lt;&gt;"",INDEX('CoC Ranking Data'!$A$1:$CF$106,ROW($E93),4),"")</f>
        <v/>
      </c>
      <c r="B92" s="289" t="str">
        <f>IF(INDEX('CoC Ranking Data'!$A$1:$CF$106,ROW($E93),5)&lt;&gt;"",INDEX('CoC Ranking Data'!$A$1:$CF$106,ROW($E93),5),"")</f>
        <v/>
      </c>
      <c r="C92" s="290" t="str">
        <f>IF(INDEX('CoC Ranking Data'!$A$1:$CF$106,ROW($E93),7)&lt;&gt;"",INDEX('CoC Ranking Data'!$A$1:$CF$106,ROW($E93),7),"")</f>
        <v/>
      </c>
      <c r="D92" s="502" t="str">
        <f>IF(INDEX('CoC Ranking Data'!$A$1:$CF$106,ROW($E93),35)&lt;&gt;"",INDEX('CoC Ranking Data'!$A$1:$CF$106,ROW($E93),35),"")</f>
        <v/>
      </c>
      <c r="E92" s="8" t="str">
        <f t="shared" si="1"/>
        <v/>
      </c>
    </row>
    <row r="93" spans="1:5" x14ac:dyDescent="0.25">
      <c r="A93" s="289" t="str">
        <f>IF(INDEX('CoC Ranking Data'!$A$1:$CF$106,ROW($E94),4)&lt;&gt;"",INDEX('CoC Ranking Data'!$A$1:$CF$106,ROW($E94),4),"")</f>
        <v/>
      </c>
      <c r="B93" s="289" t="str">
        <f>IF(INDEX('CoC Ranking Data'!$A$1:$CF$106,ROW($E94),5)&lt;&gt;"",INDEX('CoC Ranking Data'!$A$1:$CF$106,ROW($E94),5),"")</f>
        <v/>
      </c>
      <c r="C93" s="290" t="str">
        <f>IF(INDEX('CoC Ranking Data'!$A$1:$CF$106,ROW($E94),7)&lt;&gt;"",INDEX('CoC Ranking Data'!$A$1:$CF$106,ROW($E94),7),"")</f>
        <v/>
      </c>
      <c r="D93" s="502" t="str">
        <f>IF(INDEX('CoC Ranking Data'!$A$1:$CF$106,ROW($E94),35)&lt;&gt;"",INDEX('CoC Ranking Data'!$A$1:$CF$106,ROW($E94),35),"")</f>
        <v/>
      </c>
      <c r="E93" s="8" t="str">
        <f t="shared" si="1"/>
        <v/>
      </c>
    </row>
    <row r="94" spans="1:5" x14ac:dyDescent="0.25">
      <c r="A94" s="289" t="str">
        <f>IF(INDEX('CoC Ranking Data'!$A$1:$CF$106,ROW($E95),4)&lt;&gt;"",INDEX('CoC Ranking Data'!$A$1:$CF$106,ROW($E95),4),"")</f>
        <v/>
      </c>
      <c r="B94" s="289" t="str">
        <f>IF(INDEX('CoC Ranking Data'!$A$1:$CF$106,ROW($E95),5)&lt;&gt;"",INDEX('CoC Ranking Data'!$A$1:$CF$106,ROW($E95),5),"")</f>
        <v/>
      </c>
      <c r="C94" s="290" t="str">
        <f>IF(INDEX('CoC Ranking Data'!$A$1:$CF$106,ROW($E95),7)&lt;&gt;"",INDEX('CoC Ranking Data'!$A$1:$CF$106,ROW($E95),7),"")</f>
        <v/>
      </c>
      <c r="D94" s="502" t="str">
        <f>IF(INDEX('CoC Ranking Data'!$A$1:$CF$106,ROW($E95),35)&lt;&gt;"",INDEX('CoC Ranking Data'!$A$1:$CF$106,ROW($E95),35),"")</f>
        <v/>
      </c>
      <c r="E94" s="8" t="str">
        <f t="shared" si="1"/>
        <v/>
      </c>
    </row>
    <row r="95" spans="1:5" x14ac:dyDescent="0.25">
      <c r="A95" s="289" t="str">
        <f>IF(INDEX('CoC Ranking Data'!$A$1:$CF$106,ROW($E96),4)&lt;&gt;"",INDEX('CoC Ranking Data'!$A$1:$CF$106,ROW($E96),4),"")</f>
        <v/>
      </c>
      <c r="B95" s="289" t="str">
        <f>IF(INDEX('CoC Ranking Data'!$A$1:$CF$106,ROW($E96),5)&lt;&gt;"",INDEX('CoC Ranking Data'!$A$1:$CF$106,ROW($E96),5),"")</f>
        <v/>
      </c>
      <c r="C95" s="290" t="str">
        <f>IF(INDEX('CoC Ranking Data'!$A$1:$CF$106,ROW($E96),7)&lt;&gt;"",INDEX('CoC Ranking Data'!$A$1:$CF$106,ROW($E96),7),"")</f>
        <v/>
      </c>
      <c r="D95" s="502" t="str">
        <f>IF(INDEX('CoC Ranking Data'!$A$1:$CF$106,ROW($E96),35)&lt;&gt;"",INDEX('CoC Ranking Data'!$A$1:$CF$106,ROW($E96),35),"")</f>
        <v/>
      </c>
      <c r="E95" s="8" t="str">
        <f t="shared" si="1"/>
        <v/>
      </c>
    </row>
    <row r="96" spans="1:5" x14ac:dyDescent="0.25">
      <c r="A96" s="289" t="str">
        <f>IF(INDEX('CoC Ranking Data'!$A$1:$CF$106,ROW($E97),4)&lt;&gt;"",INDEX('CoC Ranking Data'!$A$1:$CF$106,ROW($E97),4),"")</f>
        <v/>
      </c>
      <c r="B96" s="289" t="str">
        <f>IF(INDEX('CoC Ranking Data'!$A$1:$CF$106,ROW($E97),5)&lt;&gt;"",INDEX('CoC Ranking Data'!$A$1:$CF$106,ROW($E97),5),"")</f>
        <v/>
      </c>
      <c r="C96" s="290" t="str">
        <f>IF(INDEX('CoC Ranking Data'!$A$1:$CF$106,ROW($E97),7)&lt;&gt;"",INDEX('CoC Ranking Data'!$A$1:$CF$106,ROW($E97),7),"")</f>
        <v/>
      </c>
      <c r="D96" s="502" t="str">
        <f>IF(INDEX('CoC Ranking Data'!$A$1:$CF$106,ROW($E97),35)&lt;&gt;"",INDEX('CoC Ranking Data'!$A$1:$CF$106,ROW($E97),35),"")</f>
        <v/>
      </c>
      <c r="E96" s="8" t="str">
        <f t="shared" si="1"/>
        <v/>
      </c>
    </row>
    <row r="97" spans="1:5" x14ac:dyDescent="0.25">
      <c r="A97" s="289" t="str">
        <f>IF(INDEX('CoC Ranking Data'!$A$1:$CF$106,ROW($E98),4)&lt;&gt;"",INDEX('CoC Ranking Data'!$A$1:$CF$106,ROW($E98),4),"")</f>
        <v/>
      </c>
      <c r="B97" s="289" t="str">
        <f>IF(INDEX('CoC Ranking Data'!$A$1:$CF$106,ROW($E98),5)&lt;&gt;"",INDEX('CoC Ranking Data'!$A$1:$CF$106,ROW($E98),5),"")</f>
        <v/>
      </c>
      <c r="C97" s="290" t="str">
        <f>IF(INDEX('CoC Ranking Data'!$A$1:$CF$106,ROW($E98),7)&lt;&gt;"",INDEX('CoC Ranking Data'!$A$1:$CF$106,ROW($E98),7),"")</f>
        <v/>
      </c>
      <c r="D97" s="502" t="str">
        <f>IF(INDEX('CoC Ranking Data'!$A$1:$CF$106,ROW($E98),35)&lt;&gt;"",INDEX('CoC Ranking Data'!$A$1:$CF$106,ROW($E98),35),"")</f>
        <v/>
      </c>
      <c r="E97" s="8" t="str">
        <f t="shared" si="1"/>
        <v/>
      </c>
    </row>
    <row r="98" spans="1:5" x14ac:dyDescent="0.25">
      <c r="A98" s="289" t="str">
        <f>IF(INDEX('CoC Ranking Data'!$A$1:$CF$106,ROW($E99),4)&lt;&gt;"",INDEX('CoC Ranking Data'!$A$1:$CF$106,ROW($E99),4),"")</f>
        <v/>
      </c>
      <c r="B98" s="289" t="str">
        <f>IF(INDEX('CoC Ranking Data'!$A$1:$CF$106,ROW($E99),5)&lt;&gt;"",INDEX('CoC Ranking Data'!$A$1:$CF$106,ROW($E99),5),"")</f>
        <v/>
      </c>
      <c r="C98" s="290" t="str">
        <f>IF(INDEX('CoC Ranking Data'!$A$1:$CF$106,ROW($E99),7)&lt;&gt;"",INDEX('CoC Ranking Data'!$A$1:$CF$106,ROW($E99),7),"")</f>
        <v/>
      </c>
      <c r="D98" s="502" t="str">
        <f>IF(INDEX('CoC Ranking Data'!$A$1:$CF$106,ROW($E99),35)&lt;&gt;"",INDEX('CoC Ranking Data'!$A$1:$CF$106,ROW($E99),35),"")</f>
        <v/>
      </c>
      <c r="E98" s="8" t="str">
        <f t="shared" si="1"/>
        <v/>
      </c>
    </row>
    <row r="99" spans="1:5" x14ac:dyDescent="0.25">
      <c r="A99" s="289" t="str">
        <f>IF(INDEX('CoC Ranking Data'!$A$1:$CF$106,ROW($E100),4)&lt;&gt;"",INDEX('CoC Ranking Data'!$A$1:$CF$106,ROW($E100),4),"")</f>
        <v/>
      </c>
      <c r="B99" s="289" t="str">
        <f>IF(INDEX('CoC Ranking Data'!$A$1:$CF$106,ROW($E100),5)&lt;&gt;"",INDEX('CoC Ranking Data'!$A$1:$CF$106,ROW($E100),5),"")</f>
        <v/>
      </c>
      <c r="C99" s="290" t="str">
        <f>IF(INDEX('CoC Ranking Data'!$A$1:$CF$106,ROW($E100),7)&lt;&gt;"",INDEX('CoC Ranking Data'!$A$1:$CF$106,ROW($E100),7),"")</f>
        <v/>
      </c>
      <c r="D99" s="502" t="str">
        <f>IF(INDEX('CoC Ranking Data'!$A$1:$CF$106,ROW($E100),35)&lt;&gt;"",INDEX('CoC Ranking Data'!$A$1:$CF$106,ROW($E100),35),"")</f>
        <v/>
      </c>
      <c r="E99" s="8" t="str">
        <f t="shared" si="1"/>
        <v/>
      </c>
    </row>
    <row r="100" spans="1:5" x14ac:dyDescent="0.25">
      <c r="A100" s="289" t="str">
        <f>IF(INDEX('CoC Ranking Data'!$A$1:$CF$106,ROW($E101),4)&lt;&gt;"",INDEX('CoC Ranking Data'!$A$1:$CF$106,ROW($E101),4),"")</f>
        <v/>
      </c>
      <c r="B100" s="289" t="str">
        <f>IF(INDEX('CoC Ranking Data'!$A$1:$CF$106,ROW($E101),5)&lt;&gt;"",INDEX('CoC Ranking Data'!$A$1:$CF$106,ROW($E101),5),"")</f>
        <v/>
      </c>
      <c r="C100" s="290" t="str">
        <f>IF(INDEX('CoC Ranking Data'!$A$1:$CF$106,ROW($E101),7)&lt;&gt;"",INDEX('CoC Ranking Data'!$A$1:$CF$106,ROW($E101),7),"")</f>
        <v/>
      </c>
      <c r="D100" s="502" t="str">
        <f>IF(INDEX('CoC Ranking Data'!$A$1:$CF$106,ROW($E101),35)&lt;&gt;"",INDEX('CoC Ranking Data'!$A$1:$CF$106,ROW($E101),35),"")</f>
        <v/>
      </c>
      <c r="E100" s="8" t="str">
        <f t="shared" si="1"/>
        <v/>
      </c>
    </row>
  </sheetData>
  <sheetProtection algorithmName="SHA-512" hashValue="ju31yketI29Qg54rnjfqYdH1aSXFhcN63szQxpO+WjsPnWvAOqq6ajlzACCk9yG0UK7HbvqvSEUILNWV6RdFew==" saltValue="tCefFGv6aJtKQPMTLcijjw==" spinCount="100000" sheet="1" objects="1" scenarios="1" selectLockedCells="1"/>
  <autoFilter ref="A7:E7" xr:uid="{00000000-0009-0000-0000-000011000000}">
    <filterColumn colId="0" showButton="0"/>
    <filterColumn colId="1" showButton="0"/>
    <filterColumn colId="2" showButton="0"/>
  </autoFilter>
  <hyperlinks>
    <hyperlink ref="E1" location="'Scoring Chart'!A1" display="Return to Scoring Chart" xr:uid="{00000000-0004-0000-1100-000000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dimension ref="A1:E101"/>
  <sheetViews>
    <sheetView showGridLines="0" workbookViewId="0">
      <selection activeCell="B1" sqref="B1"/>
    </sheetView>
  </sheetViews>
  <sheetFormatPr defaultRowHeight="15" x14ac:dyDescent="0.25"/>
  <cols>
    <col min="1" max="1" width="50.7109375" style="334" customWidth="1"/>
    <col min="2" max="2" width="60.7109375" style="334" customWidth="1"/>
    <col min="3" max="3" width="19.5703125" style="1" customWidth="1"/>
    <col min="4" max="4" width="14.42578125" customWidth="1"/>
    <col min="5" max="5" width="13.85546875" customWidth="1"/>
  </cols>
  <sheetData>
    <row r="1" spans="1:5" ht="24" customHeight="1" x14ac:dyDescent="0.25">
      <c r="A1" s="333"/>
      <c r="B1" s="503" t="s">
        <v>846</v>
      </c>
      <c r="C1" s="213"/>
      <c r="E1" s="373" t="s">
        <v>342</v>
      </c>
    </row>
    <row r="2" spans="1:5" ht="15.75" customHeight="1" x14ac:dyDescent="0.25">
      <c r="A2" s="333"/>
      <c r="B2" s="471" t="s">
        <v>423</v>
      </c>
      <c r="C2" s="340"/>
      <c r="D2" s="374"/>
    </row>
    <row r="3" spans="1:5" ht="15.75" customHeight="1" x14ac:dyDescent="0.25">
      <c r="A3" s="333"/>
      <c r="B3" s="471" t="s">
        <v>425</v>
      </c>
      <c r="C3" s="295"/>
      <c r="D3" s="374"/>
    </row>
    <row r="4" spans="1:5" ht="15.75" customHeight="1" x14ac:dyDescent="0.25">
      <c r="A4" s="333"/>
      <c r="B4" s="471" t="s">
        <v>426</v>
      </c>
      <c r="C4" s="295"/>
      <c r="D4" s="375"/>
    </row>
    <row r="5" spans="1:5" ht="15.75" customHeight="1" x14ac:dyDescent="0.25">
      <c r="A5" s="333"/>
      <c r="B5" s="471" t="s">
        <v>427</v>
      </c>
      <c r="C5" s="295"/>
    </row>
    <row r="6" spans="1:5" ht="15.75" customHeight="1" x14ac:dyDescent="0.25">
      <c r="A6" s="333"/>
      <c r="B6" s="471" t="s">
        <v>428</v>
      </c>
      <c r="C6" s="295"/>
    </row>
    <row r="7" spans="1:5" ht="15.75" thickBot="1" x14ac:dyDescent="0.3">
      <c r="B7" s="1"/>
    </row>
    <row r="8" spans="1:5" s="12" customFormat="1" ht="15.75" thickBot="1" x14ac:dyDescent="0.3">
      <c r="A8" s="329" t="s">
        <v>2</v>
      </c>
      <c r="B8" s="329" t="s">
        <v>3</v>
      </c>
      <c r="C8" s="288" t="s">
        <v>4</v>
      </c>
      <c r="D8" s="10" t="s">
        <v>0</v>
      </c>
      <c r="E8" s="11" t="s">
        <v>1</v>
      </c>
    </row>
    <row r="9" spans="1:5" s="9" customFormat="1" ht="12.75" x14ac:dyDescent="0.2">
      <c r="A9" s="286" t="str">
        <f>IF(INDEX('CoC Ranking Data'!$A$1:$CF$106,ROW($E9),4)&lt;&gt;"",INDEX('CoC Ranking Data'!$A$1:$CF$106,ROW($E9),4),"")</f>
        <v>Armstrong County Community Action Agency</v>
      </c>
      <c r="B9" s="286" t="str">
        <f>IF(INDEX('CoC Ranking Data'!$A$1:$CF$101,ROW($E9),5)&lt;&gt;"",INDEX('CoC Ranking Data'!$A$1:$CF$101,ROW($E9),5),"")</f>
        <v>Armstrong County Permanent Supportive Housing Program</v>
      </c>
      <c r="C9" s="287" t="str">
        <f>IF(INDEX('CoC Ranking Data'!$A$1:$CF$105,ROW($E9),7)&lt;&gt;"",INDEX('CoC Ranking Data'!$A$1:$CF$105,ROW($E9),7),"")</f>
        <v>PH</v>
      </c>
      <c r="D9" s="300">
        <f>IF(INDEX('CoC Ranking Data'!$A$1:$CF$105,ROW($E9),15)&lt;&gt;"",INDEX('CoC Ranking Data'!$A$1:$CF$105,ROW($E9),15),"")</f>
        <v>1</v>
      </c>
      <c r="E9" s="8" t="str">
        <f>IF(AND(A9&lt;&gt;"",D9&lt;&gt;""),IF(OR($C9="TH",$C9="SSO"),IF(D9&gt;=1,8,IF(AND(D9 &lt; 1, D9 &gt;= 0.96),7,IF(AND(D9 &lt; 0.96, D9 &gt;= 0.9),6, IF(AND(D9 &lt; 0.9, D9 &gt;= 0.85), 4, IF(AND(D9 &lt; 0.85, D9 &gt;= 0.8),2,0))))),""),"")</f>
        <v/>
      </c>
    </row>
    <row r="10" spans="1:5" s="9" customFormat="1" ht="12.75" x14ac:dyDescent="0.2">
      <c r="A10" s="286" t="str">
        <f>IF(INDEX('CoC Ranking Data'!$A$1:$CF$106,ROW($E10),4)&lt;&gt;"",INDEX('CoC Ranking Data'!$A$1:$CF$106,ROW($E10),4),"")</f>
        <v>Armstrong County Community Action Agency</v>
      </c>
      <c r="B10" s="286" t="str">
        <f>IF(INDEX('CoC Ranking Data'!$A$1:$CF$101,ROW($E10),5)&lt;&gt;"",INDEX('CoC Ranking Data'!$A$1:$CF$101,ROW($E10),5),"")</f>
        <v>Armstrong-Fayette Rapid Rehousing Program</v>
      </c>
      <c r="C10" s="287" t="str">
        <f>IF(INDEX('CoC Ranking Data'!$A$1:$CF$105,ROW($E10),7)&lt;&gt;"",INDEX('CoC Ranking Data'!$A$1:$CF$105,ROW($E10),7),"")</f>
        <v>PH-RRH</v>
      </c>
      <c r="D10" s="300">
        <f>IF(INDEX('CoC Ranking Data'!$A$1:$CF$105,ROW($E10),15)&lt;&gt;"",INDEX('CoC Ranking Data'!$A$1:$CF$105,ROW($E10),15),"")</f>
        <v>0.9</v>
      </c>
      <c r="E10" s="8" t="str">
        <f t="shared" ref="E10:E73" si="0">IF(AND(A10&lt;&gt;"",D10&lt;&gt;""),IF(OR($C10="TH",$C10="SSO"),IF(D10&gt;=1,8,IF(AND(D10 &lt; 1, D10 &gt;= 0.96),7,IF(AND(D10 &lt; 0.96, D10 &gt;= 0.9),6, IF(AND(D10 &lt; 0.9, D10 &gt;= 0.85), 4, IF(AND(D10 &lt; 0.85, D10 &gt;= 0.8),2,0))))),""),"")</f>
        <v/>
      </c>
    </row>
    <row r="11" spans="1:5" s="9" customFormat="1" ht="12.75" x14ac:dyDescent="0.2">
      <c r="A11" s="286" t="str">
        <f>IF(INDEX('CoC Ranking Data'!$A$1:$CF$106,ROW($E11),4)&lt;&gt;"",INDEX('CoC Ranking Data'!$A$1:$CF$106,ROW($E11),4),"")</f>
        <v>Armstrong County Community Action Agency</v>
      </c>
      <c r="B11" s="286" t="str">
        <f>IF(INDEX('CoC Ranking Data'!$A$1:$CF$101,ROW($E11),5)&lt;&gt;"",INDEX('CoC Ranking Data'!$A$1:$CF$101,ROW($E11),5),"")</f>
        <v>Rapid Rehousing Program of Armstrong County</v>
      </c>
      <c r="C11" s="287" t="str">
        <f>IF(INDEX('CoC Ranking Data'!$A$1:$CF$105,ROW($E11),7)&lt;&gt;"",INDEX('CoC Ranking Data'!$A$1:$CF$105,ROW($E11),7),"")</f>
        <v>PH-RRH</v>
      </c>
      <c r="D11" s="300">
        <f>IF(INDEX('CoC Ranking Data'!$A$1:$CF$105,ROW($E11),15)&lt;&gt;"",INDEX('CoC Ranking Data'!$A$1:$CF$105,ROW($E11),15),"")</f>
        <v>0.63</v>
      </c>
      <c r="E11" s="8" t="str">
        <f t="shared" si="0"/>
        <v/>
      </c>
    </row>
    <row r="12" spans="1:5" s="9" customFormat="1" ht="12.75" x14ac:dyDescent="0.2">
      <c r="A12" s="286" t="str">
        <f>IF(INDEX('CoC Ranking Data'!$A$1:$CF$106,ROW($E12),4)&lt;&gt;"",INDEX('CoC Ranking Data'!$A$1:$CF$106,ROW($E12),4),"")</f>
        <v>Cameron/Elk Counties Behavioral &amp; Developmental Programs</v>
      </c>
      <c r="B12" s="286" t="str">
        <f>IF(INDEX('CoC Ranking Data'!$A$1:$CF$101,ROW($E12),5)&lt;&gt;"",INDEX('CoC Ranking Data'!$A$1:$CF$101,ROW($E12),5),"")</f>
        <v xml:space="preserve">AHEAD </v>
      </c>
      <c r="C12" s="287" t="str">
        <f>IF(INDEX('CoC Ranking Data'!$A$1:$CF$105,ROW($E12),7)&lt;&gt;"",INDEX('CoC Ranking Data'!$A$1:$CF$105,ROW($E12),7),"")</f>
        <v>PH</v>
      </c>
      <c r="D12" s="300">
        <f>IF(INDEX('CoC Ranking Data'!$A$1:$CF$105,ROW($E12),15)&lt;&gt;"",INDEX('CoC Ranking Data'!$A$1:$CF$105,ROW($E12),15),"")</f>
        <v>0.82</v>
      </c>
      <c r="E12" s="8" t="str">
        <f t="shared" si="0"/>
        <v/>
      </c>
    </row>
    <row r="13" spans="1:5" s="9" customFormat="1" ht="12.75" x14ac:dyDescent="0.2">
      <c r="A13" s="286" t="str">
        <f>IF(INDEX('CoC Ranking Data'!$A$1:$CF$106,ROW($E13),4)&lt;&gt;"",INDEX('CoC Ranking Data'!$A$1:$CF$106,ROW($E13),4),"")</f>
        <v>Cameron/Elk Counties Behavioral &amp; Developmental Programs</v>
      </c>
      <c r="B13" s="286" t="str">
        <f>IF(INDEX('CoC Ranking Data'!$A$1:$CF$101,ROW($E13),5)&lt;&gt;"",INDEX('CoC Ranking Data'!$A$1:$CF$101,ROW($E13),5),"")</f>
        <v xml:space="preserve">Home Again </v>
      </c>
      <c r="C13" s="287" t="str">
        <f>IF(INDEX('CoC Ranking Data'!$A$1:$CF$105,ROW($E13),7)&lt;&gt;"",INDEX('CoC Ranking Data'!$A$1:$CF$105,ROW($E13),7),"")</f>
        <v>PH</v>
      </c>
      <c r="D13" s="300">
        <f>IF(INDEX('CoC Ranking Data'!$A$1:$CF$105,ROW($E13),15)&lt;&gt;"",INDEX('CoC Ranking Data'!$A$1:$CF$105,ROW($E13),15),"")</f>
        <v>0.97</v>
      </c>
      <c r="E13" s="8" t="str">
        <f t="shared" si="0"/>
        <v/>
      </c>
    </row>
    <row r="14" spans="1:5" s="9" customFormat="1" ht="12.75" x14ac:dyDescent="0.2">
      <c r="A14" s="286" t="str">
        <f>IF(INDEX('CoC Ranking Data'!$A$1:$CF$106,ROW($E14),4)&lt;&gt;"",INDEX('CoC Ranking Data'!$A$1:$CF$106,ROW($E14),4),"")</f>
        <v>CAPSEA, Inc.</v>
      </c>
      <c r="B14" s="286" t="str">
        <f>IF(INDEX('CoC Ranking Data'!$A$1:$CF$101,ROW($E14),5)&lt;&gt;"",INDEX('CoC Ranking Data'!$A$1:$CF$101,ROW($E14),5),"")</f>
        <v>Housing Plus</v>
      </c>
      <c r="C14" s="287" t="str">
        <f>IF(INDEX('CoC Ranking Data'!$A$1:$CF$105,ROW($E14),7)&lt;&gt;"",INDEX('CoC Ranking Data'!$A$1:$CF$105,ROW($E14),7),"")</f>
        <v>PH</v>
      </c>
      <c r="D14" s="300">
        <f>IF(INDEX('CoC Ranking Data'!$A$1:$CF$105,ROW($E14),15)&lt;&gt;"",INDEX('CoC Ranking Data'!$A$1:$CF$105,ROW($E14),15),"")</f>
        <v>1</v>
      </c>
      <c r="E14" s="8" t="str">
        <f t="shared" si="0"/>
        <v/>
      </c>
    </row>
    <row r="15" spans="1:5" s="9" customFormat="1" ht="12.75" x14ac:dyDescent="0.2">
      <c r="A15" s="286" t="str">
        <f>IF(INDEX('CoC Ranking Data'!$A$1:$CF$106,ROW($E15),4)&lt;&gt;"",INDEX('CoC Ranking Data'!$A$1:$CF$106,ROW($E15),4),"")</f>
        <v>City Mission-Living Stones, Inc.</v>
      </c>
      <c r="B15" s="286" t="str">
        <f>IF(INDEX('CoC Ranking Data'!$A$1:$CF$101,ROW($E15),5)&lt;&gt;"",INDEX('CoC Ranking Data'!$A$1:$CF$101,ROW($E15),5),"")</f>
        <v>Gallatin School Living Centre</v>
      </c>
      <c r="C15" s="287" t="str">
        <f>IF(INDEX('CoC Ranking Data'!$A$1:$CF$105,ROW($E15),7)&lt;&gt;"",INDEX('CoC Ranking Data'!$A$1:$CF$105,ROW($E15),7),"")</f>
        <v>TH</v>
      </c>
      <c r="D15" s="300">
        <f>IF(INDEX('CoC Ranking Data'!$A$1:$CF$105,ROW($E15),15)&lt;&gt;"",INDEX('CoC Ranking Data'!$A$1:$CF$105,ROW($E15),15),"")</f>
        <v>1</v>
      </c>
      <c r="E15" s="8">
        <f t="shared" si="0"/>
        <v>8</v>
      </c>
    </row>
    <row r="16" spans="1:5" s="9" customFormat="1" ht="12.75" x14ac:dyDescent="0.2">
      <c r="A16" s="286" t="str">
        <f>IF(INDEX('CoC Ranking Data'!$A$1:$CF$106,ROW($E16),4)&lt;&gt;"",INDEX('CoC Ranking Data'!$A$1:$CF$106,ROW($E16),4),"")</f>
        <v>Community Action, Inc.</v>
      </c>
      <c r="B16" s="286" t="str">
        <f>IF(INDEX('CoC Ranking Data'!$A$1:$CF$101,ROW($E16),5)&lt;&gt;"",INDEX('CoC Ranking Data'!$A$1:$CF$101,ROW($E16),5),"")</f>
        <v>Housing for Homeless and Disabled Persons</v>
      </c>
      <c r="C16" s="287" t="str">
        <f>IF(INDEX('CoC Ranking Data'!$A$1:$CF$105,ROW($E16),7)&lt;&gt;"",INDEX('CoC Ranking Data'!$A$1:$CF$105,ROW($E16),7),"")</f>
        <v>PH</v>
      </c>
      <c r="D16" s="300">
        <f>IF(INDEX('CoC Ranking Data'!$A$1:$CF$105,ROW($E16),15)&lt;&gt;"",INDEX('CoC Ranking Data'!$A$1:$CF$105,ROW($E16),15),"")</f>
        <v>0.94</v>
      </c>
      <c r="E16" s="8" t="str">
        <f t="shared" si="0"/>
        <v/>
      </c>
    </row>
    <row r="17" spans="1:5" s="9" customFormat="1" ht="12.75" x14ac:dyDescent="0.2">
      <c r="A17" s="286" t="str">
        <f>IF(INDEX('CoC Ranking Data'!$A$1:$CF$106,ROW($E17),4)&lt;&gt;"",INDEX('CoC Ranking Data'!$A$1:$CF$106,ROW($E17),4),"")</f>
        <v>Community Action, Inc.</v>
      </c>
      <c r="B17" s="286" t="str">
        <f>IF(INDEX('CoC Ranking Data'!$A$1:$CF$101,ROW($E17),5)&lt;&gt;"",INDEX('CoC Ranking Data'!$A$1:$CF$101,ROW($E17),5),"")</f>
        <v>Transitional Housing Project</v>
      </c>
      <c r="C17" s="287" t="str">
        <f>IF(INDEX('CoC Ranking Data'!$A$1:$CF$105,ROW($E17),7)&lt;&gt;"",INDEX('CoC Ranking Data'!$A$1:$CF$105,ROW($E17),7),"")</f>
        <v>TH</v>
      </c>
      <c r="D17" s="300">
        <f>IF(INDEX('CoC Ranking Data'!$A$1:$CF$105,ROW($E17),15)&lt;&gt;"",INDEX('CoC Ranking Data'!$A$1:$CF$105,ROW($E17),15),"")</f>
        <v>0.73</v>
      </c>
      <c r="E17" s="8">
        <f t="shared" si="0"/>
        <v>0</v>
      </c>
    </row>
    <row r="18" spans="1:5" s="9" customFormat="1" ht="12.75" x14ac:dyDescent="0.2">
      <c r="A18" s="286" t="str">
        <f>IF(INDEX('CoC Ranking Data'!$A$1:$CF$106,ROW($E18),4)&lt;&gt;"",INDEX('CoC Ranking Data'!$A$1:$CF$106,ROW($E18),4),"")</f>
        <v>Community Connections of Clearfield/Jefferson</v>
      </c>
      <c r="B18" s="286" t="str">
        <f>IF(INDEX('CoC Ranking Data'!$A$1:$CF$101,ROW($E18),5)&lt;&gt;"",INDEX('CoC Ranking Data'!$A$1:$CF$101,ROW($E18),5),"")</f>
        <v>Housing First FY 2018 Renewal Application Counties</v>
      </c>
      <c r="C18" s="287" t="str">
        <f>IF(INDEX('CoC Ranking Data'!$A$1:$CF$105,ROW($E18),7)&lt;&gt;"",INDEX('CoC Ranking Data'!$A$1:$CF$105,ROW($E18),7),"")</f>
        <v>PH</v>
      </c>
      <c r="D18" s="300">
        <f>IF(INDEX('CoC Ranking Data'!$A$1:$CF$105,ROW($E18),15)&lt;&gt;"",INDEX('CoC Ranking Data'!$A$1:$CF$105,ROW($E18),15),"")</f>
        <v>0.86</v>
      </c>
      <c r="E18" s="8" t="str">
        <f t="shared" si="0"/>
        <v/>
      </c>
    </row>
    <row r="19" spans="1:5" s="9" customFormat="1" ht="12.75" x14ac:dyDescent="0.2">
      <c r="A19" s="286" t="str">
        <f>IF(INDEX('CoC Ranking Data'!$A$1:$CF$106,ROW($E19),4)&lt;&gt;"",INDEX('CoC Ranking Data'!$A$1:$CF$106,ROW($E19),4),"")</f>
        <v>Community Services of Venango County, Inc.</v>
      </c>
      <c r="B19" s="286" t="str">
        <f>IF(INDEX('CoC Ranking Data'!$A$1:$CF$101,ROW($E19),5)&lt;&gt;"",INDEX('CoC Ranking Data'!$A$1:$CF$101,ROW($E19),5),"")</f>
        <v>Sycamore Commons</v>
      </c>
      <c r="C19" s="287" t="str">
        <f>IF(INDEX('CoC Ranking Data'!$A$1:$CF$105,ROW($E19),7)&lt;&gt;"",INDEX('CoC Ranking Data'!$A$1:$CF$105,ROW($E19),7),"")</f>
        <v>PH</v>
      </c>
      <c r="D19" s="300">
        <f>IF(INDEX('CoC Ranking Data'!$A$1:$CF$105,ROW($E19),15)&lt;&gt;"",INDEX('CoC Ranking Data'!$A$1:$CF$105,ROW($E19),15),"")</f>
        <v>1</v>
      </c>
      <c r="E19" s="8" t="str">
        <f t="shared" si="0"/>
        <v/>
      </c>
    </row>
    <row r="20" spans="1:5" s="9" customFormat="1" ht="12.75" x14ac:dyDescent="0.2">
      <c r="A20" s="286" t="str">
        <f>IF(INDEX('CoC Ranking Data'!$A$1:$CF$106,ROW($E20),4)&lt;&gt;"",INDEX('CoC Ranking Data'!$A$1:$CF$106,ROW($E20),4),"")</f>
        <v>Connect, Inc.</v>
      </c>
      <c r="B20" s="286" t="str">
        <f>IF(INDEX('CoC Ranking Data'!$A$1:$CF$101,ROW($E20),5)&lt;&gt;"",INDEX('CoC Ranking Data'!$A$1:$CF$101,ROW($E20),5),"")</f>
        <v>Westmoreland Permanent Supportive Housing Expansion</v>
      </c>
      <c r="C20" s="287" t="str">
        <f>IF(INDEX('CoC Ranking Data'!$A$1:$CF$105,ROW($E20),7)&lt;&gt;"",INDEX('CoC Ranking Data'!$A$1:$CF$105,ROW($E20),7),"")</f>
        <v>PH</v>
      </c>
      <c r="D20" s="300">
        <f>IF(INDEX('CoC Ranking Data'!$A$1:$CF$105,ROW($E20),15)&lt;&gt;"",INDEX('CoC Ranking Data'!$A$1:$CF$105,ROW($E20),15),"")</f>
        <v>1</v>
      </c>
      <c r="E20" s="8" t="str">
        <f t="shared" si="0"/>
        <v/>
      </c>
    </row>
    <row r="21" spans="1:5" s="9" customFormat="1" ht="12.75" x14ac:dyDescent="0.2">
      <c r="A21" s="286" t="str">
        <f>IF(INDEX('CoC Ranking Data'!$A$1:$CF$106,ROW($E21),4)&lt;&gt;"",INDEX('CoC Ranking Data'!$A$1:$CF$106,ROW($E21),4),"")</f>
        <v>County of Butler, Human Services</v>
      </c>
      <c r="B21" s="286" t="str">
        <f>IF(INDEX('CoC Ranking Data'!$A$1:$CF$101,ROW($E21),5)&lt;&gt;"",INDEX('CoC Ranking Data'!$A$1:$CF$101,ROW($E21),5),"")</f>
        <v>Home Again Butler County</v>
      </c>
      <c r="C21" s="287" t="str">
        <f>IF(INDEX('CoC Ranking Data'!$A$1:$CF$105,ROW($E21),7)&lt;&gt;"",INDEX('CoC Ranking Data'!$A$1:$CF$105,ROW($E21),7),"")</f>
        <v>PH</v>
      </c>
      <c r="D21" s="300">
        <f>IF(INDEX('CoC Ranking Data'!$A$1:$CF$105,ROW($E21),15)&lt;&gt;"",INDEX('CoC Ranking Data'!$A$1:$CF$105,ROW($E21),15),"")</f>
        <v>0.96</v>
      </c>
      <c r="E21" s="8" t="str">
        <f t="shared" si="0"/>
        <v/>
      </c>
    </row>
    <row r="22" spans="1:5" s="9" customFormat="1" ht="12.75" x14ac:dyDescent="0.2">
      <c r="A22" s="286" t="str">
        <f>IF(INDEX('CoC Ranking Data'!$A$1:$CF$106,ROW($E22),4)&lt;&gt;"",INDEX('CoC Ranking Data'!$A$1:$CF$106,ROW($E22),4),"")</f>
        <v>County of Butler, Human Services</v>
      </c>
      <c r="B22" s="286" t="str">
        <f>IF(INDEX('CoC Ranking Data'!$A$1:$CF$101,ROW($E22),5)&lt;&gt;"",INDEX('CoC Ranking Data'!$A$1:$CF$101,ROW($E22),5),"")</f>
        <v>HOPE Project</v>
      </c>
      <c r="C22" s="287" t="str">
        <f>IF(INDEX('CoC Ranking Data'!$A$1:$CF$105,ROW($E22),7)&lt;&gt;"",INDEX('CoC Ranking Data'!$A$1:$CF$105,ROW($E22),7),"")</f>
        <v>PH</v>
      </c>
      <c r="D22" s="300">
        <f>IF(INDEX('CoC Ranking Data'!$A$1:$CF$105,ROW($E22),15)&lt;&gt;"",INDEX('CoC Ranking Data'!$A$1:$CF$105,ROW($E22),15),"")</f>
        <v>0.87</v>
      </c>
      <c r="E22" s="8" t="str">
        <f t="shared" si="0"/>
        <v/>
      </c>
    </row>
    <row r="23" spans="1:5" s="9" customFormat="1" ht="12.75" x14ac:dyDescent="0.2">
      <c r="A23" s="286" t="str">
        <f>IF(INDEX('CoC Ranking Data'!$A$1:$CF$106,ROW($E23),4)&lt;&gt;"",INDEX('CoC Ranking Data'!$A$1:$CF$106,ROW($E23),4),"")</f>
        <v>County of Butler, Human Services</v>
      </c>
      <c r="B23" s="286" t="str">
        <f>IF(INDEX('CoC Ranking Data'!$A$1:$CF$101,ROW($E23),5)&lt;&gt;"",INDEX('CoC Ranking Data'!$A$1:$CF$101,ROW($E23),5),"")</f>
        <v>Path Transition Age Project</v>
      </c>
      <c r="C23" s="287" t="str">
        <f>IF(INDEX('CoC Ranking Data'!$A$1:$CF$105,ROW($E23),7)&lt;&gt;"",INDEX('CoC Ranking Data'!$A$1:$CF$105,ROW($E23),7),"")</f>
        <v>PH</v>
      </c>
      <c r="D23" s="300">
        <f>IF(INDEX('CoC Ranking Data'!$A$1:$CF$105,ROW($E23),15)&lt;&gt;"",INDEX('CoC Ranking Data'!$A$1:$CF$105,ROW($E23),15),"")</f>
        <v>1</v>
      </c>
      <c r="E23" s="8" t="str">
        <f t="shared" si="0"/>
        <v/>
      </c>
    </row>
    <row r="24" spans="1:5" s="9" customFormat="1" ht="12.75" x14ac:dyDescent="0.2">
      <c r="A24" s="286" t="str">
        <f>IF(INDEX('CoC Ranking Data'!$A$1:$CF$106,ROW($E24),4)&lt;&gt;"",INDEX('CoC Ranking Data'!$A$1:$CF$106,ROW($E24),4),"")</f>
        <v>County of Greene</v>
      </c>
      <c r="B24" s="286" t="str">
        <f>IF(INDEX('CoC Ranking Data'!$A$1:$CF$101,ROW($E24),5)&lt;&gt;"",INDEX('CoC Ranking Data'!$A$1:$CF$101,ROW($E24),5),"")</f>
        <v>Greene County Rapid Rehousing Project</v>
      </c>
      <c r="C24" s="287" t="str">
        <f>IF(INDEX('CoC Ranking Data'!$A$1:$CF$105,ROW($E24),7)&lt;&gt;"",INDEX('CoC Ranking Data'!$A$1:$CF$105,ROW($E24),7),"")</f>
        <v>PH-RRH</v>
      </c>
      <c r="D24" s="300">
        <f>IF(INDEX('CoC Ranking Data'!$A$1:$CF$105,ROW($E24),15)&lt;&gt;"",INDEX('CoC Ranking Data'!$A$1:$CF$105,ROW($E24),15),"")</f>
        <v>1</v>
      </c>
      <c r="E24" s="8" t="str">
        <f t="shared" si="0"/>
        <v/>
      </c>
    </row>
    <row r="25" spans="1:5" s="9" customFormat="1" ht="12.75" x14ac:dyDescent="0.2">
      <c r="A25" s="286" t="str">
        <f>IF(INDEX('CoC Ranking Data'!$A$1:$CF$106,ROW($E25),4)&lt;&gt;"",INDEX('CoC Ranking Data'!$A$1:$CF$106,ROW($E25),4),"")</f>
        <v>County of Greene</v>
      </c>
      <c r="B25" s="286" t="str">
        <f>IF(INDEX('CoC Ranking Data'!$A$1:$CF$101,ROW($E25),5)&lt;&gt;"",INDEX('CoC Ranking Data'!$A$1:$CF$101,ROW($E25),5),"")</f>
        <v>Greene County Shelter + Care Project</v>
      </c>
      <c r="C25" s="287" t="str">
        <f>IF(INDEX('CoC Ranking Data'!$A$1:$CF$105,ROW($E25),7)&lt;&gt;"",INDEX('CoC Ranking Data'!$A$1:$CF$105,ROW($E25),7),"")</f>
        <v>PH</v>
      </c>
      <c r="D25" s="300">
        <f>IF(INDEX('CoC Ranking Data'!$A$1:$CF$105,ROW($E25),15)&lt;&gt;"",INDEX('CoC Ranking Data'!$A$1:$CF$105,ROW($E25),15),"")</f>
        <v>1</v>
      </c>
      <c r="E25" s="8" t="str">
        <f t="shared" si="0"/>
        <v/>
      </c>
    </row>
    <row r="26" spans="1:5" s="9" customFormat="1" ht="12.75" x14ac:dyDescent="0.2">
      <c r="A26" s="286" t="str">
        <f>IF(INDEX('CoC Ranking Data'!$A$1:$CF$106,ROW($E26),4)&lt;&gt;"",INDEX('CoC Ranking Data'!$A$1:$CF$106,ROW($E26),4),"")</f>
        <v>County of Greene</v>
      </c>
      <c r="B26" s="286" t="str">
        <f>IF(INDEX('CoC Ranking Data'!$A$1:$CF$101,ROW($E26),5)&lt;&gt;"",INDEX('CoC Ranking Data'!$A$1:$CF$101,ROW($E26),5),"")</f>
        <v>Greene County Supportive Housing Project</v>
      </c>
      <c r="C26" s="287" t="str">
        <f>IF(INDEX('CoC Ranking Data'!$A$1:$CF$105,ROW($E26),7)&lt;&gt;"",INDEX('CoC Ranking Data'!$A$1:$CF$105,ROW($E26),7),"")</f>
        <v>PH</v>
      </c>
      <c r="D26" s="300">
        <f>IF(INDEX('CoC Ranking Data'!$A$1:$CF$105,ROW($E26),15)&lt;&gt;"",INDEX('CoC Ranking Data'!$A$1:$CF$105,ROW($E26),15),"")</f>
        <v>1</v>
      </c>
      <c r="E26" s="8" t="str">
        <f t="shared" si="0"/>
        <v/>
      </c>
    </row>
    <row r="27" spans="1:5" s="9" customFormat="1" ht="12.75" x14ac:dyDescent="0.2">
      <c r="A27" s="286" t="str">
        <f>IF(INDEX('CoC Ranking Data'!$A$1:$CF$106,ROW($E27),4)&lt;&gt;"",INDEX('CoC Ranking Data'!$A$1:$CF$106,ROW($E27),4),"")</f>
        <v>County of Washington</v>
      </c>
      <c r="B27" s="286" t="str">
        <f>IF(INDEX('CoC Ranking Data'!$A$1:$CF$101,ROW($E27),5)&lt;&gt;"",INDEX('CoC Ranking Data'!$A$1:$CF$101,ROW($E27),5),"")</f>
        <v>Crossing Pointe</v>
      </c>
      <c r="C27" s="287" t="str">
        <f>IF(INDEX('CoC Ranking Data'!$A$1:$CF$105,ROW($E27),7)&lt;&gt;"",INDEX('CoC Ranking Data'!$A$1:$CF$105,ROW($E27),7),"")</f>
        <v>PH</v>
      </c>
      <c r="D27" s="300">
        <f>IF(INDEX('CoC Ranking Data'!$A$1:$CF$105,ROW($E27),15)&lt;&gt;"",INDEX('CoC Ranking Data'!$A$1:$CF$105,ROW($E27),15),"")</f>
        <v>1</v>
      </c>
      <c r="E27" s="8" t="str">
        <f t="shared" si="0"/>
        <v/>
      </c>
    </row>
    <row r="28" spans="1:5" s="9" customFormat="1" ht="12.75" x14ac:dyDescent="0.2">
      <c r="A28" s="286" t="str">
        <f>IF(INDEX('CoC Ranking Data'!$A$1:$CF$106,ROW($E28),4)&lt;&gt;"",INDEX('CoC Ranking Data'!$A$1:$CF$106,ROW($E28),4),"")</f>
        <v>County of Washington</v>
      </c>
      <c r="B28" s="286" t="str">
        <f>IF(INDEX('CoC Ranking Data'!$A$1:$CF$101,ROW($E28),5)&lt;&gt;"",INDEX('CoC Ranking Data'!$A$1:$CF$101,ROW($E28),5),"")</f>
        <v>Permanent Supportive Housing</v>
      </c>
      <c r="C28" s="287" t="str">
        <f>IF(INDEX('CoC Ranking Data'!$A$1:$CF$105,ROW($E28),7)&lt;&gt;"",INDEX('CoC Ranking Data'!$A$1:$CF$105,ROW($E28),7),"")</f>
        <v>PH</v>
      </c>
      <c r="D28" s="300">
        <f>IF(INDEX('CoC Ranking Data'!$A$1:$CF$105,ROW($E28),15)&lt;&gt;"",INDEX('CoC Ranking Data'!$A$1:$CF$105,ROW($E28),15),"")</f>
        <v>1</v>
      </c>
      <c r="E28" s="8" t="str">
        <f t="shared" si="0"/>
        <v/>
      </c>
    </row>
    <row r="29" spans="1:5" s="9" customFormat="1" ht="12.75" x14ac:dyDescent="0.2">
      <c r="A29" s="286" t="str">
        <f>IF(INDEX('CoC Ranking Data'!$A$1:$CF$106,ROW($E29),4)&lt;&gt;"",INDEX('CoC Ranking Data'!$A$1:$CF$106,ROW($E29),4),"")</f>
        <v>County of Washington</v>
      </c>
      <c r="B29" s="286" t="str">
        <f>IF(INDEX('CoC Ranking Data'!$A$1:$CF$101,ROW($E29),5)&lt;&gt;"",INDEX('CoC Ranking Data'!$A$1:$CF$101,ROW($E29),5),"")</f>
        <v>Shelter plus Care - Washington City Mission</v>
      </c>
      <c r="C29" s="287" t="str">
        <f>IF(INDEX('CoC Ranking Data'!$A$1:$CF$105,ROW($E29),7)&lt;&gt;"",INDEX('CoC Ranking Data'!$A$1:$CF$105,ROW($E29),7),"")</f>
        <v>PH</v>
      </c>
      <c r="D29" s="300">
        <f>IF(INDEX('CoC Ranking Data'!$A$1:$CF$105,ROW($E29),15)&lt;&gt;"",INDEX('CoC Ranking Data'!$A$1:$CF$105,ROW($E29),15),"")</f>
        <v>0.94</v>
      </c>
      <c r="E29" s="8" t="str">
        <f t="shared" si="0"/>
        <v/>
      </c>
    </row>
    <row r="30" spans="1:5" s="9" customFormat="1" ht="12.75" x14ac:dyDescent="0.2">
      <c r="A30" s="286" t="str">
        <f>IF(INDEX('CoC Ranking Data'!$A$1:$CF$106,ROW($E30),4)&lt;&gt;"",INDEX('CoC Ranking Data'!$A$1:$CF$106,ROW($E30),4),"")</f>
        <v>County of Washington</v>
      </c>
      <c r="B30" s="286" t="str">
        <f>IF(INDEX('CoC Ranking Data'!$A$1:$CF$101,ROW($E30),5)&lt;&gt;"",INDEX('CoC Ranking Data'!$A$1:$CF$101,ROW($E30),5),"")</f>
        <v>Shelter plus Care I</v>
      </c>
      <c r="C30" s="287" t="str">
        <f>IF(INDEX('CoC Ranking Data'!$A$1:$CF$105,ROW($E30),7)&lt;&gt;"",INDEX('CoC Ranking Data'!$A$1:$CF$105,ROW($E30),7),"")</f>
        <v>PH</v>
      </c>
      <c r="D30" s="300">
        <f>IF(INDEX('CoC Ranking Data'!$A$1:$CF$105,ROW($E30),15)&lt;&gt;"",INDEX('CoC Ranking Data'!$A$1:$CF$105,ROW($E30),15),"")</f>
        <v>1</v>
      </c>
      <c r="E30" s="8" t="str">
        <f t="shared" si="0"/>
        <v/>
      </c>
    </row>
    <row r="31" spans="1:5" s="9" customFormat="1" ht="12.75" x14ac:dyDescent="0.2">
      <c r="A31" s="286" t="str">
        <f>IF(INDEX('CoC Ranking Data'!$A$1:$CF$106,ROW($E31),4)&lt;&gt;"",INDEX('CoC Ranking Data'!$A$1:$CF$106,ROW($E31),4),"")</f>
        <v>County of Washington</v>
      </c>
      <c r="B31" s="286" t="str">
        <f>IF(INDEX('CoC Ranking Data'!$A$1:$CF$101,ROW($E31),5)&lt;&gt;"",INDEX('CoC Ranking Data'!$A$1:$CF$101,ROW($E31),5),"")</f>
        <v>Supportive Living</v>
      </c>
      <c r="C31" s="287" t="str">
        <f>IF(INDEX('CoC Ranking Data'!$A$1:$CF$105,ROW($E31),7)&lt;&gt;"",INDEX('CoC Ranking Data'!$A$1:$CF$105,ROW($E31),7),"")</f>
        <v>PH</v>
      </c>
      <c r="D31" s="300">
        <f>IF(INDEX('CoC Ranking Data'!$A$1:$CF$105,ROW($E31),15)&lt;&gt;"",INDEX('CoC Ranking Data'!$A$1:$CF$105,ROW($E31),15),"")</f>
        <v>1</v>
      </c>
      <c r="E31" s="8" t="str">
        <f t="shared" si="0"/>
        <v/>
      </c>
    </row>
    <row r="32" spans="1:5" s="9" customFormat="1" ht="12.75" x14ac:dyDescent="0.2">
      <c r="A32" s="286" t="str">
        <f>IF(INDEX('CoC Ranking Data'!$A$1:$CF$106,ROW($E32),4)&lt;&gt;"",INDEX('CoC Ranking Data'!$A$1:$CF$106,ROW($E32),4),"")</f>
        <v>Crawford County Coalition on Housing Needs, Inc.</v>
      </c>
      <c r="B32" s="286" t="str">
        <f>IF(INDEX('CoC Ranking Data'!$A$1:$CF$101,ROW($E32),5)&lt;&gt;"",INDEX('CoC Ranking Data'!$A$1:$CF$101,ROW($E32),5),"")</f>
        <v>Liberty House Transitional Housing Program</v>
      </c>
      <c r="C32" s="287" t="str">
        <f>IF(INDEX('CoC Ranking Data'!$A$1:$CF$105,ROW($E32),7)&lt;&gt;"",INDEX('CoC Ranking Data'!$A$1:$CF$105,ROW($E32),7),"")</f>
        <v>TH</v>
      </c>
      <c r="D32" s="300">
        <f>IF(INDEX('CoC Ranking Data'!$A$1:$CF$105,ROW($E32),15)&lt;&gt;"",INDEX('CoC Ranking Data'!$A$1:$CF$105,ROW($E32),15),"")</f>
        <v>1</v>
      </c>
      <c r="E32" s="8">
        <f t="shared" si="0"/>
        <v>8</v>
      </c>
    </row>
    <row r="33" spans="1:5" s="9" customFormat="1" ht="12.75" x14ac:dyDescent="0.2">
      <c r="A33" s="286" t="str">
        <f>IF(INDEX('CoC Ranking Data'!$A$1:$CF$106,ROW($E33),4)&lt;&gt;"",INDEX('CoC Ranking Data'!$A$1:$CF$106,ROW($E33),4),"")</f>
        <v>Crawford County Commissioners</v>
      </c>
      <c r="B33" s="286" t="str">
        <f>IF(INDEX('CoC Ranking Data'!$A$1:$CF$101,ROW($E33),5)&lt;&gt;"",INDEX('CoC Ranking Data'!$A$1:$CF$101,ROW($E33),5),"")</f>
        <v>Crawford County Shelter plus Care</v>
      </c>
      <c r="C33" s="287" t="str">
        <f>IF(INDEX('CoC Ranking Data'!$A$1:$CF$105,ROW($E33),7)&lt;&gt;"",INDEX('CoC Ranking Data'!$A$1:$CF$105,ROW($E33),7),"")</f>
        <v>PH</v>
      </c>
      <c r="D33" s="300">
        <f>IF(INDEX('CoC Ranking Data'!$A$1:$CF$105,ROW($E33),15)&lt;&gt;"",INDEX('CoC Ranking Data'!$A$1:$CF$105,ROW($E33),15),"")</f>
        <v>0.95</v>
      </c>
      <c r="E33" s="8" t="str">
        <f t="shared" si="0"/>
        <v/>
      </c>
    </row>
    <row r="34" spans="1:5" s="9" customFormat="1" ht="12.75" x14ac:dyDescent="0.2">
      <c r="A34" s="286" t="str">
        <f>IF(INDEX('CoC Ranking Data'!$A$1:$CF$106,ROW($E34),4)&lt;&gt;"",INDEX('CoC Ranking Data'!$A$1:$CF$106,ROW($E34),4),"")</f>
        <v>Crawford County Mental Health Awareness Program, Inc.</v>
      </c>
      <c r="B34" s="286" t="str">
        <f>IF(INDEX('CoC Ranking Data'!$A$1:$CF$101,ROW($E34),5)&lt;&gt;"",INDEX('CoC Ranking Data'!$A$1:$CF$101,ROW($E34),5),"")</f>
        <v>CHAPS Fairweather Lodge</v>
      </c>
      <c r="C34" s="287" t="str">
        <f>IF(INDEX('CoC Ranking Data'!$A$1:$CF$105,ROW($E34),7)&lt;&gt;"",INDEX('CoC Ranking Data'!$A$1:$CF$105,ROW($E34),7),"")</f>
        <v>PH</v>
      </c>
      <c r="D34" s="300">
        <f>IF(INDEX('CoC Ranking Data'!$A$1:$CF$105,ROW($E34),15)&lt;&gt;"",INDEX('CoC Ranking Data'!$A$1:$CF$105,ROW($E34),15),"")</f>
        <v>1</v>
      </c>
      <c r="E34" s="8" t="str">
        <f t="shared" si="0"/>
        <v/>
      </c>
    </row>
    <row r="35" spans="1:5" s="9" customFormat="1" ht="12.75" x14ac:dyDescent="0.2">
      <c r="A35" s="286" t="str">
        <f>IF(INDEX('CoC Ranking Data'!$A$1:$CF$106,ROW($E35),4)&lt;&gt;"",INDEX('CoC Ranking Data'!$A$1:$CF$106,ROW($E35),4),"")</f>
        <v>Crawford County Mental Health Awareness Program, Inc.</v>
      </c>
      <c r="B35" s="286" t="str">
        <f>IF(INDEX('CoC Ranking Data'!$A$1:$CF$101,ROW($E35),5)&lt;&gt;"",INDEX('CoC Ranking Data'!$A$1:$CF$101,ROW($E35),5),"")</f>
        <v xml:space="preserve">CHAPS Family Housing </v>
      </c>
      <c r="C35" s="287" t="str">
        <f>IF(INDEX('CoC Ranking Data'!$A$1:$CF$105,ROW($E35),7)&lt;&gt;"",INDEX('CoC Ranking Data'!$A$1:$CF$105,ROW($E35),7),"")</f>
        <v>PH</v>
      </c>
      <c r="D35" s="300">
        <f>IF(INDEX('CoC Ranking Data'!$A$1:$CF$105,ROW($E35),15)&lt;&gt;"",INDEX('CoC Ranking Data'!$A$1:$CF$105,ROW($E35),15),"")</f>
        <v>1</v>
      </c>
      <c r="E35" s="8" t="str">
        <f t="shared" si="0"/>
        <v/>
      </c>
    </row>
    <row r="36" spans="1:5" s="9" customFormat="1" ht="12.75" x14ac:dyDescent="0.2">
      <c r="A36" s="286" t="str">
        <f>IF(INDEX('CoC Ranking Data'!$A$1:$CF$106,ROW($E36),4)&lt;&gt;"",INDEX('CoC Ranking Data'!$A$1:$CF$106,ROW($E36),4),"")</f>
        <v>Crawford County Mental Health Awareness Program, Inc.</v>
      </c>
      <c r="B36" s="286" t="str">
        <f>IF(INDEX('CoC Ranking Data'!$A$1:$CF$101,ROW($E36),5)&lt;&gt;"",INDEX('CoC Ranking Data'!$A$1:$CF$101,ROW($E36),5),"")</f>
        <v>Crawford County Housing Advocacy Project</v>
      </c>
      <c r="C36" s="287" t="str">
        <f>IF(INDEX('CoC Ranking Data'!$A$1:$CF$105,ROW($E36),7)&lt;&gt;"",INDEX('CoC Ranking Data'!$A$1:$CF$105,ROW($E36),7),"")</f>
        <v>SSO</v>
      </c>
      <c r="D36" s="300">
        <f>IF(INDEX('CoC Ranking Data'!$A$1:$CF$105,ROW($E36),15)&lt;&gt;"",INDEX('CoC Ranking Data'!$A$1:$CF$105,ROW($E36),15),"")</f>
        <v>0.91</v>
      </c>
      <c r="E36" s="8">
        <f t="shared" si="0"/>
        <v>6</v>
      </c>
    </row>
    <row r="37" spans="1:5" s="9" customFormat="1" ht="12.75" x14ac:dyDescent="0.2">
      <c r="A37" s="286" t="str">
        <f>IF(INDEX('CoC Ranking Data'!$A$1:$CF$106,ROW($E37),4)&lt;&gt;"",INDEX('CoC Ranking Data'!$A$1:$CF$106,ROW($E37),4),"")</f>
        <v>Crawford County Mental Health Awareness Program, Inc.</v>
      </c>
      <c r="B37" s="286" t="str">
        <f>IF(INDEX('CoC Ranking Data'!$A$1:$CF$101,ROW($E37),5)&lt;&gt;"",INDEX('CoC Ranking Data'!$A$1:$CF$101,ROW($E37),5),"")</f>
        <v xml:space="preserve">Housing Now </v>
      </c>
      <c r="C37" s="287" t="str">
        <f>IF(INDEX('CoC Ranking Data'!$A$1:$CF$105,ROW($E37),7)&lt;&gt;"",INDEX('CoC Ranking Data'!$A$1:$CF$105,ROW($E37),7),"")</f>
        <v>PH</v>
      </c>
      <c r="D37" s="300">
        <f>IF(INDEX('CoC Ranking Data'!$A$1:$CF$105,ROW($E37),15)&lt;&gt;"",INDEX('CoC Ranking Data'!$A$1:$CF$105,ROW($E37),15),"")</f>
        <v>1</v>
      </c>
      <c r="E37" s="8" t="str">
        <f t="shared" si="0"/>
        <v/>
      </c>
    </row>
    <row r="38" spans="1:5" s="9" customFormat="1" ht="12.75" x14ac:dyDescent="0.2">
      <c r="A38" s="286" t="str">
        <f>IF(INDEX('CoC Ranking Data'!$A$1:$CF$106,ROW($E38),4)&lt;&gt;"",INDEX('CoC Ranking Data'!$A$1:$CF$106,ROW($E38),4),"")</f>
        <v>DuBois Housing Authority</v>
      </c>
      <c r="B38" s="286" t="str">
        <f>IF(INDEX('CoC Ranking Data'!$A$1:$CF$101,ROW($E38),5)&lt;&gt;"",INDEX('CoC Ranking Data'!$A$1:$CF$101,ROW($E38),5),"")</f>
        <v>2018 Renewal App - DuBois Housing Authority - Shelter Plus Care 1/2/3/4/5</v>
      </c>
      <c r="C38" s="287" t="str">
        <f>IF(INDEX('CoC Ranking Data'!$A$1:$CF$105,ROW($E38),7)&lt;&gt;"",INDEX('CoC Ranking Data'!$A$1:$CF$105,ROW($E38),7),"")</f>
        <v>PH</v>
      </c>
      <c r="D38" s="300">
        <f>IF(INDEX('CoC Ranking Data'!$A$1:$CF$105,ROW($E38),15)&lt;&gt;"",INDEX('CoC Ranking Data'!$A$1:$CF$105,ROW($E38),15),"")</f>
        <v>0.99</v>
      </c>
      <c r="E38" s="8" t="str">
        <f t="shared" si="0"/>
        <v/>
      </c>
    </row>
    <row r="39" spans="1:5" s="9" customFormat="1" ht="12.75" x14ac:dyDescent="0.2">
      <c r="A39" s="286" t="str">
        <f>IF(INDEX('CoC Ranking Data'!$A$1:$CF$106,ROW($E39),4)&lt;&gt;"",INDEX('CoC Ranking Data'!$A$1:$CF$106,ROW($E39),4),"")</f>
        <v>Fayette County Community Action Agency, Inc.</v>
      </c>
      <c r="B39" s="286" t="str">
        <f>IF(INDEX('CoC Ranking Data'!$A$1:$CF$101,ROW($E39),5)&lt;&gt;"",INDEX('CoC Ranking Data'!$A$1:$CF$101,ROW($E39),5),"")</f>
        <v>Fairweather Lodge Supportive Housing</v>
      </c>
      <c r="C39" s="287" t="str">
        <f>IF(INDEX('CoC Ranking Data'!$A$1:$CF$105,ROW($E39),7)&lt;&gt;"",INDEX('CoC Ranking Data'!$A$1:$CF$105,ROW($E39),7),"")</f>
        <v>PH</v>
      </c>
      <c r="D39" s="300">
        <f>IF(INDEX('CoC Ranking Data'!$A$1:$CF$105,ROW($E39),15)&lt;&gt;"",INDEX('CoC Ranking Data'!$A$1:$CF$105,ROW($E39),15),"")</f>
        <v>1</v>
      </c>
      <c r="E39" s="8" t="str">
        <f t="shared" si="0"/>
        <v/>
      </c>
    </row>
    <row r="40" spans="1:5" s="9" customFormat="1" ht="12.75" x14ac:dyDescent="0.2">
      <c r="A40" s="286" t="str">
        <f>IF(INDEX('CoC Ranking Data'!$A$1:$CF$106,ROW($E40),4)&lt;&gt;"",INDEX('CoC Ranking Data'!$A$1:$CF$106,ROW($E40),4),"")</f>
        <v>Fayette County Community Action Agency, Inc.</v>
      </c>
      <c r="B40" s="286" t="str">
        <f>IF(INDEX('CoC Ranking Data'!$A$1:$CF$101,ROW($E40),5)&lt;&gt;"",INDEX('CoC Ranking Data'!$A$1:$CF$101,ROW($E40),5),"")</f>
        <v>Fayette Apartments</v>
      </c>
      <c r="C40" s="287" t="str">
        <f>IF(INDEX('CoC Ranking Data'!$A$1:$CF$105,ROW($E40),7)&lt;&gt;"",INDEX('CoC Ranking Data'!$A$1:$CF$105,ROW($E40),7),"")</f>
        <v>PH</v>
      </c>
      <c r="D40" s="300">
        <f>IF(INDEX('CoC Ranking Data'!$A$1:$CF$105,ROW($E40),15)&lt;&gt;"",INDEX('CoC Ranking Data'!$A$1:$CF$105,ROW($E40),15),"")</f>
        <v>1</v>
      </c>
      <c r="E40" s="8" t="str">
        <f t="shared" si="0"/>
        <v/>
      </c>
    </row>
    <row r="41" spans="1:5" s="9" customFormat="1" ht="12.75" x14ac:dyDescent="0.2">
      <c r="A41" s="286" t="str">
        <f>IF(INDEX('CoC Ranking Data'!$A$1:$CF$106,ROW($E41),4)&lt;&gt;"",INDEX('CoC Ranking Data'!$A$1:$CF$106,ROW($E41),4),"")</f>
        <v>Fayette County Community Action Agency, Inc.</v>
      </c>
      <c r="B41" s="286" t="str">
        <f>IF(INDEX('CoC Ranking Data'!$A$1:$CF$101,ROW($E41),5)&lt;&gt;"",INDEX('CoC Ranking Data'!$A$1:$CF$101,ROW($E41),5),"")</f>
        <v>Fayette County Rapid Rehousing</v>
      </c>
      <c r="C41" s="287" t="str">
        <f>IF(INDEX('CoC Ranking Data'!$A$1:$CF$105,ROW($E41),7)&lt;&gt;"",INDEX('CoC Ranking Data'!$A$1:$CF$105,ROW($E41),7),"")</f>
        <v>PH-RRH</v>
      </c>
      <c r="D41" s="300">
        <f>IF(INDEX('CoC Ranking Data'!$A$1:$CF$105,ROW($E41),15)&lt;&gt;"",INDEX('CoC Ranking Data'!$A$1:$CF$105,ROW($E41),15),"")</f>
        <v>0.97</v>
      </c>
      <c r="E41" s="8" t="str">
        <f t="shared" si="0"/>
        <v/>
      </c>
    </row>
    <row r="42" spans="1:5" s="9" customFormat="1" ht="12.75" x14ac:dyDescent="0.2">
      <c r="A42" s="286" t="str">
        <f>IF(INDEX('CoC Ranking Data'!$A$1:$CF$106,ROW($E42),4)&lt;&gt;"",INDEX('CoC Ranking Data'!$A$1:$CF$106,ROW($E42),4),"")</f>
        <v>Fayette County Community Action Agency, Inc.</v>
      </c>
      <c r="B42" s="286" t="str">
        <f>IF(INDEX('CoC Ranking Data'!$A$1:$CF$101,ROW($E42),5)&lt;&gt;"",INDEX('CoC Ranking Data'!$A$1:$CF$101,ROW($E42),5),"")</f>
        <v>Lenox Street Apartments</v>
      </c>
      <c r="C42" s="287" t="str">
        <f>IF(INDEX('CoC Ranking Data'!$A$1:$CF$105,ROW($E42),7)&lt;&gt;"",INDEX('CoC Ranking Data'!$A$1:$CF$105,ROW($E42),7),"")</f>
        <v>PH</v>
      </c>
      <c r="D42" s="300">
        <f>IF(INDEX('CoC Ranking Data'!$A$1:$CF$105,ROW($E42),15)&lt;&gt;"",INDEX('CoC Ranking Data'!$A$1:$CF$105,ROW($E42),15),"")</f>
        <v>1</v>
      </c>
      <c r="E42" s="8" t="str">
        <f t="shared" si="0"/>
        <v/>
      </c>
    </row>
    <row r="43" spans="1:5" s="9" customFormat="1" ht="12.75" x14ac:dyDescent="0.2">
      <c r="A43" s="286" t="str">
        <f>IF(INDEX('CoC Ranking Data'!$A$1:$CF$106,ROW($E43),4)&lt;&gt;"",INDEX('CoC Ranking Data'!$A$1:$CF$106,ROW($E43),4),"")</f>
        <v>Fayette County Community Action Agency, Inc.</v>
      </c>
      <c r="B43" s="286" t="str">
        <f>IF(INDEX('CoC Ranking Data'!$A$1:$CF$101,ROW($E43),5)&lt;&gt;"",INDEX('CoC Ranking Data'!$A$1:$CF$101,ROW($E43),5),"")</f>
        <v>Southwest Regional Rapid Re-Housing Program</v>
      </c>
      <c r="C43" s="287" t="str">
        <f>IF(INDEX('CoC Ranking Data'!$A$1:$CF$105,ROW($E43),7)&lt;&gt;"",INDEX('CoC Ranking Data'!$A$1:$CF$105,ROW($E43),7),"")</f>
        <v>PH-RRH</v>
      </c>
      <c r="D43" s="300">
        <f>IF(INDEX('CoC Ranking Data'!$A$1:$CF$105,ROW($E43),15)&lt;&gt;"",INDEX('CoC Ranking Data'!$A$1:$CF$105,ROW($E43),15),"")</f>
        <v>0.86627906976744184</v>
      </c>
      <c r="E43" s="8" t="str">
        <f t="shared" si="0"/>
        <v/>
      </c>
    </row>
    <row r="44" spans="1:5" s="9" customFormat="1" ht="12.75" x14ac:dyDescent="0.2">
      <c r="A44" s="286" t="str">
        <f>IF(INDEX('CoC Ranking Data'!$A$1:$CF$106,ROW($E44),4)&lt;&gt;"",INDEX('CoC Ranking Data'!$A$1:$CF$106,ROW($E44),4),"")</f>
        <v>Housing Authority of the County of Butler</v>
      </c>
      <c r="B44" s="286" t="str">
        <f>IF(INDEX('CoC Ranking Data'!$A$1:$CF$101,ROW($E44),5)&lt;&gt;"",INDEX('CoC Ranking Data'!$A$1:$CF$101,ROW($E44),5),"")</f>
        <v>Franklin Court Chronically Homeless</v>
      </c>
      <c r="C44" s="287" t="str">
        <f>IF(INDEX('CoC Ranking Data'!$A$1:$CF$105,ROW($E44),7)&lt;&gt;"",INDEX('CoC Ranking Data'!$A$1:$CF$105,ROW($E44),7),"")</f>
        <v>PH</v>
      </c>
      <c r="D44" s="300">
        <f>IF(INDEX('CoC Ranking Data'!$A$1:$CF$105,ROW($E44),15)&lt;&gt;"",INDEX('CoC Ranking Data'!$A$1:$CF$105,ROW($E44),15),"")</f>
        <v>0.8</v>
      </c>
      <c r="E44" s="8" t="str">
        <f t="shared" si="0"/>
        <v/>
      </c>
    </row>
    <row r="45" spans="1:5" s="9" customFormat="1" ht="12.75" x14ac:dyDescent="0.2">
      <c r="A45" s="286" t="str">
        <f>IF(INDEX('CoC Ranking Data'!$A$1:$CF$106,ROW($E45),4)&lt;&gt;"",INDEX('CoC Ranking Data'!$A$1:$CF$106,ROW($E45),4),"")</f>
        <v>Indiana County Community Action Program, Inc.</v>
      </c>
      <c r="B45" s="286" t="str">
        <f>IF(INDEX('CoC Ranking Data'!$A$1:$CF$101,ROW($E45),5)&lt;&gt;"",INDEX('CoC Ranking Data'!$A$1:$CF$101,ROW($E45),5),"")</f>
        <v>PHD Consolidated</v>
      </c>
      <c r="C45" s="287" t="str">
        <f>IF(INDEX('CoC Ranking Data'!$A$1:$CF$105,ROW($E45),7)&lt;&gt;"",INDEX('CoC Ranking Data'!$A$1:$CF$105,ROW($E45),7),"")</f>
        <v>PH</v>
      </c>
      <c r="D45" s="300">
        <f>IF(INDEX('CoC Ranking Data'!$A$1:$CF$105,ROW($E45),15)&lt;&gt;"",INDEX('CoC Ranking Data'!$A$1:$CF$105,ROW($E45),15),"")</f>
        <v>0.84210526315789469</v>
      </c>
      <c r="E45" s="8" t="str">
        <f t="shared" si="0"/>
        <v/>
      </c>
    </row>
    <row r="46" spans="1:5" s="9" customFormat="1" ht="12.75" x14ac:dyDescent="0.2">
      <c r="A46" s="286" t="str">
        <f>IF(INDEX('CoC Ranking Data'!$A$1:$CF$106,ROW($E46),4)&lt;&gt;"",INDEX('CoC Ranking Data'!$A$1:$CF$106,ROW($E46),4),"")</f>
        <v>Lawrence County Social Services, Inc.</v>
      </c>
      <c r="B46" s="286" t="str">
        <f>IF(INDEX('CoC Ranking Data'!$A$1:$CF$101,ROW($E46),5)&lt;&gt;"",INDEX('CoC Ranking Data'!$A$1:$CF$101,ROW($E46),5),"")</f>
        <v>NWRHA</v>
      </c>
      <c r="C46" s="287" t="str">
        <f>IF(INDEX('CoC Ranking Data'!$A$1:$CF$105,ROW($E46),7)&lt;&gt;"",INDEX('CoC Ranking Data'!$A$1:$CF$105,ROW($E46),7),"")</f>
        <v>PH</v>
      </c>
      <c r="D46" s="300">
        <f>IF(INDEX('CoC Ranking Data'!$A$1:$CF$105,ROW($E46),15)&lt;&gt;"",INDEX('CoC Ranking Data'!$A$1:$CF$105,ROW($E46),15),"")</f>
        <v>0.91</v>
      </c>
      <c r="E46" s="8" t="str">
        <f t="shared" si="0"/>
        <v/>
      </c>
    </row>
    <row r="47" spans="1:5" s="9" customFormat="1" ht="12.75" x14ac:dyDescent="0.2">
      <c r="A47" s="286" t="str">
        <f>IF(INDEX('CoC Ranking Data'!$A$1:$CF$106,ROW($E47),4)&lt;&gt;"",INDEX('CoC Ranking Data'!$A$1:$CF$106,ROW($E47),4),"")</f>
        <v>Lawrence County Social Services, Inc.</v>
      </c>
      <c r="B47" s="286" t="str">
        <f>IF(INDEX('CoC Ranking Data'!$A$1:$CF$101,ROW($E47),5)&lt;&gt;"",INDEX('CoC Ranking Data'!$A$1:$CF$101,ROW($E47),5),"")</f>
        <v>NWRHA 2</v>
      </c>
      <c r="C47" s="287" t="str">
        <f>IF(INDEX('CoC Ranking Data'!$A$1:$CF$105,ROW($E47),7)&lt;&gt;"",INDEX('CoC Ranking Data'!$A$1:$CF$105,ROW($E47),7),"")</f>
        <v>PH</v>
      </c>
      <c r="D47" s="300">
        <f>IF(INDEX('CoC Ranking Data'!$A$1:$CF$105,ROW($E47),15)&lt;&gt;"",INDEX('CoC Ranking Data'!$A$1:$CF$105,ROW($E47),15),"")</f>
        <v>1</v>
      </c>
      <c r="E47" s="8" t="str">
        <f t="shared" si="0"/>
        <v/>
      </c>
    </row>
    <row r="48" spans="1:5" s="9" customFormat="1" ht="12.75" x14ac:dyDescent="0.2">
      <c r="A48" s="286" t="str">
        <f>IF(INDEX('CoC Ranking Data'!$A$1:$CF$106,ROW($E48),4)&lt;&gt;"",INDEX('CoC Ranking Data'!$A$1:$CF$106,ROW($E48),4),"")</f>
        <v>Lawrence County Social Services, Inc.</v>
      </c>
      <c r="B48" s="286" t="str">
        <f>IF(INDEX('CoC Ranking Data'!$A$1:$CF$101,ROW($E48),5)&lt;&gt;"",INDEX('CoC Ranking Data'!$A$1:$CF$101,ROW($E48),5),"")</f>
        <v>SAFE</v>
      </c>
      <c r="C48" s="287" t="str">
        <f>IF(INDEX('CoC Ranking Data'!$A$1:$CF$105,ROW($E48),7)&lt;&gt;"",INDEX('CoC Ranking Data'!$A$1:$CF$105,ROW($E48),7),"")</f>
        <v>SSO</v>
      </c>
      <c r="D48" s="300">
        <f>IF(INDEX('CoC Ranking Data'!$A$1:$CF$105,ROW($E48),15)&lt;&gt;"",INDEX('CoC Ranking Data'!$A$1:$CF$105,ROW($E48),15),"")</f>
        <v>0.9</v>
      </c>
      <c r="E48" s="8">
        <f t="shared" si="0"/>
        <v>6</v>
      </c>
    </row>
    <row r="49" spans="1:5" s="9" customFormat="1" ht="12.75" x14ac:dyDescent="0.2">
      <c r="A49" s="286" t="str">
        <f>IF(INDEX('CoC Ranking Data'!$A$1:$CF$106,ROW($E49),4)&lt;&gt;"",INDEX('CoC Ranking Data'!$A$1:$CF$106,ROW($E49),4),"")</f>
        <v>Lawrence County Social Services, Inc.</v>
      </c>
      <c r="B49" s="286" t="str">
        <f>IF(INDEX('CoC Ranking Data'!$A$1:$CF$101,ROW($E49),5)&lt;&gt;"",INDEX('CoC Ranking Data'!$A$1:$CF$101,ROW($E49),5),"")</f>
        <v>TEAM RRH</v>
      </c>
      <c r="C49" s="287" t="str">
        <f>IF(INDEX('CoC Ranking Data'!$A$1:$CF$105,ROW($E49),7)&lt;&gt;"",INDEX('CoC Ranking Data'!$A$1:$CF$105,ROW($E49),7),"")</f>
        <v>PH-RRH</v>
      </c>
      <c r="D49" s="300">
        <f>IF(INDEX('CoC Ranking Data'!$A$1:$CF$105,ROW($E49),15)&lt;&gt;"",INDEX('CoC Ranking Data'!$A$1:$CF$105,ROW($E49),15),"")</f>
        <v>0.95</v>
      </c>
      <c r="E49" s="8" t="str">
        <f t="shared" si="0"/>
        <v/>
      </c>
    </row>
    <row r="50" spans="1:5" s="9" customFormat="1" ht="12.75" x14ac:dyDescent="0.2">
      <c r="A50" s="286" t="str">
        <f>IF(INDEX('CoC Ranking Data'!$A$1:$CF$106,ROW($E50),4)&lt;&gt;"",INDEX('CoC Ranking Data'!$A$1:$CF$106,ROW($E50),4),"")</f>
        <v>Lawrence County Social Services, Inc.</v>
      </c>
      <c r="B50" s="286" t="str">
        <f>IF(INDEX('CoC Ranking Data'!$A$1:$CF$101,ROW($E50),5)&lt;&gt;"",INDEX('CoC Ranking Data'!$A$1:$CF$101,ROW($E50),5),"")</f>
        <v>Turning Point</v>
      </c>
      <c r="C50" s="287" t="str">
        <f>IF(INDEX('CoC Ranking Data'!$A$1:$CF$105,ROW($E50),7)&lt;&gt;"",INDEX('CoC Ranking Data'!$A$1:$CF$105,ROW($E50),7),"")</f>
        <v>PH</v>
      </c>
      <c r="D50" s="300">
        <f>IF(INDEX('CoC Ranking Data'!$A$1:$CF$105,ROW($E50),15)&lt;&gt;"",INDEX('CoC Ranking Data'!$A$1:$CF$105,ROW($E50),15),"")</f>
        <v>0.95</v>
      </c>
      <c r="E50" s="8" t="str">
        <f t="shared" si="0"/>
        <v/>
      </c>
    </row>
    <row r="51" spans="1:5" s="9" customFormat="1" ht="12.75" x14ac:dyDescent="0.2">
      <c r="A51" s="286" t="str">
        <f>IF(INDEX('CoC Ranking Data'!$A$1:$CF$106,ROW($E51),4)&lt;&gt;"",INDEX('CoC Ranking Data'!$A$1:$CF$106,ROW($E51),4),"")</f>
        <v>Lawrence County Social Services, Inc.</v>
      </c>
      <c r="B51" s="286" t="str">
        <f>IF(INDEX('CoC Ranking Data'!$A$1:$CF$101,ROW($E51),5)&lt;&gt;"",INDEX('CoC Ranking Data'!$A$1:$CF$101,ROW($E51),5),"")</f>
        <v>Veterans RRH</v>
      </c>
      <c r="C51" s="287" t="str">
        <f>IF(INDEX('CoC Ranking Data'!$A$1:$CF$105,ROW($E51),7)&lt;&gt;"",INDEX('CoC Ranking Data'!$A$1:$CF$105,ROW($E51),7),"")</f>
        <v>PH-RRH</v>
      </c>
      <c r="D51" s="300">
        <f>IF(INDEX('CoC Ranking Data'!$A$1:$CF$105,ROW($E51),15)&lt;&gt;"",INDEX('CoC Ranking Data'!$A$1:$CF$105,ROW($E51),15),"")</f>
        <v>1</v>
      </c>
      <c r="E51" s="8" t="str">
        <f t="shared" si="0"/>
        <v/>
      </c>
    </row>
    <row r="52" spans="1:5" s="9" customFormat="1" ht="12.75" x14ac:dyDescent="0.2">
      <c r="A52" s="286" t="str">
        <f>IF(INDEX('CoC Ranking Data'!$A$1:$CF$106,ROW($E52),4)&lt;&gt;"",INDEX('CoC Ranking Data'!$A$1:$CF$106,ROW($E52),4),"")</f>
        <v>McKean County Redevelopment &amp; Housing Authority</v>
      </c>
      <c r="B52" s="286" t="str">
        <f>IF(INDEX('CoC Ranking Data'!$A$1:$CF$101,ROW($E52),5)&lt;&gt;"",INDEX('CoC Ranking Data'!$A$1:$CF$101,ROW($E52),5),"")</f>
        <v>Northwest RRH</v>
      </c>
      <c r="C52" s="287" t="str">
        <f>IF(INDEX('CoC Ranking Data'!$A$1:$CF$105,ROW($E52),7)&lt;&gt;"",INDEX('CoC Ranking Data'!$A$1:$CF$105,ROW($E52),7),"")</f>
        <v>PH-RRH</v>
      </c>
      <c r="D52" s="300">
        <f>IF(INDEX('CoC Ranking Data'!$A$1:$CF$105,ROW($E52),15)&lt;&gt;"",INDEX('CoC Ranking Data'!$A$1:$CF$105,ROW($E52),15),"")</f>
        <v>0.99</v>
      </c>
      <c r="E52" s="8" t="str">
        <f t="shared" si="0"/>
        <v/>
      </c>
    </row>
    <row r="53" spans="1:5" s="9" customFormat="1" ht="12.75" x14ac:dyDescent="0.2">
      <c r="A53" s="286" t="str">
        <f>IF(INDEX('CoC Ranking Data'!$A$1:$CF$106,ROW($E53),4)&lt;&gt;"",INDEX('CoC Ranking Data'!$A$1:$CF$106,ROW($E53),4),"")</f>
        <v>Northern Cambria Community Development Corporation</v>
      </c>
      <c r="B53" s="286" t="str">
        <f>IF(INDEX('CoC Ranking Data'!$A$1:$CF$101,ROW($E53),5)&lt;&gt;"",INDEX('CoC Ranking Data'!$A$1:$CF$101,ROW($E53),5),"")</f>
        <v>Chestnut Street Gardens Renewal Project Application FY 2018</v>
      </c>
      <c r="C53" s="287" t="str">
        <f>IF(INDEX('CoC Ranking Data'!$A$1:$CF$105,ROW($E53),7)&lt;&gt;"",INDEX('CoC Ranking Data'!$A$1:$CF$105,ROW($E53),7),"")</f>
        <v>PH</v>
      </c>
      <c r="D53" s="300">
        <f>IF(INDEX('CoC Ranking Data'!$A$1:$CF$105,ROW($E53),15)&lt;&gt;"",INDEX('CoC Ranking Data'!$A$1:$CF$105,ROW($E53),15),"")</f>
        <v>1</v>
      </c>
      <c r="E53" s="8" t="str">
        <f t="shared" si="0"/>
        <v/>
      </c>
    </row>
    <row r="54" spans="1:5" s="9" customFormat="1" ht="12.75" x14ac:dyDescent="0.2">
      <c r="A54" s="286" t="str">
        <f>IF(INDEX('CoC Ranking Data'!$A$1:$CF$106,ROW($E54),4)&lt;&gt;"",INDEX('CoC Ranking Data'!$A$1:$CF$106,ROW($E54),4),"")</f>
        <v>Northern Cambria Community Development Corporation</v>
      </c>
      <c r="B54" s="286" t="str">
        <f>IF(INDEX('CoC Ranking Data'!$A$1:$CF$101,ROW($E54),5)&lt;&gt;"",INDEX('CoC Ranking Data'!$A$1:$CF$101,ROW($E54),5),"")</f>
        <v>Clinton Street Gardens Renewal Project Application FY 2018</v>
      </c>
      <c r="C54" s="287" t="str">
        <f>IF(INDEX('CoC Ranking Data'!$A$1:$CF$105,ROW($E54),7)&lt;&gt;"",INDEX('CoC Ranking Data'!$A$1:$CF$105,ROW($E54),7),"")</f>
        <v>PH</v>
      </c>
      <c r="D54" s="300">
        <f>IF(INDEX('CoC Ranking Data'!$A$1:$CF$105,ROW($E54),15)&lt;&gt;"",INDEX('CoC Ranking Data'!$A$1:$CF$105,ROW($E54),15),"")</f>
        <v>1</v>
      </c>
      <c r="E54" s="8" t="str">
        <f t="shared" si="0"/>
        <v/>
      </c>
    </row>
    <row r="55" spans="1:5" s="9" customFormat="1" ht="12.75" x14ac:dyDescent="0.2">
      <c r="A55" s="286" t="str">
        <f>IF(INDEX('CoC Ranking Data'!$A$1:$CF$106,ROW($E55),4)&lt;&gt;"",INDEX('CoC Ranking Data'!$A$1:$CF$106,ROW($E55),4),"")</f>
        <v>Union Mission of Latrobe, Inc.</v>
      </c>
      <c r="B55" s="286" t="str">
        <f>IF(INDEX('CoC Ranking Data'!$A$1:$CF$101,ROW($E55),5)&lt;&gt;"",INDEX('CoC Ranking Data'!$A$1:$CF$101,ROW($E55),5),"")</f>
        <v>Consolidated Union Mission Permanent Supportive Housing</v>
      </c>
      <c r="C55" s="287" t="str">
        <f>IF(INDEX('CoC Ranking Data'!$A$1:$CF$105,ROW($E55),7)&lt;&gt;"",INDEX('CoC Ranking Data'!$A$1:$CF$105,ROW($E55),7),"")</f>
        <v>PH</v>
      </c>
      <c r="D55" s="300">
        <f>IF(INDEX('CoC Ranking Data'!$A$1:$CF$105,ROW($E55),15)&lt;&gt;"",INDEX('CoC Ranking Data'!$A$1:$CF$105,ROW($E55),15),"")</f>
        <v>0.83333333333333337</v>
      </c>
      <c r="E55" s="8" t="str">
        <f t="shared" si="0"/>
        <v/>
      </c>
    </row>
    <row r="56" spans="1:5" x14ac:dyDescent="0.25">
      <c r="A56" s="286" t="str">
        <f>IF(INDEX('CoC Ranking Data'!$A$1:$CF$106,ROW($E56),4)&lt;&gt;"",INDEX('CoC Ranking Data'!$A$1:$CF$106,ROW($E56),4),"")</f>
        <v>Victim Outreach Intervention Center</v>
      </c>
      <c r="B56" s="286" t="str">
        <f>IF(INDEX('CoC Ranking Data'!$A$1:$CF$101,ROW($E56),5)&lt;&gt;"",INDEX('CoC Ranking Data'!$A$1:$CF$101,ROW($E56),5),"")</f>
        <v>Enduring VOICe</v>
      </c>
      <c r="C56" s="287" t="str">
        <f>IF(INDEX('CoC Ranking Data'!$A$1:$CF$105,ROW($E56),7)&lt;&gt;"",INDEX('CoC Ranking Data'!$A$1:$CF$105,ROW($E56),7),"")</f>
        <v>PH</v>
      </c>
      <c r="D56" s="300">
        <f>IF(INDEX('CoC Ranking Data'!$A$1:$CF$105,ROW($E56),15)&lt;&gt;"",INDEX('CoC Ranking Data'!$A$1:$CF$105,ROW($E56),15),"")</f>
        <v>0.87</v>
      </c>
      <c r="E56" s="8" t="str">
        <f t="shared" si="0"/>
        <v/>
      </c>
    </row>
    <row r="57" spans="1:5" x14ac:dyDescent="0.25">
      <c r="A57" s="286" t="str">
        <f>IF(INDEX('CoC Ranking Data'!$A$1:$CF$106,ROW($E57),4)&lt;&gt;"",INDEX('CoC Ranking Data'!$A$1:$CF$106,ROW($E57),4),"")</f>
        <v>Warren-Forest Counties Economic Opportunity Council</v>
      </c>
      <c r="B57" s="286" t="str">
        <f>IF(INDEX('CoC Ranking Data'!$A$1:$CF$101,ROW($E57),5)&lt;&gt;"",INDEX('CoC Ranking Data'!$A$1:$CF$101,ROW($E57),5),"")</f>
        <v>Youngsville Permanent Supportive Housing</v>
      </c>
      <c r="C57" s="287" t="str">
        <f>IF(INDEX('CoC Ranking Data'!$A$1:$CF$105,ROW($E57),7)&lt;&gt;"",INDEX('CoC Ranking Data'!$A$1:$CF$105,ROW($E57),7),"")</f>
        <v>PH</v>
      </c>
      <c r="D57" s="300">
        <f>IF(INDEX('CoC Ranking Data'!$A$1:$CF$105,ROW($E57),15)&lt;&gt;"",INDEX('CoC Ranking Data'!$A$1:$CF$105,ROW($E57),15),"")</f>
        <v>1</v>
      </c>
      <c r="E57" s="8" t="str">
        <f t="shared" si="0"/>
        <v/>
      </c>
    </row>
    <row r="58" spans="1:5" x14ac:dyDescent="0.25">
      <c r="A58" s="286" t="str">
        <f>IF(INDEX('CoC Ranking Data'!$A$1:$CF$106,ROW($E58),4)&lt;&gt;"",INDEX('CoC Ranking Data'!$A$1:$CF$106,ROW($E58),4),"")</f>
        <v>Westmoreland Community Action</v>
      </c>
      <c r="B58" s="286" t="str">
        <f>IF(INDEX('CoC Ranking Data'!$A$1:$CF$101,ROW($E58),5)&lt;&gt;"",INDEX('CoC Ranking Data'!$A$1:$CF$101,ROW($E58),5),"")</f>
        <v>Consolidated WCA PSH Project FY2018</v>
      </c>
      <c r="C58" s="287" t="str">
        <f>IF(INDEX('CoC Ranking Data'!$A$1:$CF$105,ROW($E58),7)&lt;&gt;"",INDEX('CoC Ranking Data'!$A$1:$CF$105,ROW($E58),7),"")</f>
        <v>PH</v>
      </c>
      <c r="D58" s="300">
        <f>IF(INDEX('CoC Ranking Data'!$A$1:$CF$105,ROW($E58),15)&lt;&gt;"",INDEX('CoC Ranking Data'!$A$1:$CF$105,ROW($E58),15),"")</f>
        <v>0.8666666666666667</v>
      </c>
      <c r="E58" s="8" t="str">
        <f t="shared" si="0"/>
        <v/>
      </c>
    </row>
    <row r="59" spans="1:5" x14ac:dyDescent="0.25">
      <c r="A59" s="286" t="str">
        <f>IF(INDEX('CoC Ranking Data'!$A$1:$CF$106,ROW($E59),4)&lt;&gt;"",INDEX('CoC Ranking Data'!$A$1:$CF$106,ROW($E59),4),"")</f>
        <v>Westmoreland Community Action</v>
      </c>
      <c r="B59" s="286" t="str">
        <f>IF(INDEX('CoC Ranking Data'!$A$1:$CF$101,ROW($E59),5)&lt;&gt;"",INDEX('CoC Ranking Data'!$A$1:$CF$101,ROW($E59),5),"")</f>
        <v>WCA PSH for Families 2018</v>
      </c>
      <c r="C59" s="287" t="str">
        <f>IF(INDEX('CoC Ranking Data'!$A$1:$CF$105,ROW($E59),7)&lt;&gt;"",INDEX('CoC Ranking Data'!$A$1:$CF$105,ROW($E59),7),"")</f>
        <v>PH</v>
      </c>
      <c r="D59" s="300">
        <f>IF(INDEX('CoC Ranking Data'!$A$1:$CF$105,ROW($E59),15)&lt;&gt;"",INDEX('CoC Ranking Data'!$A$1:$CF$105,ROW($E59),15),"")</f>
        <v>0.93</v>
      </c>
      <c r="E59" s="8" t="str">
        <f t="shared" si="0"/>
        <v/>
      </c>
    </row>
    <row r="60" spans="1:5" x14ac:dyDescent="0.25">
      <c r="A60" s="286" t="str">
        <f>IF(INDEX('CoC Ranking Data'!$A$1:$CF$106,ROW($E60),4)&lt;&gt;"",INDEX('CoC Ranking Data'!$A$1:$CF$106,ROW($E60),4),"")</f>
        <v>Westmoreland Community Action</v>
      </c>
      <c r="B60" s="286" t="str">
        <f>IF(INDEX('CoC Ranking Data'!$A$1:$CF$101,ROW($E60),5)&lt;&gt;"",INDEX('CoC Ranking Data'!$A$1:$CF$101,ROW($E60),5),"")</f>
        <v>WCA PSH-Pittsburgh Street House 2018</v>
      </c>
      <c r="C60" s="287" t="str">
        <f>IF(INDEX('CoC Ranking Data'!$A$1:$CF$105,ROW($E60),7)&lt;&gt;"",INDEX('CoC Ranking Data'!$A$1:$CF$105,ROW($E60),7),"")</f>
        <v>PH</v>
      </c>
      <c r="D60" s="300">
        <f>IF(INDEX('CoC Ranking Data'!$A$1:$CF$105,ROW($E60),15)&lt;&gt;"",INDEX('CoC Ranking Data'!$A$1:$CF$105,ROW($E60),15),"")</f>
        <v>0.7</v>
      </c>
      <c r="E60" s="8" t="str">
        <f t="shared" si="0"/>
        <v/>
      </c>
    </row>
    <row r="61" spans="1:5" x14ac:dyDescent="0.25">
      <c r="A61" s="286" t="str">
        <f>IF(INDEX('CoC Ranking Data'!$A$1:$CF$106,ROW($E61),4)&lt;&gt;"",INDEX('CoC Ranking Data'!$A$1:$CF$106,ROW($E61),4),"")</f>
        <v/>
      </c>
      <c r="B61" s="286" t="str">
        <f>IF(INDEX('CoC Ranking Data'!$A$1:$CF$101,ROW($E61),5)&lt;&gt;"",INDEX('CoC Ranking Data'!$A$1:$CF$101,ROW($E61),5),"")</f>
        <v/>
      </c>
      <c r="C61" s="287" t="str">
        <f>IF(INDEX('CoC Ranking Data'!$A$1:$CF$105,ROW($E61),7)&lt;&gt;"",INDEX('CoC Ranking Data'!$A$1:$CF$105,ROW($E61),7),"")</f>
        <v/>
      </c>
      <c r="D61" s="300" t="str">
        <f>IF(INDEX('CoC Ranking Data'!$A$1:$CF$105,ROW($E61),15)&lt;&gt;"",INDEX('CoC Ranking Data'!$A$1:$CF$105,ROW($E61),15),"")</f>
        <v/>
      </c>
      <c r="E61" s="8" t="str">
        <f t="shared" si="0"/>
        <v/>
      </c>
    </row>
    <row r="62" spans="1:5" x14ac:dyDescent="0.25">
      <c r="A62" s="286" t="str">
        <f>IF(INDEX('CoC Ranking Data'!$A$1:$CF$106,ROW($E62),4)&lt;&gt;"",INDEX('CoC Ranking Data'!$A$1:$CF$106,ROW($E62),4),"")</f>
        <v/>
      </c>
      <c r="B62" s="286" t="str">
        <f>IF(INDEX('CoC Ranking Data'!$A$1:$CF$101,ROW($E62),5)&lt;&gt;"",INDEX('CoC Ranking Data'!$A$1:$CF$101,ROW($E62),5),"")</f>
        <v/>
      </c>
      <c r="C62" s="287" t="str">
        <f>IF(INDEX('CoC Ranking Data'!$A$1:$CF$105,ROW($E62),7)&lt;&gt;"",INDEX('CoC Ranking Data'!$A$1:$CF$105,ROW($E62),7),"")</f>
        <v/>
      </c>
      <c r="D62" s="300" t="str">
        <f>IF(INDEX('CoC Ranking Data'!$A$1:$CF$105,ROW($E62),15)&lt;&gt;"",INDEX('CoC Ranking Data'!$A$1:$CF$105,ROW($E62),15),"")</f>
        <v/>
      </c>
      <c r="E62" s="8" t="str">
        <f t="shared" si="0"/>
        <v/>
      </c>
    </row>
    <row r="63" spans="1:5" x14ac:dyDescent="0.25">
      <c r="A63" s="286" t="str">
        <f>IF(INDEX('CoC Ranking Data'!$A$1:$CF$106,ROW($E63),4)&lt;&gt;"",INDEX('CoC Ranking Data'!$A$1:$CF$106,ROW($E63),4),"")</f>
        <v/>
      </c>
      <c r="B63" s="286" t="str">
        <f>IF(INDEX('CoC Ranking Data'!$A$1:$CF$101,ROW($E63),5)&lt;&gt;"",INDEX('CoC Ranking Data'!$A$1:$CF$101,ROW($E63),5),"")</f>
        <v/>
      </c>
      <c r="C63" s="287" t="str">
        <f>IF(INDEX('CoC Ranking Data'!$A$1:$CF$105,ROW($E63),7)&lt;&gt;"",INDEX('CoC Ranking Data'!$A$1:$CF$105,ROW($E63),7),"")</f>
        <v/>
      </c>
      <c r="D63" s="300" t="str">
        <f>IF(INDEX('CoC Ranking Data'!$A$1:$CF$105,ROW($E63),15)&lt;&gt;"",INDEX('CoC Ranking Data'!$A$1:$CF$105,ROW($E63),15),"")</f>
        <v/>
      </c>
      <c r="E63" s="8" t="str">
        <f t="shared" si="0"/>
        <v/>
      </c>
    </row>
    <row r="64" spans="1:5" x14ac:dyDescent="0.25">
      <c r="A64" s="286" t="str">
        <f>IF(INDEX('CoC Ranking Data'!$A$1:$CF$106,ROW($E64),4)&lt;&gt;"",INDEX('CoC Ranking Data'!$A$1:$CF$106,ROW($E64),4),"")</f>
        <v/>
      </c>
      <c r="B64" s="286" t="str">
        <f>IF(INDEX('CoC Ranking Data'!$A$1:$CF$101,ROW($E64),5)&lt;&gt;"",INDEX('CoC Ranking Data'!$A$1:$CF$101,ROW($E64),5),"")</f>
        <v/>
      </c>
      <c r="C64" s="287" t="str">
        <f>IF(INDEX('CoC Ranking Data'!$A$1:$CF$105,ROW($E64),7)&lt;&gt;"",INDEX('CoC Ranking Data'!$A$1:$CF$105,ROW($E64),7),"")</f>
        <v/>
      </c>
      <c r="D64" s="300" t="str">
        <f>IF(INDEX('CoC Ranking Data'!$A$1:$CF$105,ROW($E64),15)&lt;&gt;"",INDEX('CoC Ranking Data'!$A$1:$CF$105,ROW($E64),15),"")</f>
        <v/>
      </c>
      <c r="E64" s="8" t="str">
        <f t="shared" si="0"/>
        <v/>
      </c>
    </row>
    <row r="65" spans="1:5" x14ac:dyDescent="0.25">
      <c r="A65" s="286" t="str">
        <f>IF(INDEX('CoC Ranking Data'!$A$1:$CF$106,ROW($E65),4)&lt;&gt;"",INDEX('CoC Ranking Data'!$A$1:$CF$106,ROW($E65),4),"")</f>
        <v/>
      </c>
      <c r="B65" s="286" t="str">
        <f>IF(INDEX('CoC Ranking Data'!$A$1:$CF$101,ROW($E65),5)&lt;&gt;"",INDEX('CoC Ranking Data'!$A$1:$CF$101,ROW($E65),5),"")</f>
        <v/>
      </c>
      <c r="C65" s="287" t="str">
        <f>IF(INDEX('CoC Ranking Data'!$A$1:$CF$105,ROW($E65),7)&lt;&gt;"",INDEX('CoC Ranking Data'!$A$1:$CF$105,ROW($E65),7),"")</f>
        <v/>
      </c>
      <c r="D65" s="300" t="str">
        <f>IF(INDEX('CoC Ranking Data'!$A$1:$CF$105,ROW($E65),15)&lt;&gt;"",INDEX('CoC Ranking Data'!$A$1:$CF$105,ROW($E65),15),"")</f>
        <v/>
      </c>
      <c r="E65" s="8" t="str">
        <f t="shared" si="0"/>
        <v/>
      </c>
    </row>
    <row r="66" spans="1:5" x14ac:dyDescent="0.25">
      <c r="A66" s="286" t="str">
        <f>IF(INDEX('CoC Ranking Data'!$A$1:$CF$106,ROW($E66),4)&lt;&gt;"",INDEX('CoC Ranking Data'!$A$1:$CF$106,ROW($E66),4),"")</f>
        <v/>
      </c>
      <c r="B66" s="286" t="str">
        <f>IF(INDEX('CoC Ranking Data'!$A$1:$CF$101,ROW($E66),5)&lt;&gt;"",INDEX('CoC Ranking Data'!$A$1:$CF$101,ROW($E66),5),"")</f>
        <v/>
      </c>
      <c r="C66" s="287" t="str">
        <f>IF(INDEX('CoC Ranking Data'!$A$1:$CF$105,ROW($E66),7)&lt;&gt;"",INDEX('CoC Ranking Data'!$A$1:$CF$105,ROW($E66),7),"")</f>
        <v/>
      </c>
      <c r="D66" s="300" t="str">
        <f>IF(INDEX('CoC Ranking Data'!$A$1:$CF$105,ROW($E66),15)&lt;&gt;"",INDEX('CoC Ranking Data'!$A$1:$CF$105,ROW($E66),15),"")</f>
        <v/>
      </c>
      <c r="E66" s="8" t="str">
        <f t="shared" si="0"/>
        <v/>
      </c>
    </row>
    <row r="67" spans="1:5" x14ac:dyDescent="0.25">
      <c r="A67" s="286" t="str">
        <f>IF(INDEX('CoC Ranking Data'!$A$1:$CF$106,ROW($E67),4)&lt;&gt;"",INDEX('CoC Ranking Data'!$A$1:$CF$106,ROW($E67),4),"")</f>
        <v/>
      </c>
      <c r="B67" s="286" t="str">
        <f>IF(INDEX('CoC Ranking Data'!$A$1:$CF$101,ROW($E67),5)&lt;&gt;"",INDEX('CoC Ranking Data'!$A$1:$CF$101,ROW($E67),5),"")</f>
        <v/>
      </c>
      <c r="C67" s="287" t="str">
        <f>IF(INDEX('CoC Ranking Data'!$A$1:$CF$105,ROW($E67),7)&lt;&gt;"",INDEX('CoC Ranking Data'!$A$1:$CF$105,ROW($E67),7),"")</f>
        <v/>
      </c>
      <c r="D67" s="300" t="str">
        <f>IF(INDEX('CoC Ranking Data'!$A$1:$CF$105,ROW($E67),15)&lt;&gt;"",INDEX('CoC Ranking Data'!$A$1:$CF$105,ROW($E67),15),"")</f>
        <v/>
      </c>
      <c r="E67" s="8" t="str">
        <f t="shared" si="0"/>
        <v/>
      </c>
    </row>
    <row r="68" spans="1:5" x14ac:dyDescent="0.25">
      <c r="A68" s="286" t="str">
        <f>IF(INDEX('CoC Ranking Data'!$A$1:$CF$106,ROW($E68),4)&lt;&gt;"",INDEX('CoC Ranking Data'!$A$1:$CF$106,ROW($E68),4),"")</f>
        <v/>
      </c>
      <c r="B68" s="286" t="str">
        <f>IF(INDEX('CoC Ranking Data'!$A$1:$CF$101,ROW($E68),5)&lt;&gt;"",INDEX('CoC Ranking Data'!$A$1:$CF$101,ROW($E68),5),"")</f>
        <v/>
      </c>
      <c r="C68" s="287" t="str">
        <f>IF(INDEX('CoC Ranking Data'!$A$1:$CF$105,ROW($E68),7)&lt;&gt;"",INDEX('CoC Ranking Data'!$A$1:$CF$105,ROW($E68),7),"")</f>
        <v/>
      </c>
      <c r="D68" s="300" t="str">
        <f>IF(INDEX('CoC Ranking Data'!$A$1:$CF$105,ROW($E68),15)&lt;&gt;"",INDEX('CoC Ranking Data'!$A$1:$CF$105,ROW($E68),15),"")</f>
        <v/>
      </c>
      <c r="E68" s="8" t="str">
        <f t="shared" si="0"/>
        <v/>
      </c>
    </row>
    <row r="69" spans="1:5" x14ac:dyDescent="0.25">
      <c r="A69" s="286" t="str">
        <f>IF(INDEX('CoC Ranking Data'!$A$1:$CF$106,ROW($E69),4)&lt;&gt;"",INDEX('CoC Ranking Data'!$A$1:$CF$106,ROW($E69),4),"")</f>
        <v/>
      </c>
      <c r="B69" s="286" t="str">
        <f>IF(INDEX('CoC Ranking Data'!$A$1:$CF$101,ROW($E69),5)&lt;&gt;"",INDEX('CoC Ranking Data'!$A$1:$CF$101,ROW($E69),5),"")</f>
        <v/>
      </c>
      <c r="C69" s="287" t="str">
        <f>IF(INDEX('CoC Ranking Data'!$A$1:$CF$105,ROW($E69),7)&lt;&gt;"",INDEX('CoC Ranking Data'!$A$1:$CF$105,ROW($E69),7),"")</f>
        <v/>
      </c>
      <c r="D69" s="300" t="str">
        <f>IF(INDEX('CoC Ranking Data'!$A$1:$CF$105,ROW($E69),15)&lt;&gt;"",INDEX('CoC Ranking Data'!$A$1:$CF$105,ROW($E69),15),"")</f>
        <v/>
      </c>
      <c r="E69" s="8" t="str">
        <f t="shared" si="0"/>
        <v/>
      </c>
    </row>
    <row r="70" spans="1:5" x14ac:dyDescent="0.25">
      <c r="A70" s="286" t="str">
        <f>IF(INDEX('CoC Ranking Data'!$A$1:$CF$106,ROW($E70),4)&lt;&gt;"",INDEX('CoC Ranking Data'!$A$1:$CF$106,ROW($E70),4),"")</f>
        <v/>
      </c>
      <c r="B70" s="286" t="str">
        <f>IF(INDEX('CoC Ranking Data'!$A$1:$CF$101,ROW($E70),5)&lt;&gt;"",INDEX('CoC Ranking Data'!$A$1:$CF$101,ROW($E70),5),"")</f>
        <v/>
      </c>
      <c r="C70" s="287" t="str">
        <f>IF(INDEX('CoC Ranking Data'!$A$1:$CF$105,ROW($E70),7)&lt;&gt;"",INDEX('CoC Ranking Data'!$A$1:$CF$105,ROW($E70),7),"")</f>
        <v/>
      </c>
      <c r="D70" s="300" t="str">
        <f>IF(INDEX('CoC Ranking Data'!$A$1:$CF$105,ROW($E70),15)&lt;&gt;"",INDEX('CoC Ranking Data'!$A$1:$CF$105,ROW($E70),15),"")</f>
        <v/>
      </c>
      <c r="E70" s="8" t="str">
        <f t="shared" si="0"/>
        <v/>
      </c>
    </row>
    <row r="71" spans="1:5" x14ac:dyDescent="0.25">
      <c r="A71" s="286" t="str">
        <f>IF(INDEX('CoC Ranking Data'!$A$1:$CF$106,ROW($E71),4)&lt;&gt;"",INDEX('CoC Ranking Data'!$A$1:$CF$106,ROW($E71),4),"")</f>
        <v/>
      </c>
      <c r="B71" s="286" t="str">
        <f>IF(INDEX('CoC Ranking Data'!$A$1:$CF$101,ROW($E71),5)&lt;&gt;"",INDEX('CoC Ranking Data'!$A$1:$CF$101,ROW($E71),5),"")</f>
        <v/>
      </c>
      <c r="C71" s="287" t="str">
        <f>IF(INDEX('CoC Ranking Data'!$A$1:$CF$105,ROW($E71),7)&lt;&gt;"",INDEX('CoC Ranking Data'!$A$1:$CF$105,ROW($E71),7),"")</f>
        <v/>
      </c>
      <c r="D71" s="300" t="str">
        <f>IF(INDEX('CoC Ranking Data'!$A$1:$CF$105,ROW($E71),15)&lt;&gt;"",INDEX('CoC Ranking Data'!$A$1:$CF$105,ROW($E71),15),"")</f>
        <v/>
      </c>
      <c r="E71" s="8" t="str">
        <f t="shared" si="0"/>
        <v/>
      </c>
    </row>
    <row r="72" spans="1:5" x14ac:dyDescent="0.25">
      <c r="A72" s="286" t="str">
        <f>IF(INDEX('CoC Ranking Data'!$A$1:$CF$106,ROW($E72),4)&lt;&gt;"",INDEX('CoC Ranking Data'!$A$1:$CF$106,ROW($E72),4),"")</f>
        <v/>
      </c>
      <c r="B72" s="286" t="str">
        <f>IF(INDEX('CoC Ranking Data'!$A$1:$CF$101,ROW($E72),5)&lt;&gt;"",INDEX('CoC Ranking Data'!$A$1:$CF$101,ROW($E72),5),"")</f>
        <v/>
      </c>
      <c r="C72" s="287" t="str">
        <f>IF(INDEX('CoC Ranking Data'!$A$1:$CF$105,ROW($E72),7)&lt;&gt;"",INDEX('CoC Ranking Data'!$A$1:$CF$105,ROW($E72),7),"")</f>
        <v/>
      </c>
      <c r="D72" s="300" t="str">
        <f>IF(INDEX('CoC Ranking Data'!$A$1:$CF$105,ROW($E72),15)&lt;&gt;"",INDEX('CoC Ranking Data'!$A$1:$CF$105,ROW($E72),15),"")</f>
        <v/>
      </c>
      <c r="E72" s="8" t="str">
        <f t="shared" si="0"/>
        <v/>
      </c>
    </row>
    <row r="73" spans="1:5" x14ac:dyDescent="0.25">
      <c r="A73" s="286" t="str">
        <f>IF(INDEX('CoC Ranking Data'!$A$1:$CF$106,ROW($E73),4)&lt;&gt;"",INDEX('CoC Ranking Data'!$A$1:$CF$106,ROW($E73),4),"")</f>
        <v/>
      </c>
      <c r="B73" s="286" t="str">
        <f>IF(INDEX('CoC Ranking Data'!$A$1:$CF$101,ROW($E73),5)&lt;&gt;"",INDEX('CoC Ranking Data'!$A$1:$CF$101,ROW($E73),5),"")</f>
        <v/>
      </c>
      <c r="C73" s="287" t="str">
        <f>IF(INDEX('CoC Ranking Data'!$A$1:$CF$105,ROW($E73),7)&lt;&gt;"",INDEX('CoC Ranking Data'!$A$1:$CF$105,ROW($E73),7),"")</f>
        <v/>
      </c>
      <c r="D73" s="300" t="str">
        <f>IF(INDEX('CoC Ranking Data'!$A$1:$CF$105,ROW($E73),15)&lt;&gt;"",INDEX('CoC Ranking Data'!$A$1:$CF$105,ROW($E73),15),"")</f>
        <v/>
      </c>
      <c r="E73" s="8" t="str">
        <f t="shared" si="0"/>
        <v/>
      </c>
    </row>
    <row r="74" spans="1:5" x14ac:dyDescent="0.25">
      <c r="A74" s="286" t="str">
        <f>IF(INDEX('CoC Ranking Data'!$A$1:$CF$106,ROW($E74),4)&lt;&gt;"",INDEX('CoC Ranking Data'!$A$1:$CF$106,ROW($E74),4),"")</f>
        <v/>
      </c>
      <c r="B74" s="286" t="str">
        <f>IF(INDEX('CoC Ranking Data'!$A$1:$CF$101,ROW($E74),5)&lt;&gt;"",INDEX('CoC Ranking Data'!$A$1:$CF$101,ROW($E74),5),"")</f>
        <v/>
      </c>
      <c r="C74" s="287" t="str">
        <f>IF(INDEX('CoC Ranking Data'!$A$1:$CF$105,ROW($E74),7)&lt;&gt;"",INDEX('CoC Ranking Data'!$A$1:$CF$105,ROW($E74),7),"")</f>
        <v/>
      </c>
      <c r="D74" s="300" t="str">
        <f>IF(INDEX('CoC Ranking Data'!$A$1:$CF$105,ROW($E74),15)&lt;&gt;"",INDEX('CoC Ranking Data'!$A$1:$CF$105,ROW($E74),15),"")</f>
        <v/>
      </c>
      <c r="E74" s="8" t="str">
        <f t="shared" ref="E74:E101" si="1">IF(AND(A74&lt;&gt;"",D74&lt;&gt;""),IF(OR($C74="TH",$C74="SSO"),IF(D74&gt;=1,8,IF(AND(D74 &lt; 1, D74 &gt;= 0.96),7,IF(AND(D74 &lt; 0.96, D74 &gt;= 0.9),6, IF(AND(D74 &lt; 0.9, D74 &gt;= 0.85), 4, IF(AND(D74 &lt; 0.85, D74 &gt;= 0.8),2,0))))),""),"")</f>
        <v/>
      </c>
    </row>
    <row r="75" spans="1:5" x14ac:dyDescent="0.25">
      <c r="A75" s="286" t="str">
        <f>IF(INDEX('CoC Ranking Data'!$A$1:$CF$106,ROW($E75),4)&lt;&gt;"",INDEX('CoC Ranking Data'!$A$1:$CF$106,ROW($E75),4),"")</f>
        <v/>
      </c>
      <c r="B75" s="286" t="str">
        <f>IF(INDEX('CoC Ranking Data'!$A$1:$CF$101,ROW($E75),5)&lt;&gt;"",INDEX('CoC Ranking Data'!$A$1:$CF$101,ROW($E75),5),"")</f>
        <v/>
      </c>
      <c r="C75" s="287" t="str">
        <f>IF(INDEX('CoC Ranking Data'!$A$1:$CF$105,ROW($E75),7)&lt;&gt;"",INDEX('CoC Ranking Data'!$A$1:$CF$105,ROW($E75),7),"")</f>
        <v/>
      </c>
      <c r="D75" s="300" t="str">
        <f>IF(INDEX('CoC Ranking Data'!$A$1:$CF$105,ROW($E75),15)&lt;&gt;"",INDEX('CoC Ranking Data'!$A$1:$CF$105,ROW($E75),15),"")</f>
        <v/>
      </c>
      <c r="E75" s="8" t="str">
        <f t="shared" si="1"/>
        <v/>
      </c>
    </row>
    <row r="76" spans="1:5" x14ac:dyDescent="0.25">
      <c r="A76" s="286" t="str">
        <f>IF(INDEX('CoC Ranking Data'!$A$1:$CF$106,ROW($E76),4)&lt;&gt;"",INDEX('CoC Ranking Data'!$A$1:$CF$106,ROW($E76),4),"")</f>
        <v/>
      </c>
      <c r="B76" s="286" t="str">
        <f>IF(INDEX('CoC Ranking Data'!$A$1:$CF$101,ROW($E76),5)&lt;&gt;"",INDEX('CoC Ranking Data'!$A$1:$CF$101,ROW($E76),5),"")</f>
        <v/>
      </c>
      <c r="C76" s="287" t="str">
        <f>IF(INDEX('CoC Ranking Data'!$A$1:$CF$105,ROW($E76),7)&lt;&gt;"",INDEX('CoC Ranking Data'!$A$1:$CF$105,ROW($E76),7),"")</f>
        <v/>
      </c>
      <c r="D76" s="300" t="str">
        <f>IF(INDEX('CoC Ranking Data'!$A$1:$CF$105,ROW($E76),15)&lt;&gt;"",INDEX('CoC Ranking Data'!$A$1:$CF$105,ROW($E76),15),"")</f>
        <v/>
      </c>
      <c r="E76" s="8" t="str">
        <f t="shared" si="1"/>
        <v/>
      </c>
    </row>
    <row r="77" spans="1:5" x14ac:dyDescent="0.25">
      <c r="A77" s="286" t="str">
        <f>IF(INDEX('CoC Ranking Data'!$A$1:$CF$106,ROW($E77),4)&lt;&gt;"",INDEX('CoC Ranking Data'!$A$1:$CF$106,ROW($E77),4),"")</f>
        <v/>
      </c>
      <c r="B77" s="286" t="str">
        <f>IF(INDEX('CoC Ranking Data'!$A$1:$CF$101,ROW($E77),5)&lt;&gt;"",INDEX('CoC Ranking Data'!$A$1:$CF$101,ROW($E77),5),"")</f>
        <v/>
      </c>
      <c r="C77" s="287" t="str">
        <f>IF(INDEX('CoC Ranking Data'!$A$1:$CF$105,ROW($E77),7)&lt;&gt;"",INDEX('CoC Ranking Data'!$A$1:$CF$105,ROW($E77),7),"")</f>
        <v/>
      </c>
      <c r="D77" s="300" t="str">
        <f>IF(INDEX('CoC Ranking Data'!$A$1:$CF$105,ROW($E77),15)&lt;&gt;"",INDEX('CoC Ranking Data'!$A$1:$CF$105,ROW($E77),15),"")</f>
        <v/>
      </c>
      <c r="E77" s="8" t="str">
        <f t="shared" si="1"/>
        <v/>
      </c>
    </row>
    <row r="78" spans="1:5" x14ac:dyDescent="0.25">
      <c r="A78" s="286" t="str">
        <f>IF(INDEX('CoC Ranking Data'!$A$1:$CF$106,ROW($E78),4)&lt;&gt;"",INDEX('CoC Ranking Data'!$A$1:$CF$106,ROW($E78),4),"")</f>
        <v/>
      </c>
      <c r="B78" s="286" t="str">
        <f>IF(INDEX('CoC Ranking Data'!$A$1:$CF$101,ROW($E78),5)&lt;&gt;"",INDEX('CoC Ranking Data'!$A$1:$CF$101,ROW($E78),5),"")</f>
        <v/>
      </c>
      <c r="C78" s="287" t="str">
        <f>IF(INDEX('CoC Ranking Data'!$A$1:$CF$105,ROW($E78),7)&lt;&gt;"",INDEX('CoC Ranking Data'!$A$1:$CF$105,ROW($E78),7),"")</f>
        <v/>
      </c>
      <c r="D78" s="300" t="str">
        <f>IF(INDEX('CoC Ranking Data'!$A$1:$CF$105,ROW($E78),15)&lt;&gt;"",INDEX('CoC Ranking Data'!$A$1:$CF$105,ROW($E78),15),"")</f>
        <v/>
      </c>
      <c r="E78" s="8" t="str">
        <f t="shared" si="1"/>
        <v/>
      </c>
    </row>
    <row r="79" spans="1:5" x14ac:dyDescent="0.25">
      <c r="A79" s="286" t="str">
        <f>IF(INDEX('CoC Ranking Data'!$A$1:$CF$106,ROW($E79),4)&lt;&gt;"",INDEX('CoC Ranking Data'!$A$1:$CF$106,ROW($E79),4),"")</f>
        <v/>
      </c>
      <c r="B79" s="286" t="str">
        <f>IF(INDEX('CoC Ranking Data'!$A$1:$CF$101,ROW($E79),5)&lt;&gt;"",INDEX('CoC Ranking Data'!$A$1:$CF$101,ROW($E79),5),"")</f>
        <v/>
      </c>
      <c r="C79" s="287" t="str">
        <f>IF(INDEX('CoC Ranking Data'!$A$1:$CF$105,ROW($E79),7)&lt;&gt;"",INDEX('CoC Ranking Data'!$A$1:$CF$105,ROW($E79),7),"")</f>
        <v/>
      </c>
      <c r="D79" s="300" t="str">
        <f>IF(INDEX('CoC Ranking Data'!$A$1:$CF$105,ROW($E79),15)&lt;&gt;"",INDEX('CoC Ranking Data'!$A$1:$CF$105,ROW($E79),15),"")</f>
        <v/>
      </c>
      <c r="E79" s="8" t="str">
        <f t="shared" si="1"/>
        <v/>
      </c>
    </row>
    <row r="80" spans="1:5" x14ac:dyDescent="0.25">
      <c r="A80" s="286" t="str">
        <f>IF(INDEX('CoC Ranking Data'!$A$1:$CF$106,ROW($E80),4)&lt;&gt;"",INDEX('CoC Ranking Data'!$A$1:$CF$106,ROW($E80),4),"")</f>
        <v/>
      </c>
      <c r="B80" s="286" t="str">
        <f>IF(INDEX('CoC Ranking Data'!$A$1:$CF$101,ROW($E80),5)&lt;&gt;"",INDEX('CoC Ranking Data'!$A$1:$CF$101,ROW($E80),5),"")</f>
        <v/>
      </c>
      <c r="C80" s="287" t="str">
        <f>IF(INDEX('CoC Ranking Data'!$A$1:$CF$105,ROW($E80),7)&lt;&gt;"",INDEX('CoC Ranking Data'!$A$1:$CF$105,ROW($E80),7),"")</f>
        <v/>
      </c>
      <c r="D80" s="300" t="str">
        <f>IF(INDEX('CoC Ranking Data'!$A$1:$CF$105,ROW($E80),15)&lt;&gt;"",INDEX('CoC Ranking Data'!$A$1:$CF$105,ROW($E80),15),"")</f>
        <v/>
      </c>
      <c r="E80" s="8" t="str">
        <f t="shared" si="1"/>
        <v/>
      </c>
    </row>
    <row r="81" spans="1:5" x14ac:dyDescent="0.25">
      <c r="A81" s="286" t="str">
        <f>IF(INDEX('CoC Ranking Data'!$A$1:$CF$106,ROW($E81),4)&lt;&gt;"",INDEX('CoC Ranking Data'!$A$1:$CF$106,ROW($E81),4),"")</f>
        <v/>
      </c>
      <c r="B81" s="286" t="str">
        <f>IF(INDEX('CoC Ranking Data'!$A$1:$CF$101,ROW($E81),5)&lt;&gt;"",INDEX('CoC Ranking Data'!$A$1:$CF$101,ROW($E81),5),"")</f>
        <v/>
      </c>
      <c r="C81" s="287" t="str">
        <f>IF(INDEX('CoC Ranking Data'!$A$1:$CF$105,ROW($E81),7)&lt;&gt;"",INDEX('CoC Ranking Data'!$A$1:$CF$105,ROW($E81),7),"")</f>
        <v/>
      </c>
      <c r="D81" s="300" t="str">
        <f>IF(INDEX('CoC Ranking Data'!$A$1:$CF$105,ROW($E81),15)&lt;&gt;"",INDEX('CoC Ranking Data'!$A$1:$CF$105,ROW($E81),15),"")</f>
        <v/>
      </c>
      <c r="E81" s="8" t="str">
        <f t="shared" si="1"/>
        <v/>
      </c>
    </row>
    <row r="82" spans="1:5" x14ac:dyDescent="0.25">
      <c r="A82" s="286" t="str">
        <f>IF(INDEX('CoC Ranking Data'!$A$1:$CF$106,ROW($E82),4)&lt;&gt;"",INDEX('CoC Ranking Data'!$A$1:$CF$106,ROW($E82),4),"")</f>
        <v/>
      </c>
      <c r="B82" s="286" t="str">
        <f>IF(INDEX('CoC Ranking Data'!$A$1:$CF$101,ROW($E82),5)&lt;&gt;"",INDEX('CoC Ranking Data'!$A$1:$CF$101,ROW($E82),5),"")</f>
        <v/>
      </c>
      <c r="C82" s="287" t="str">
        <f>IF(INDEX('CoC Ranking Data'!$A$1:$CF$105,ROW($E82),7)&lt;&gt;"",INDEX('CoC Ranking Data'!$A$1:$CF$105,ROW($E82),7),"")</f>
        <v/>
      </c>
      <c r="D82" s="300" t="str">
        <f>IF(INDEX('CoC Ranking Data'!$A$1:$CF$105,ROW($E82),15)&lt;&gt;"",INDEX('CoC Ranking Data'!$A$1:$CF$105,ROW($E82),15),"")</f>
        <v/>
      </c>
      <c r="E82" s="8" t="str">
        <f t="shared" si="1"/>
        <v/>
      </c>
    </row>
    <row r="83" spans="1:5" x14ac:dyDescent="0.25">
      <c r="A83" s="286" t="str">
        <f>IF(INDEX('CoC Ranking Data'!$A$1:$CF$106,ROW($E83),4)&lt;&gt;"",INDEX('CoC Ranking Data'!$A$1:$CF$106,ROW($E83),4),"")</f>
        <v/>
      </c>
      <c r="B83" s="286" t="str">
        <f>IF(INDEX('CoC Ranking Data'!$A$1:$CF$101,ROW($E83),5)&lt;&gt;"",INDEX('CoC Ranking Data'!$A$1:$CF$101,ROW($E83),5),"")</f>
        <v/>
      </c>
      <c r="C83" s="287" t="str">
        <f>IF(INDEX('CoC Ranking Data'!$A$1:$CF$105,ROW($E83),7)&lt;&gt;"",INDEX('CoC Ranking Data'!$A$1:$CF$105,ROW($E83),7),"")</f>
        <v/>
      </c>
      <c r="D83" s="300" t="str">
        <f>IF(INDEX('CoC Ranking Data'!$A$1:$CF$105,ROW($E83),15)&lt;&gt;"",INDEX('CoC Ranking Data'!$A$1:$CF$105,ROW($E83),15),"")</f>
        <v/>
      </c>
      <c r="E83" s="8" t="str">
        <f t="shared" si="1"/>
        <v/>
      </c>
    </row>
    <row r="84" spans="1:5" x14ac:dyDescent="0.25">
      <c r="A84" s="286" t="str">
        <f>IF(INDEX('CoC Ranking Data'!$A$1:$CF$106,ROW($E84),4)&lt;&gt;"",INDEX('CoC Ranking Data'!$A$1:$CF$106,ROW($E84),4),"")</f>
        <v/>
      </c>
      <c r="B84" s="286" t="str">
        <f>IF(INDEX('CoC Ranking Data'!$A$1:$CF$101,ROW($E84),5)&lt;&gt;"",INDEX('CoC Ranking Data'!$A$1:$CF$101,ROW($E84),5),"")</f>
        <v/>
      </c>
      <c r="C84" s="287" t="str">
        <f>IF(INDEX('CoC Ranking Data'!$A$1:$CF$105,ROW($E84),7)&lt;&gt;"",INDEX('CoC Ranking Data'!$A$1:$CF$105,ROW($E84),7),"")</f>
        <v/>
      </c>
      <c r="D84" s="300" t="str">
        <f>IF(INDEX('CoC Ranking Data'!$A$1:$CF$105,ROW($E84),15)&lt;&gt;"",INDEX('CoC Ranking Data'!$A$1:$CF$105,ROW($E84),15),"")</f>
        <v/>
      </c>
      <c r="E84" s="8" t="str">
        <f t="shared" si="1"/>
        <v/>
      </c>
    </row>
    <row r="85" spans="1:5" x14ac:dyDescent="0.25">
      <c r="A85" s="286" t="str">
        <f>IF(INDEX('CoC Ranking Data'!$A$1:$CF$106,ROW($E85),4)&lt;&gt;"",INDEX('CoC Ranking Data'!$A$1:$CF$106,ROW($E85),4),"")</f>
        <v/>
      </c>
      <c r="B85" s="286" t="str">
        <f>IF(INDEX('CoC Ranking Data'!$A$1:$CF$101,ROW($E85),5)&lt;&gt;"",INDEX('CoC Ranking Data'!$A$1:$CF$101,ROW($E85),5),"")</f>
        <v/>
      </c>
      <c r="C85" s="287" t="str">
        <f>IF(INDEX('CoC Ranking Data'!$A$1:$CF$105,ROW($E85),7)&lt;&gt;"",INDEX('CoC Ranking Data'!$A$1:$CF$105,ROW($E85),7),"")</f>
        <v/>
      </c>
      <c r="D85" s="300" t="str">
        <f>IF(INDEX('CoC Ranking Data'!$A$1:$CF$105,ROW($E85),15)&lt;&gt;"",INDEX('CoC Ranking Data'!$A$1:$CF$105,ROW($E85),15),"")</f>
        <v/>
      </c>
      <c r="E85" s="8" t="str">
        <f t="shared" si="1"/>
        <v/>
      </c>
    </row>
    <row r="86" spans="1:5" x14ac:dyDescent="0.25">
      <c r="A86" s="286" t="str">
        <f>IF(INDEX('CoC Ranking Data'!$A$1:$CF$106,ROW($E86),4)&lt;&gt;"",INDEX('CoC Ranking Data'!$A$1:$CF$106,ROW($E86),4),"")</f>
        <v/>
      </c>
      <c r="B86" s="286" t="str">
        <f>IF(INDEX('CoC Ranking Data'!$A$1:$CF$101,ROW($E86),5)&lt;&gt;"",INDEX('CoC Ranking Data'!$A$1:$CF$101,ROW($E86),5),"")</f>
        <v/>
      </c>
      <c r="C86" s="287" t="str">
        <f>IF(INDEX('CoC Ranking Data'!$A$1:$CF$105,ROW($E86),7)&lt;&gt;"",INDEX('CoC Ranking Data'!$A$1:$CF$105,ROW($E86),7),"")</f>
        <v/>
      </c>
      <c r="D86" s="300" t="str">
        <f>IF(INDEX('CoC Ranking Data'!$A$1:$CF$105,ROW($E86),15)&lt;&gt;"",INDEX('CoC Ranking Data'!$A$1:$CF$105,ROW($E86),15),"")</f>
        <v/>
      </c>
      <c r="E86" s="8" t="str">
        <f t="shared" si="1"/>
        <v/>
      </c>
    </row>
    <row r="87" spans="1:5" x14ac:dyDescent="0.25">
      <c r="A87" s="286" t="str">
        <f>IF(INDEX('CoC Ranking Data'!$A$1:$CF$106,ROW($E87),4)&lt;&gt;"",INDEX('CoC Ranking Data'!$A$1:$CF$106,ROW($E87),4),"")</f>
        <v/>
      </c>
      <c r="B87" s="286" t="str">
        <f>IF(INDEX('CoC Ranking Data'!$A$1:$CF$101,ROW($E87),5)&lt;&gt;"",INDEX('CoC Ranking Data'!$A$1:$CF$101,ROW($E87),5),"")</f>
        <v/>
      </c>
      <c r="C87" s="287" t="str">
        <f>IF(INDEX('CoC Ranking Data'!$A$1:$CF$105,ROW($E87),7)&lt;&gt;"",INDEX('CoC Ranking Data'!$A$1:$CF$105,ROW($E87),7),"")</f>
        <v/>
      </c>
      <c r="D87" s="300" t="str">
        <f>IF(INDEX('CoC Ranking Data'!$A$1:$CF$105,ROW($E87),15)&lt;&gt;"",INDEX('CoC Ranking Data'!$A$1:$CF$105,ROW($E87),15),"")</f>
        <v/>
      </c>
      <c r="E87" s="8" t="str">
        <f t="shared" si="1"/>
        <v/>
      </c>
    </row>
    <row r="88" spans="1:5" x14ac:dyDescent="0.25">
      <c r="A88" s="286" t="str">
        <f>IF(INDEX('CoC Ranking Data'!$A$1:$CF$106,ROW($E88),4)&lt;&gt;"",INDEX('CoC Ranking Data'!$A$1:$CF$106,ROW($E88),4),"")</f>
        <v/>
      </c>
      <c r="B88" s="286" t="str">
        <f>IF(INDEX('CoC Ranking Data'!$A$1:$CF$101,ROW($E88),5)&lt;&gt;"",INDEX('CoC Ranking Data'!$A$1:$CF$101,ROW($E88),5),"")</f>
        <v/>
      </c>
      <c r="C88" s="287" t="str">
        <f>IF(INDEX('CoC Ranking Data'!$A$1:$CF$105,ROW($E88),7)&lt;&gt;"",INDEX('CoC Ranking Data'!$A$1:$CF$105,ROW($E88),7),"")</f>
        <v/>
      </c>
      <c r="D88" s="300" t="str">
        <f>IF(INDEX('CoC Ranking Data'!$A$1:$CF$105,ROW($E88),15)&lt;&gt;"",INDEX('CoC Ranking Data'!$A$1:$CF$105,ROW($E88),15),"")</f>
        <v/>
      </c>
      <c r="E88" s="8" t="str">
        <f t="shared" si="1"/>
        <v/>
      </c>
    </row>
    <row r="89" spans="1:5" x14ac:dyDescent="0.25">
      <c r="A89" s="286" t="str">
        <f>IF(INDEX('CoC Ranking Data'!$A$1:$CF$106,ROW($E89),4)&lt;&gt;"",INDEX('CoC Ranking Data'!$A$1:$CF$106,ROW($E89),4),"")</f>
        <v/>
      </c>
      <c r="B89" s="286" t="str">
        <f>IF(INDEX('CoC Ranking Data'!$A$1:$CF$101,ROW($E89),5)&lt;&gt;"",INDEX('CoC Ranking Data'!$A$1:$CF$101,ROW($E89),5),"")</f>
        <v/>
      </c>
      <c r="C89" s="287" t="str">
        <f>IF(INDEX('CoC Ranking Data'!$A$1:$CF$105,ROW($E89),7)&lt;&gt;"",INDEX('CoC Ranking Data'!$A$1:$CF$105,ROW($E89),7),"")</f>
        <v/>
      </c>
      <c r="D89" s="300" t="str">
        <f>IF(INDEX('CoC Ranking Data'!$A$1:$CF$105,ROW($E89),15)&lt;&gt;"",INDEX('CoC Ranking Data'!$A$1:$CF$105,ROW($E89),15),"")</f>
        <v/>
      </c>
      <c r="E89" s="8" t="str">
        <f t="shared" si="1"/>
        <v/>
      </c>
    </row>
    <row r="90" spans="1:5" x14ac:dyDescent="0.25">
      <c r="A90" s="286" t="str">
        <f>IF(INDEX('CoC Ranking Data'!$A$1:$CF$106,ROW($E90),4)&lt;&gt;"",INDEX('CoC Ranking Data'!$A$1:$CF$106,ROW($E90),4),"")</f>
        <v/>
      </c>
      <c r="B90" s="286" t="str">
        <f>IF(INDEX('CoC Ranking Data'!$A$1:$CF$101,ROW($E90),5)&lt;&gt;"",INDEX('CoC Ranking Data'!$A$1:$CF$101,ROW($E90),5),"")</f>
        <v/>
      </c>
      <c r="C90" s="287" t="str">
        <f>IF(INDEX('CoC Ranking Data'!$A$1:$CF$105,ROW($E90),7)&lt;&gt;"",INDEX('CoC Ranking Data'!$A$1:$CF$105,ROW($E90),7),"")</f>
        <v/>
      </c>
      <c r="D90" s="300" t="str">
        <f>IF(INDEX('CoC Ranking Data'!$A$1:$CF$105,ROW($E90),15)&lt;&gt;"",INDEX('CoC Ranking Data'!$A$1:$CF$105,ROW($E90),15),"")</f>
        <v/>
      </c>
      <c r="E90" s="8" t="str">
        <f t="shared" si="1"/>
        <v/>
      </c>
    </row>
    <row r="91" spans="1:5" x14ac:dyDescent="0.25">
      <c r="A91" s="286" t="str">
        <f>IF(INDEX('CoC Ranking Data'!$A$1:$CF$106,ROW($E91),4)&lt;&gt;"",INDEX('CoC Ranking Data'!$A$1:$CF$106,ROW($E91),4),"")</f>
        <v/>
      </c>
      <c r="B91" s="286" t="str">
        <f>IF(INDEX('CoC Ranking Data'!$A$1:$CF$101,ROW($E91),5)&lt;&gt;"",INDEX('CoC Ranking Data'!$A$1:$CF$101,ROW($E91),5),"")</f>
        <v/>
      </c>
      <c r="C91" s="287" t="str">
        <f>IF(INDEX('CoC Ranking Data'!$A$1:$CF$105,ROW($E91),7)&lt;&gt;"",INDEX('CoC Ranking Data'!$A$1:$CF$105,ROW($E91),7),"")</f>
        <v/>
      </c>
      <c r="D91" s="300" t="str">
        <f>IF(INDEX('CoC Ranking Data'!$A$1:$CF$105,ROW($E91),15)&lt;&gt;"",INDEX('CoC Ranking Data'!$A$1:$CF$105,ROW($E91),15),"")</f>
        <v/>
      </c>
      <c r="E91" s="8" t="str">
        <f t="shared" si="1"/>
        <v/>
      </c>
    </row>
    <row r="92" spans="1:5" x14ac:dyDescent="0.25">
      <c r="A92" s="286" t="str">
        <f>IF(INDEX('CoC Ranking Data'!$A$1:$CF$106,ROW($E92),4)&lt;&gt;"",INDEX('CoC Ranking Data'!$A$1:$CF$106,ROW($E92),4),"")</f>
        <v/>
      </c>
      <c r="B92" s="286" t="str">
        <f>IF(INDEX('CoC Ranking Data'!$A$1:$CF$101,ROW($E92),5)&lt;&gt;"",INDEX('CoC Ranking Data'!$A$1:$CF$101,ROW($E92),5),"")</f>
        <v/>
      </c>
      <c r="C92" s="287" t="str">
        <f>IF(INDEX('CoC Ranking Data'!$A$1:$CF$105,ROW($E92),7)&lt;&gt;"",INDEX('CoC Ranking Data'!$A$1:$CF$105,ROW($E92),7),"")</f>
        <v/>
      </c>
      <c r="D92" s="300" t="str">
        <f>IF(INDEX('CoC Ranking Data'!$A$1:$CF$105,ROW($E92),15)&lt;&gt;"",INDEX('CoC Ranking Data'!$A$1:$CF$105,ROW($E92),15),"")</f>
        <v/>
      </c>
      <c r="E92" s="8" t="str">
        <f t="shared" si="1"/>
        <v/>
      </c>
    </row>
    <row r="93" spans="1:5" x14ac:dyDescent="0.25">
      <c r="A93" s="286" t="str">
        <f>IF(INDEX('CoC Ranking Data'!$A$1:$CF$106,ROW($E93),4)&lt;&gt;"",INDEX('CoC Ranking Data'!$A$1:$CF$106,ROW($E93),4),"")</f>
        <v/>
      </c>
      <c r="B93" s="286" t="str">
        <f>IF(INDEX('CoC Ranking Data'!$A$1:$CF$101,ROW($E93),5)&lt;&gt;"",INDEX('CoC Ranking Data'!$A$1:$CF$101,ROW($E93),5),"")</f>
        <v/>
      </c>
      <c r="C93" s="287" t="str">
        <f>IF(INDEX('CoC Ranking Data'!$A$1:$CF$105,ROW($E93),7)&lt;&gt;"",INDEX('CoC Ranking Data'!$A$1:$CF$105,ROW($E93),7),"")</f>
        <v/>
      </c>
      <c r="D93" s="300" t="str">
        <f>IF(INDEX('CoC Ranking Data'!$A$1:$CF$105,ROW($E93),15)&lt;&gt;"",INDEX('CoC Ranking Data'!$A$1:$CF$105,ROW($E93),15),"")</f>
        <v/>
      </c>
      <c r="E93" s="8" t="str">
        <f t="shared" si="1"/>
        <v/>
      </c>
    </row>
    <row r="94" spans="1:5" x14ac:dyDescent="0.25">
      <c r="A94" s="286" t="str">
        <f>IF(INDEX('CoC Ranking Data'!$A$1:$CF$106,ROW($E94),4)&lt;&gt;"",INDEX('CoC Ranking Data'!$A$1:$CF$106,ROW($E94),4),"")</f>
        <v/>
      </c>
      <c r="B94" s="286" t="str">
        <f>IF(INDEX('CoC Ranking Data'!$A$1:$CF$101,ROW($E94),5)&lt;&gt;"",INDEX('CoC Ranking Data'!$A$1:$CF$101,ROW($E94),5),"")</f>
        <v/>
      </c>
      <c r="C94" s="287" t="str">
        <f>IF(INDEX('CoC Ranking Data'!$A$1:$CF$105,ROW($E94),7)&lt;&gt;"",INDEX('CoC Ranking Data'!$A$1:$CF$105,ROW($E94),7),"")</f>
        <v/>
      </c>
      <c r="D94" s="300" t="str">
        <f>IF(INDEX('CoC Ranking Data'!$A$1:$CF$105,ROW($E94),15)&lt;&gt;"",INDEX('CoC Ranking Data'!$A$1:$CF$105,ROW($E94),15),"")</f>
        <v/>
      </c>
      <c r="E94" s="8" t="str">
        <f t="shared" si="1"/>
        <v/>
      </c>
    </row>
    <row r="95" spans="1:5" x14ac:dyDescent="0.25">
      <c r="A95" s="286" t="str">
        <f>IF(INDEX('CoC Ranking Data'!$A$1:$CF$106,ROW($E95),4)&lt;&gt;"",INDEX('CoC Ranking Data'!$A$1:$CF$106,ROW($E95),4),"")</f>
        <v/>
      </c>
      <c r="B95" s="286" t="str">
        <f>IF(INDEX('CoC Ranking Data'!$A$1:$CF$101,ROW($E95),5)&lt;&gt;"",INDEX('CoC Ranking Data'!$A$1:$CF$101,ROW($E95),5),"")</f>
        <v/>
      </c>
      <c r="C95" s="287" t="str">
        <f>IF(INDEX('CoC Ranking Data'!$A$1:$CF$105,ROW($E95),7)&lt;&gt;"",INDEX('CoC Ranking Data'!$A$1:$CF$105,ROW($E95),7),"")</f>
        <v/>
      </c>
      <c r="D95" s="300" t="str">
        <f>IF(INDEX('CoC Ranking Data'!$A$1:$CF$105,ROW($E95),15)&lt;&gt;"",INDEX('CoC Ranking Data'!$A$1:$CF$105,ROW($E95),15),"")</f>
        <v/>
      </c>
      <c r="E95" s="8" t="str">
        <f t="shared" si="1"/>
        <v/>
      </c>
    </row>
    <row r="96" spans="1:5" x14ac:dyDescent="0.25">
      <c r="A96" s="286" t="str">
        <f>IF(INDEX('CoC Ranking Data'!$A$1:$CF$106,ROW($E96),4)&lt;&gt;"",INDEX('CoC Ranking Data'!$A$1:$CF$106,ROW($E96),4),"")</f>
        <v/>
      </c>
      <c r="B96" s="286" t="str">
        <f>IF(INDEX('CoC Ranking Data'!$A$1:$CF$101,ROW($E96),5)&lt;&gt;"",INDEX('CoC Ranking Data'!$A$1:$CF$101,ROW($E96),5),"")</f>
        <v/>
      </c>
      <c r="C96" s="287" t="str">
        <f>IF(INDEX('CoC Ranking Data'!$A$1:$CF$105,ROW($E96),7)&lt;&gt;"",INDEX('CoC Ranking Data'!$A$1:$CF$105,ROW($E96),7),"")</f>
        <v/>
      </c>
      <c r="D96" s="300" t="str">
        <f>IF(INDEX('CoC Ranking Data'!$A$1:$CF$105,ROW($E96),15)&lt;&gt;"",INDEX('CoC Ranking Data'!$A$1:$CF$105,ROW($E96),15),"")</f>
        <v/>
      </c>
      <c r="E96" s="8" t="str">
        <f t="shared" si="1"/>
        <v/>
      </c>
    </row>
    <row r="97" spans="1:5" x14ac:dyDescent="0.25">
      <c r="A97" s="286" t="str">
        <f>IF(INDEX('CoC Ranking Data'!$A$1:$CF$106,ROW($E97),4)&lt;&gt;"",INDEX('CoC Ranking Data'!$A$1:$CF$106,ROW($E97),4),"")</f>
        <v/>
      </c>
      <c r="B97" s="286" t="str">
        <f>IF(INDEX('CoC Ranking Data'!$A$1:$CF$101,ROW($E97),5)&lt;&gt;"",INDEX('CoC Ranking Data'!$A$1:$CF$101,ROW($E97),5),"")</f>
        <v/>
      </c>
      <c r="C97" s="287" t="str">
        <f>IF(INDEX('CoC Ranking Data'!$A$1:$CF$105,ROW($E97),7)&lt;&gt;"",INDEX('CoC Ranking Data'!$A$1:$CF$105,ROW($E97),7),"")</f>
        <v/>
      </c>
      <c r="D97" s="300" t="str">
        <f>IF(INDEX('CoC Ranking Data'!$A$1:$CF$105,ROW($E97),15)&lt;&gt;"",INDEX('CoC Ranking Data'!$A$1:$CF$105,ROW($E97),15),"")</f>
        <v/>
      </c>
      <c r="E97" s="8" t="str">
        <f t="shared" si="1"/>
        <v/>
      </c>
    </row>
    <row r="98" spans="1:5" x14ac:dyDescent="0.25">
      <c r="A98" s="286" t="str">
        <f>IF(INDEX('CoC Ranking Data'!$A$1:$CF$106,ROW($E98),4)&lt;&gt;"",INDEX('CoC Ranking Data'!$A$1:$CF$106,ROW($E98),4),"")</f>
        <v/>
      </c>
      <c r="B98" s="286" t="str">
        <f>IF(INDEX('CoC Ranking Data'!$A$1:$CF$101,ROW($E98),5)&lt;&gt;"",INDEX('CoC Ranking Data'!$A$1:$CF$101,ROW($E98),5),"")</f>
        <v/>
      </c>
      <c r="C98" s="287" t="str">
        <f>IF(INDEX('CoC Ranking Data'!$A$1:$CF$105,ROW($E98),7)&lt;&gt;"",INDEX('CoC Ranking Data'!$A$1:$CF$105,ROW($E98),7),"")</f>
        <v/>
      </c>
      <c r="D98" s="300" t="str">
        <f>IF(INDEX('CoC Ranking Data'!$A$1:$CF$105,ROW($E98),15)&lt;&gt;"",INDEX('CoC Ranking Data'!$A$1:$CF$105,ROW($E98),15),"")</f>
        <v/>
      </c>
      <c r="E98" s="8" t="str">
        <f t="shared" si="1"/>
        <v/>
      </c>
    </row>
    <row r="99" spans="1:5" x14ac:dyDescent="0.25">
      <c r="A99" s="286" t="str">
        <f>IF(INDEX('CoC Ranking Data'!$A$1:$CF$106,ROW($E99),4)&lt;&gt;"",INDEX('CoC Ranking Data'!$A$1:$CF$106,ROW($E99),4),"")</f>
        <v/>
      </c>
      <c r="B99" s="286" t="str">
        <f>IF(INDEX('CoC Ranking Data'!$A$1:$CF$101,ROW($E99),5)&lt;&gt;"",INDEX('CoC Ranking Data'!$A$1:$CF$101,ROW($E99),5),"")</f>
        <v/>
      </c>
      <c r="C99" s="287" t="str">
        <f>IF(INDEX('CoC Ranking Data'!$A$1:$CF$105,ROW($E99),7)&lt;&gt;"",INDEX('CoC Ranking Data'!$A$1:$CF$105,ROW($E99),7),"")</f>
        <v/>
      </c>
      <c r="D99" s="300" t="str">
        <f>IF(INDEX('CoC Ranking Data'!$A$1:$CF$105,ROW($E99),15)&lt;&gt;"",INDEX('CoC Ranking Data'!$A$1:$CF$105,ROW($E99),15),"")</f>
        <v/>
      </c>
      <c r="E99" s="8" t="str">
        <f t="shared" si="1"/>
        <v/>
      </c>
    </row>
    <row r="100" spans="1:5" x14ac:dyDescent="0.25">
      <c r="A100" s="286" t="str">
        <f>IF(INDEX('CoC Ranking Data'!$A$1:$CF$106,ROW($E100),4)&lt;&gt;"",INDEX('CoC Ranking Data'!$A$1:$CF$106,ROW($E100),4),"")</f>
        <v/>
      </c>
      <c r="B100" s="286" t="str">
        <f>IF(INDEX('CoC Ranking Data'!$A$1:$CF$101,ROW($E100),5)&lt;&gt;"",INDEX('CoC Ranking Data'!$A$1:$CF$101,ROW($E100),5),"")</f>
        <v/>
      </c>
      <c r="C100" s="287" t="str">
        <f>IF(INDEX('CoC Ranking Data'!$A$1:$CF$105,ROW($E100),7)&lt;&gt;"",INDEX('CoC Ranking Data'!$A$1:$CF$105,ROW($E100),7),"")</f>
        <v/>
      </c>
      <c r="D100" s="300" t="str">
        <f>IF(INDEX('CoC Ranking Data'!$A$1:$CF$105,ROW($E100),15)&lt;&gt;"",INDEX('CoC Ranking Data'!$A$1:$CF$105,ROW($E100),15),"")</f>
        <v/>
      </c>
      <c r="E100" s="8" t="str">
        <f t="shared" si="1"/>
        <v/>
      </c>
    </row>
    <row r="101" spans="1:5" x14ac:dyDescent="0.25">
      <c r="A101" s="286" t="str">
        <f>IF(INDEX('CoC Ranking Data'!$A$1:$CF$106,ROW($E101),4)&lt;&gt;"",INDEX('CoC Ranking Data'!$A$1:$CF$106,ROW($E101),4),"")</f>
        <v/>
      </c>
      <c r="B101" s="286" t="str">
        <f>IF(INDEX('CoC Ranking Data'!$A$1:$CF$101,ROW($E101),5)&lt;&gt;"",INDEX('CoC Ranking Data'!$A$1:$CF$101,ROW($E101),5),"")</f>
        <v/>
      </c>
      <c r="C101" s="287" t="str">
        <f>IF(INDEX('CoC Ranking Data'!$A$1:$CF$105,ROW($E101),7)&lt;&gt;"",INDEX('CoC Ranking Data'!$A$1:$CF$105,ROW($E101),7),"")</f>
        <v/>
      </c>
      <c r="D101" s="300" t="str">
        <f>IF(INDEX('CoC Ranking Data'!$A$1:$CF$105,ROW($E101),15)&lt;&gt;"",INDEX('CoC Ranking Data'!$A$1:$CF$105,ROW($E101),15),"")</f>
        <v/>
      </c>
      <c r="E101" s="8" t="str">
        <f t="shared" si="1"/>
        <v/>
      </c>
    </row>
  </sheetData>
  <sheetProtection algorithmName="SHA-512" hashValue="Z+HP9xww8HCQ3uIYkREaA8PkFFkebKIcgpXSkJLrn0/u5Q4YJotmAnicuB+fbI542dY2c3aNAM8pgkAS9PD3Lw==" saltValue="VPlnA1yZsC+fEIFMn/Xg6A==" spinCount="100000" sheet="1" objects="1" scenarios="1"/>
  <autoFilter ref="A8:E8" xr:uid="{00000000-0009-0000-0000-000012000000}">
    <filterColumn colId="0" showButton="0"/>
    <filterColumn colId="1" showButton="0"/>
    <filterColumn colId="2" showButton="0"/>
  </autoFilter>
  <hyperlinks>
    <hyperlink ref="E1" location="'Scoring Chart'!A1" display="Return to Scoring Chart" xr:uid="{00000000-0004-0000-12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2"/>
  <dimension ref="A1:E250"/>
  <sheetViews>
    <sheetView workbookViewId="0">
      <selection activeCell="F12" sqref="F12"/>
    </sheetView>
  </sheetViews>
  <sheetFormatPr defaultRowHeight="15" x14ac:dyDescent="0.25"/>
  <cols>
    <col min="1" max="1" width="10.7109375" style="1" customWidth="1"/>
    <col min="2" max="2" width="50" customWidth="1"/>
    <col min="3" max="3" width="19.42578125" style="1" bestFit="1" customWidth="1"/>
    <col min="4" max="4" width="35.5703125" style="1" hidden="1" customWidth="1"/>
    <col min="5" max="5" width="56" style="1" customWidth="1"/>
    <col min="6" max="11" width="39.85546875" bestFit="1" customWidth="1"/>
  </cols>
  <sheetData>
    <row r="1" spans="1:5" ht="15.75" x14ac:dyDescent="0.25">
      <c r="A1" s="461"/>
      <c r="B1" s="463" t="s">
        <v>374</v>
      </c>
      <c r="C1" s="461"/>
      <c r="D1" s="379"/>
      <c r="E1" s="381" t="s">
        <v>363</v>
      </c>
    </row>
    <row r="2" spans="1:5" x14ac:dyDescent="0.25">
      <c r="A2" s="461"/>
      <c r="B2" s="464" t="s">
        <v>819</v>
      </c>
      <c r="C2" s="461"/>
      <c r="D2" s="380" t="s">
        <v>372</v>
      </c>
      <c r="E2" t="s">
        <v>368</v>
      </c>
    </row>
    <row r="3" spans="1:5" x14ac:dyDescent="0.25">
      <c r="A3" s="462"/>
      <c r="B3" s="462"/>
      <c r="C3" s="462"/>
      <c r="D3" s="382"/>
      <c r="E3" s="382"/>
    </row>
    <row r="4" spans="1:5" x14ac:dyDescent="0.25">
      <c r="A4" s="443" t="s">
        <v>332</v>
      </c>
      <c r="B4" s="444" t="s">
        <v>290</v>
      </c>
      <c r="C4" s="411" t="s">
        <v>375</v>
      </c>
      <c r="D4" s="380" t="s">
        <v>359</v>
      </c>
      <c r="E4" s="384"/>
    </row>
    <row r="5" spans="1:5" ht="18.75" x14ac:dyDescent="0.3">
      <c r="A5" s="445" t="s">
        <v>376</v>
      </c>
      <c r="B5" s="446"/>
      <c r="C5" s="447" t="s">
        <v>816</v>
      </c>
      <c r="D5" s="567" t="s">
        <v>376</v>
      </c>
      <c r="E5" s="549" t="s">
        <v>360</v>
      </c>
    </row>
    <row r="6" spans="1:5" x14ac:dyDescent="0.25">
      <c r="A6" s="516">
        <v>1</v>
      </c>
      <c r="B6" s="424" t="s">
        <v>4</v>
      </c>
      <c r="C6" s="359">
        <v>6</v>
      </c>
      <c r="D6" s="333" t="s">
        <v>622</v>
      </c>
      <c r="E6" s="383">
        <v>0</v>
      </c>
    </row>
    <row r="7" spans="1:5" x14ac:dyDescent="0.25">
      <c r="A7" s="517">
        <v>2</v>
      </c>
      <c r="B7" s="449" t="s">
        <v>382</v>
      </c>
      <c r="C7" s="450">
        <v>8</v>
      </c>
      <c r="D7" s="333" t="s">
        <v>623</v>
      </c>
      <c r="E7" s="383">
        <v>6</v>
      </c>
    </row>
    <row r="8" spans="1:5" x14ac:dyDescent="0.25">
      <c r="A8" s="516">
        <v>3</v>
      </c>
      <c r="B8" s="423" t="s">
        <v>390</v>
      </c>
      <c r="C8" s="450">
        <v>2</v>
      </c>
      <c r="D8" s="333" t="s">
        <v>624</v>
      </c>
      <c r="E8" s="383">
        <v>2</v>
      </c>
    </row>
    <row r="9" spans="1:5" x14ac:dyDescent="0.25">
      <c r="A9" s="516">
        <v>4</v>
      </c>
      <c r="B9" s="423" t="s">
        <v>508</v>
      </c>
      <c r="C9" s="450">
        <v>6</v>
      </c>
      <c r="D9" s="333" t="s">
        <v>625</v>
      </c>
      <c r="E9" s="383">
        <v>6</v>
      </c>
    </row>
    <row r="10" spans="1:5" x14ac:dyDescent="0.25">
      <c r="A10" s="518">
        <v>5</v>
      </c>
      <c r="B10" s="452" t="s">
        <v>358</v>
      </c>
      <c r="C10" s="450">
        <v>10</v>
      </c>
      <c r="D10" s="333" t="s">
        <v>626</v>
      </c>
      <c r="E10" s="383">
        <v>10</v>
      </c>
    </row>
    <row r="11" spans="1:5" ht="15" hidden="1" customHeight="1" x14ac:dyDescent="0.25">
      <c r="A11" s="518">
        <v>6</v>
      </c>
      <c r="B11" s="452" t="s">
        <v>509</v>
      </c>
      <c r="C11" s="450">
        <v>2</v>
      </c>
      <c r="D11" s="333" t="s">
        <v>627</v>
      </c>
      <c r="E11" s="383">
        <v>0</v>
      </c>
    </row>
    <row r="12" spans="1:5" ht="30" x14ac:dyDescent="0.25">
      <c r="A12" s="519">
        <v>6</v>
      </c>
      <c r="B12" s="419" t="s">
        <v>817</v>
      </c>
      <c r="C12" s="429">
        <v>4</v>
      </c>
      <c r="D12" s="334" t="s">
        <v>891</v>
      </c>
      <c r="E12" s="383">
        <v>0</v>
      </c>
    </row>
    <row r="13" spans="1:5" x14ac:dyDescent="0.25">
      <c r="A13" s="518">
        <v>7</v>
      </c>
      <c r="B13" s="418" t="s">
        <v>510</v>
      </c>
      <c r="C13" s="429">
        <v>2</v>
      </c>
      <c r="D13" s="334" t="s">
        <v>875</v>
      </c>
      <c r="E13" s="383">
        <v>1.5</v>
      </c>
    </row>
    <row r="14" spans="1:5" x14ac:dyDescent="0.25">
      <c r="A14" s="518">
        <v>8</v>
      </c>
      <c r="B14" s="418" t="s">
        <v>511</v>
      </c>
      <c r="C14" s="429">
        <v>2</v>
      </c>
      <c r="D14" s="334" t="s">
        <v>876</v>
      </c>
      <c r="E14" s="383">
        <v>2</v>
      </c>
    </row>
    <row r="15" spans="1:5" ht="13.5" hidden="1" customHeight="1" x14ac:dyDescent="0.25">
      <c r="A15" s="518">
        <v>10</v>
      </c>
      <c r="B15" s="418" t="s">
        <v>512</v>
      </c>
      <c r="C15" s="429">
        <v>6</v>
      </c>
      <c r="D15" s="334" t="s">
        <v>362</v>
      </c>
      <c r="E15" s="383" t="s">
        <v>360</v>
      </c>
    </row>
    <row r="16" spans="1:5" ht="18.75" x14ac:dyDescent="0.3">
      <c r="A16" s="445" t="s">
        <v>417</v>
      </c>
      <c r="B16" s="446"/>
      <c r="C16" s="447" t="s">
        <v>818</v>
      </c>
      <c r="D16" s="567" t="s">
        <v>417</v>
      </c>
      <c r="E16" s="549" t="s">
        <v>360</v>
      </c>
    </row>
    <row r="17" spans="1:5" x14ac:dyDescent="0.25">
      <c r="A17" s="516">
        <v>9</v>
      </c>
      <c r="B17" s="418" t="s">
        <v>513</v>
      </c>
      <c r="C17" s="453">
        <v>2</v>
      </c>
      <c r="D17" s="334" t="s">
        <v>877</v>
      </c>
      <c r="E17" s="383">
        <v>2</v>
      </c>
    </row>
    <row r="18" spans="1:5" ht="30" x14ac:dyDescent="0.25">
      <c r="A18" s="516" t="s">
        <v>854</v>
      </c>
      <c r="B18" s="454" t="s">
        <v>514</v>
      </c>
      <c r="C18" s="429">
        <v>8</v>
      </c>
      <c r="D18" s="334" t="s">
        <v>878</v>
      </c>
      <c r="E18" s="383">
        <v>0</v>
      </c>
    </row>
    <row r="19" spans="1:5" ht="30" x14ac:dyDescent="0.25">
      <c r="A19" s="516" t="s">
        <v>855</v>
      </c>
      <c r="B19" s="424" t="s">
        <v>515</v>
      </c>
      <c r="C19" s="429">
        <v>10</v>
      </c>
      <c r="D19" s="334" t="s">
        <v>879</v>
      </c>
      <c r="E19" s="383">
        <v>0</v>
      </c>
    </row>
    <row r="20" spans="1:5" x14ac:dyDescent="0.25">
      <c r="A20" s="516">
        <v>11</v>
      </c>
      <c r="B20" s="418" t="s">
        <v>516</v>
      </c>
      <c r="C20" s="359">
        <v>2</v>
      </c>
      <c r="D20" s="334" t="s">
        <v>880</v>
      </c>
      <c r="E20" s="383">
        <v>0</v>
      </c>
    </row>
    <row r="21" spans="1:5" x14ac:dyDescent="0.25">
      <c r="A21" s="518" t="s">
        <v>338</v>
      </c>
      <c r="B21" s="422" t="s">
        <v>517</v>
      </c>
      <c r="C21" s="429">
        <v>2</v>
      </c>
      <c r="D21" s="334" t="s">
        <v>881</v>
      </c>
      <c r="E21" s="383">
        <v>0</v>
      </c>
    </row>
    <row r="22" spans="1:5" x14ac:dyDescent="0.25">
      <c r="A22" s="518" t="s">
        <v>339</v>
      </c>
      <c r="B22" s="422" t="s">
        <v>518</v>
      </c>
      <c r="C22" s="429">
        <v>2</v>
      </c>
      <c r="D22" s="334" t="s">
        <v>882</v>
      </c>
      <c r="E22" s="383">
        <v>2</v>
      </c>
    </row>
    <row r="23" spans="1:5" x14ac:dyDescent="0.25">
      <c r="A23" s="518" t="s">
        <v>856</v>
      </c>
      <c r="B23" s="422" t="s">
        <v>519</v>
      </c>
      <c r="C23" s="429">
        <v>6</v>
      </c>
      <c r="D23" s="334" t="s">
        <v>883</v>
      </c>
      <c r="E23" s="383">
        <v>2</v>
      </c>
    </row>
    <row r="24" spans="1:5" ht="18.75" x14ac:dyDescent="0.3">
      <c r="A24" s="455" t="s">
        <v>448</v>
      </c>
      <c r="B24" s="456"/>
      <c r="C24" s="447">
        <v>25</v>
      </c>
      <c r="D24" s="567" t="s">
        <v>448</v>
      </c>
      <c r="E24" s="549" t="s">
        <v>360</v>
      </c>
    </row>
    <row r="25" spans="1:5" x14ac:dyDescent="0.25">
      <c r="A25" s="518">
        <v>13</v>
      </c>
      <c r="B25" s="457" t="s">
        <v>520</v>
      </c>
      <c r="C25" s="450">
        <v>8</v>
      </c>
      <c r="D25" s="334" t="s">
        <v>884</v>
      </c>
      <c r="E25" s="383">
        <v>8</v>
      </c>
    </row>
    <row r="26" spans="1:5" x14ac:dyDescent="0.25">
      <c r="A26" s="518">
        <v>14</v>
      </c>
      <c r="B26" s="424" t="s">
        <v>521</v>
      </c>
      <c r="C26" s="453">
        <v>3</v>
      </c>
      <c r="D26" s="334" t="s">
        <v>885</v>
      </c>
      <c r="E26" s="383">
        <v>3</v>
      </c>
    </row>
    <row r="27" spans="1:5" x14ac:dyDescent="0.25">
      <c r="A27" s="518">
        <v>15</v>
      </c>
      <c r="B27" s="424" t="s">
        <v>522</v>
      </c>
      <c r="C27" s="453">
        <v>8</v>
      </c>
      <c r="D27" s="334" t="s">
        <v>893</v>
      </c>
      <c r="E27" s="383">
        <v>8</v>
      </c>
    </row>
    <row r="28" spans="1:5" x14ac:dyDescent="0.25">
      <c r="A28" s="518" t="s">
        <v>857</v>
      </c>
      <c r="B28" s="449" t="s">
        <v>523</v>
      </c>
      <c r="C28" s="748">
        <v>2</v>
      </c>
      <c r="D28" s="334" t="s">
        <v>894</v>
      </c>
      <c r="E28" s="383">
        <v>1</v>
      </c>
    </row>
    <row r="29" spans="1:5" x14ac:dyDescent="0.25">
      <c r="A29" s="518" t="s">
        <v>858</v>
      </c>
      <c r="B29" s="449" t="s">
        <v>524</v>
      </c>
      <c r="C29" s="749"/>
      <c r="D29" s="334" t="s">
        <v>898</v>
      </c>
      <c r="E29" s="383" t="s">
        <v>360</v>
      </c>
    </row>
    <row r="30" spans="1:5" ht="30" x14ac:dyDescent="0.25">
      <c r="A30" s="518" t="s">
        <v>859</v>
      </c>
      <c r="B30" s="449" t="s">
        <v>525</v>
      </c>
      <c r="C30" s="748">
        <v>2</v>
      </c>
      <c r="D30" s="334" t="s">
        <v>895</v>
      </c>
      <c r="E30" s="383">
        <v>0</v>
      </c>
    </row>
    <row r="31" spans="1:5" ht="30" x14ac:dyDescent="0.25">
      <c r="A31" s="518" t="s">
        <v>860</v>
      </c>
      <c r="B31" s="449" t="s">
        <v>526</v>
      </c>
      <c r="C31" s="749"/>
      <c r="D31" s="334" t="s">
        <v>897</v>
      </c>
      <c r="E31" s="383" t="s">
        <v>360</v>
      </c>
    </row>
    <row r="32" spans="1:5" x14ac:dyDescent="0.25">
      <c r="A32" s="518">
        <v>17</v>
      </c>
      <c r="B32" s="452" t="s">
        <v>334</v>
      </c>
      <c r="C32" s="451">
        <v>2</v>
      </c>
      <c r="D32" s="334" t="s">
        <v>892</v>
      </c>
      <c r="E32" s="383">
        <v>2</v>
      </c>
    </row>
    <row r="33" spans="1:5" x14ac:dyDescent="0.25">
      <c r="A33" s="516">
        <v>18</v>
      </c>
      <c r="B33" s="424" t="s">
        <v>301</v>
      </c>
      <c r="C33" s="450">
        <v>0</v>
      </c>
      <c r="D33" s="334" t="s">
        <v>896</v>
      </c>
      <c r="E33" s="383">
        <v>0</v>
      </c>
    </row>
    <row r="34" spans="1:5" ht="18.75" x14ac:dyDescent="0.3">
      <c r="A34" s="445" t="s">
        <v>477</v>
      </c>
      <c r="B34" s="458"/>
      <c r="C34" s="447">
        <f>SUM(C35:C38)</f>
        <v>11</v>
      </c>
      <c r="D34" s="567" t="s">
        <v>477</v>
      </c>
      <c r="E34" s="549" t="s">
        <v>360</v>
      </c>
    </row>
    <row r="35" spans="1:5" x14ac:dyDescent="0.25">
      <c r="A35" s="520" t="s">
        <v>861</v>
      </c>
      <c r="B35" s="452" t="s">
        <v>479</v>
      </c>
      <c r="C35" s="453">
        <v>2</v>
      </c>
      <c r="D35" s="334" t="s">
        <v>899</v>
      </c>
      <c r="E35" s="383">
        <v>2</v>
      </c>
    </row>
    <row r="36" spans="1:5" x14ac:dyDescent="0.25">
      <c r="A36" s="519" t="s">
        <v>862</v>
      </c>
      <c r="B36" s="422" t="s">
        <v>481</v>
      </c>
      <c r="C36" s="359">
        <v>4</v>
      </c>
      <c r="D36" s="334" t="s">
        <v>900</v>
      </c>
      <c r="E36" s="383">
        <v>4</v>
      </c>
    </row>
    <row r="37" spans="1:5" hidden="1" x14ac:dyDescent="0.25">
      <c r="A37" s="519" t="s">
        <v>863</v>
      </c>
      <c r="B37" s="452" t="s">
        <v>483</v>
      </c>
      <c r="C37" s="359">
        <v>2</v>
      </c>
      <c r="D37" s="334" t="s">
        <v>906</v>
      </c>
      <c r="E37" s="383" t="s">
        <v>360</v>
      </c>
    </row>
    <row r="38" spans="1:5" x14ac:dyDescent="0.25">
      <c r="A38" s="521">
        <v>20</v>
      </c>
      <c r="B38" s="459" t="s">
        <v>527</v>
      </c>
      <c r="C38" s="429">
        <v>3</v>
      </c>
      <c r="D38" s="334" t="s">
        <v>901</v>
      </c>
      <c r="E38" s="383">
        <v>3</v>
      </c>
    </row>
    <row r="39" spans="1:5" ht="18.75" x14ac:dyDescent="0.3">
      <c r="A39" s="445" t="s">
        <v>486</v>
      </c>
      <c r="B39" s="446"/>
      <c r="C39" s="447">
        <v>8</v>
      </c>
      <c r="D39" s="567" t="s">
        <v>486</v>
      </c>
      <c r="E39" s="549" t="s">
        <v>360</v>
      </c>
    </row>
    <row r="40" spans="1:5" x14ac:dyDescent="0.25">
      <c r="A40" s="516">
        <v>21</v>
      </c>
      <c r="B40" s="418" t="s">
        <v>528</v>
      </c>
      <c r="C40" s="359">
        <v>6</v>
      </c>
      <c r="D40" s="334" t="s">
        <v>902</v>
      </c>
      <c r="E40" s="383">
        <v>6</v>
      </c>
    </row>
    <row r="41" spans="1:5" x14ac:dyDescent="0.25">
      <c r="A41" s="516">
        <v>22</v>
      </c>
      <c r="B41" s="424" t="s">
        <v>335</v>
      </c>
      <c r="C41" s="359">
        <v>2</v>
      </c>
      <c r="D41" s="334" t="s">
        <v>903</v>
      </c>
      <c r="E41" s="383">
        <v>2</v>
      </c>
    </row>
    <row r="42" spans="1:5" ht="31.5" customHeight="1" thickBot="1" x14ac:dyDescent="0.3">
      <c r="A42" s="521" t="s">
        <v>864</v>
      </c>
      <c r="B42" s="673" t="s">
        <v>907</v>
      </c>
      <c r="C42" s="460">
        <v>0</v>
      </c>
      <c r="D42" s="334" t="s">
        <v>904</v>
      </c>
      <c r="E42" s="383">
        <v>0.5</v>
      </c>
    </row>
    <row r="43" spans="1:5" ht="19.5" thickBot="1" x14ac:dyDescent="0.35">
      <c r="A43" s="432"/>
      <c r="B43" s="675" t="s">
        <v>908</v>
      </c>
      <c r="C43" s="674">
        <v>100</v>
      </c>
      <c r="D43" s="334" t="s">
        <v>905</v>
      </c>
      <c r="E43" s="383">
        <v>73</v>
      </c>
    </row>
    <row r="44" spans="1:5" ht="3.75" customHeight="1" x14ac:dyDescent="0.25">
      <c r="A44" s="432"/>
      <c r="B44" s="678"/>
      <c r="C44" s="672"/>
      <c r="D44" s="679" t="s">
        <v>911</v>
      </c>
      <c r="E44" s="680" t="s">
        <v>360</v>
      </c>
    </row>
    <row r="45" spans="1:5" x14ac:dyDescent="0.25">
      <c r="A45" s="432"/>
      <c r="B45" s="675" t="s">
        <v>909</v>
      </c>
      <c r="C45" s="676"/>
      <c r="D45" s="334" t="s">
        <v>912</v>
      </c>
      <c r="E45" s="383">
        <v>76.17</v>
      </c>
    </row>
    <row r="46" spans="1:5" x14ac:dyDescent="0.25">
      <c r="B46" s="675" t="s">
        <v>910</v>
      </c>
      <c r="C46" s="677"/>
      <c r="D46" s="334" t="s">
        <v>913</v>
      </c>
      <c r="E46" s="681">
        <v>74.585000000000008</v>
      </c>
    </row>
    <row r="47" spans="1:5" x14ac:dyDescent="0.25">
      <c r="D47"/>
      <c r="E47"/>
    </row>
    <row r="48" spans="1:5" x14ac:dyDescent="0.25">
      <c r="D48"/>
      <c r="E48"/>
    </row>
    <row r="49" spans="4:5" x14ac:dyDescent="0.25">
      <c r="D49"/>
      <c r="E49"/>
    </row>
    <row r="50" spans="4:5" x14ac:dyDescent="0.25">
      <c r="D50"/>
      <c r="E50"/>
    </row>
    <row r="51" spans="4:5" x14ac:dyDescent="0.25">
      <c r="D51"/>
      <c r="E51"/>
    </row>
    <row r="52" spans="4:5" x14ac:dyDescent="0.25">
      <c r="D52"/>
      <c r="E52"/>
    </row>
    <row r="53" spans="4:5" x14ac:dyDescent="0.25">
      <c r="D53"/>
      <c r="E53"/>
    </row>
    <row r="54" spans="4:5" x14ac:dyDescent="0.25">
      <c r="D54"/>
      <c r="E54"/>
    </row>
    <row r="55" spans="4:5" x14ac:dyDescent="0.25">
      <c r="D55"/>
      <c r="E55"/>
    </row>
    <row r="56" spans="4:5" x14ac:dyDescent="0.25">
      <c r="D56"/>
      <c r="E56"/>
    </row>
    <row r="57" spans="4:5" x14ac:dyDescent="0.25">
      <c r="D57"/>
      <c r="E57"/>
    </row>
    <row r="58" spans="4:5" x14ac:dyDescent="0.25">
      <c r="D58"/>
      <c r="E58"/>
    </row>
    <row r="59" spans="4:5" x14ac:dyDescent="0.25">
      <c r="D59"/>
      <c r="E59"/>
    </row>
    <row r="60" spans="4:5" x14ac:dyDescent="0.25">
      <c r="D60"/>
      <c r="E60"/>
    </row>
    <row r="61" spans="4:5" x14ac:dyDescent="0.25">
      <c r="D61"/>
      <c r="E61"/>
    </row>
    <row r="62" spans="4:5" x14ac:dyDescent="0.25">
      <c r="D62"/>
      <c r="E62"/>
    </row>
    <row r="63" spans="4:5" x14ac:dyDescent="0.25">
      <c r="D63"/>
      <c r="E63"/>
    </row>
    <row r="64" spans="4:5" x14ac:dyDescent="0.25">
      <c r="D64"/>
      <c r="E64"/>
    </row>
    <row r="65" spans="4:5" x14ac:dyDescent="0.25">
      <c r="D65"/>
      <c r="E65"/>
    </row>
    <row r="66" spans="4:5" x14ac:dyDescent="0.25">
      <c r="D66"/>
      <c r="E66"/>
    </row>
    <row r="67" spans="4:5" x14ac:dyDescent="0.25">
      <c r="D67"/>
      <c r="E67"/>
    </row>
    <row r="68" spans="4:5" x14ac:dyDescent="0.25">
      <c r="D68"/>
      <c r="E68"/>
    </row>
    <row r="69" spans="4:5" x14ac:dyDescent="0.25">
      <c r="D69"/>
      <c r="E69"/>
    </row>
    <row r="70" spans="4:5" x14ac:dyDescent="0.25">
      <c r="D70"/>
      <c r="E70"/>
    </row>
    <row r="71" spans="4:5" x14ac:dyDescent="0.25">
      <c r="D71"/>
      <c r="E71"/>
    </row>
    <row r="72" spans="4:5" x14ac:dyDescent="0.25">
      <c r="D72"/>
      <c r="E72"/>
    </row>
    <row r="73" spans="4:5" x14ac:dyDescent="0.25">
      <c r="D73"/>
      <c r="E73"/>
    </row>
    <row r="74" spans="4:5" x14ac:dyDescent="0.25">
      <c r="D74"/>
      <c r="E74"/>
    </row>
    <row r="75" spans="4:5" x14ac:dyDescent="0.25">
      <c r="D75"/>
      <c r="E75"/>
    </row>
    <row r="76" spans="4:5" x14ac:dyDescent="0.25">
      <c r="D76"/>
      <c r="E76"/>
    </row>
    <row r="77" spans="4:5" x14ac:dyDescent="0.25">
      <c r="D77"/>
      <c r="E77"/>
    </row>
    <row r="78" spans="4:5" x14ac:dyDescent="0.25">
      <c r="D78"/>
      <c r="E78"/>
    </row>
    <row r="79" spans="4:5" x14ac:dyDescent="0.25">
      <c r="D79"/>
      <c r="E79"/>
    </row>
    <row r="80" spans="4:5" x14ac:dyDescent="0.25">
      <c r="D80"/>
      <c r="E80"/>
    </row>
    <row r="81" spans="4:5" x14ac:dyDescent="0.25">
      <c r="D81"/>
      <c r="E81"/>
    </row>
    <row r="82" spans="4:5" x14ac:dyDescent="0.25">
      <c r="D82"/>
      <c r="E82"/>
    </row>
    <row r="83" spans="4:5" x14ac:dyDescent="0.25">
      <c r="D83"/>
      <c r="E83"/>
    </row>
    <row r="84" spans="4:5" x14ac:dyDescent="0.25">
      <c r="D84"/>
      <c r="E84"/>
    </row>
    <row r="85" spans="4:5" x14ac:dyDescent="0.25">
      <c r="D85"/>
      <c r="E85"/>
    </row>
    <row r="86" spans="4:5" x14ac:dyDescent="0.25">
      <c r="D86"/>
      <c r="E86"/>
    </row>
    <row r="87" spans="4:5" x14ac:dyDescent="0.25">
      <c r="D87"/>
      <c r="E87"/>
    </row>
    <row r="88" spans="4:5" x14ac:dyDescent="0.25">
      <c r="D88"/>
      <c r="E88"/>
    </row>
    <row r="89" spans="4:5" x14ac:dyDescent="0.25">
      <c r="D89"/>
      <c r="E89"/>
    </row>
    <row r="90" spans="4:5" x14ac:dyDescent="0.25">
      <c r="D90"/>
      <c r="E90"/>
    </row>
    <row r="91" spans="4:5" x14ac:dyDescent="0.25">
      <c r="D91"/>
      <c r="E91"/>
    </row>
    <row r="92" spans="4:5" x14ac:dyDescent="0.25">
      <c r="D92"/>
      <c r="E92"/>
    </row>
    <row r="93" spans="4:5" x14ac:dyDescent="0.25">
      <c r="D93"/>
      <c r="E93"/>
    </row>
    <row r="94" spans="4:5" x14ac:dyDescent="0.25">
      <c r="D94"/>
      <c r="E94"/>
    </row>
    <row r="95" spans="4:5" x14ac:dyDescent="0.25">
      <c r="D95"/>
      <c r="E95"/>
    </row>
    <row r="96" spans="4:5" x14ac:dyDescent="0.25">
      <c r="D96"/>
      <c r="E96"/>
    </row>
    <row r="97" spans="4:5" x14ac:dyDescent="0.25">
      <c r="D97"/>
      <c r="E97"/>
    </row>
    <row r="98" spans="4:5" x14ac:dyDescent="0.25">
      <c r="D98"/>
      <c r="E98"/>
    </row>
    <row r="99" spans="4:5" x14ac:dyDescent="0.25">
      <c r="D99"/>
      <c r="E99"/>
    </row>
    <row r="100" spans="4:5" x14ac:dyDescent="0.25">
      <c r="D100"/>
      <c r="E100"/>
    </row>
    <row r="101" spans="4:5" x14ac:dyDescent="0.25">
      <c r="D101"/>
      <c r="E101"/>
    </row>
    <row r="102" spans="4:5" x14ac:dyDescent="0.25">
      <c r="D102"/>
      <c r="E102"/>
    </row>
    <row r="103" spans="4:5" x14ac:dyDescent="0.25">
      <c r="D103"/>
      <c r="E103"/>
    </row>
    <row r="104" spans="4:5" x14ac:dyDescent="0.25">
      <c r="D104"/>
      <c r="E104"/>
    </row>
    <row r="105" spans="4:5" x14ac:dyDescent="0.25">
      <c r="D105"/>
      <c r="E105"/>
    </row>
    <row r="106" spans="4:5" x14ac:dyDescent="0.25">
      <c r="D106"/>
      <c r="E106"/>
    </row>
    <row r="107" spans="4:5" x14ac:dyDescent="0.25">
      <c r="D107"/>
      <c r="E107"/>
    </row>
    <row r="108" spans="4:5" x14ac:dyDescent="0.25">
      <c r="D108"/>
      <c r="E108"/>
    </row>
    <row r="109" spans="4:5" x14ac:dyDescent="0.25">
      <c r="D109"/>
      <c r="E109"/>
    </row>
    <row r="110" spans="4:5" x14ac:dyDescent="0.25">
      <c r="D110"/>
      <c r="E110"/>
    </row>
    <row r="111" spans="4:5" x14ac:dyDescent="0.25">
      <c r="D111"/>
      <c r="E111"/>
    </row>
    <row r="112" spans="4:5" x14ac:dyDescent="0.25">
      <c r="D112"/>
      <c r="E112"/>
    </row>
    <row r="113" spans="4:5" x14ac:dyDescent="0.25">
      <c r="D113"/>
      <c r="E113"/>
    </row>
    <row r="114" spans="4:5" x14ac:dyDescent="0.25">
      <c r="D114"/>
      <c r="E114"/>
    </row>
    <row r="115" spans="4:5" x14ac:dyDescent="0.25">
      <c r="D115"/>
      <c r="E115"/>
    </row>
    <row r="116" spans="4:5" x14ac:dyDescent="0.25">
      <c r="D116"/>
      <c r="E116"/>
    </row>
    <row r="117" spans="4:5" x14ac:dyDescent="0.25">
      <c r="D117"/>
      <c r="E117"/>
    </row>
    <row r="118" spans="4:5" x14ac:dyDescent="0.25">
      <c r="D118"/>
      <c r="E118"/>
    </row>
    <row r="119" spans="4:5" x14ac:dyDescent="0.25">
      <c r="D119"/>
      <c r="E119"/>
    </row>
    <row r="120" spans="4:5" x14ac:dyDescent="0.25">
      <c r="D120"/>
      <c r="E120"/>
    </row>
    <row r="121" spans="4:5" x14ac:dyDescent="0.25">
      <c r="D121"/>
      <c r="E121"/>
    </row>
    <row r="122" spans="4:5" x14ac:dyDescent="0.25">
      <c r="D122"/>
      <c r="E122"/>
    </row>
    <row r="123" spans="4:5" x14ac:dyDescent="0.25">
      <c r="D123"/>
      <c r="E123"/>
    </row>
    <row r="124" spans="4:5" x14ac:dyDescent="0.25">
      <c r="D124"/>
      <c r="E124"/>
    </row>
    <row r="125" spans="4:5" x14ac:dyDescent="0.25">
      <c r="D125"/>
      <c r="E125"/>
    </row>
    <row r="126" spans="4:5" x14ac:dyDescent="0.25">
      <c r="D126"/>
      <c r="E126"/>
    </row>
    <row r="127" spans="4:5" x14ac:dyDescent="0.25">
      <c r="D127"/>
      <c r="E127"/>
    </row>
    <row r="128" spans="4:5" x14ac:dyDescent="0.25">
      <c r="D128"/>
      <c r="E128"/>
    </row>
    <row r="129" spans="4:5" x14ac:dyDescent="0.25">
      <c r="D129"/>
      <c r="E129"/>
    </row>
    <row r="130" spans="4:5" x14ac:dyDescent="0.25">
      <c r="D130"/>
      <c r="E130"/>
    </row>
    <row r="131" spans="4:5" x14ac:dyDescent="0.25">
      <c r="D131"/>
      <c r="E131"/>
    </row>
    <row r="132" spans="4:5" x14ac:dyDescent="0.25">
      <c r="D132"/>
      <c r="E132"/>
    </row>
    <row r="133" spans="4:5" x14ac:dyDescent="0.25">
      <c r="D133"/>
      <c r="E133"/>
    </row>
    <row r="134" spans="4:5" x14ac:dyDescent="0.25">
      <c r="D134"/>
      <c r="E134"/>
    </row>
    <row r="135" spans="4:5" x14ac:dyDescent="0.25">
      <c r="D135"/>
      <c r="E135"/>
    </row>
    <row r="136" spans="4:5" x14ac:dyDescent="0.25">
      <c r="D136"/>
      <c r="E136"/>
    </row>
    <row r="137" spans="4:5" x14ac:dyDescent="0.25">
      <c r="D137"/>
      <c r="E137"/>
    </row>
    <row r="138" spans="4:5" x14ac:dyDescent="0.25">
      <c r="D138"/>
      <c r="E138"/>
    </row>
    <row r="139" spans="4:5" x14ac:dyDescent="0.25">
      <c r="D139"/>
      <c r="E139"/>
    </row>
    <row r="140" spans="4:5" x14ac:dyDescent="0.25">
      <c r="D140"/>
      <c r="E140"/>
    </row>
    <row r="141" spans="4:5" x14ac:dyDescent="0.25">
      <c r="D141"/>
      <c r="E141"/>
    </row>
    <row r="142" spans="4:5" x14ac:dyDescent="0.25">
      <c r="D142"/>
      <c r="E142"/>
    </row>
    <row r="143" spans="4:5" x14ac:dyDescent="0.25">
      <c r="D143"/>
      <c r="E143"/>
    </row>
    <row r="144" spans="4:5" x14ac:dyDescent="0.25">
      <c r="D144"/>
      <c r="E144"/>
    </row>
    <row r="145" spans="4:5" x14ac:dyDescent="0.25">
      <c r="D145"/>
      <c r="E145"/>
    </row>
    <row r="146" spans="4:5" x14ac:dyDescent="0.25">
      <c r="D146"/>
      <c r="E146"/>
    </row>
    <row r="147" spans="4:5" x14ac:dyDescent="0.25">
      <c r="D147"/>
      <c r="E147"/>
    </row>
    <row r="148" spans="4:5" x14ac:dyDescent="0.25">
      <c r="D148"/>
      <c r="E148"/>
    </row>
    <row r="149" spans="4:5" x14ac:dyDescent="0.25">
      <c r="D149"/>
      <c r="E149"/>
    </row>
    <row r="150" spans="4:5" x14ac:dyDescent="0.25">
      <c r="D150"/>
      <c r="E150"/>
    </row>
    <row r="151" spans="4:5" x14ac:dyDescent="0.25">
      <c r="D151"/>
      <c r="E151"/>
    </row>
    <row r="152" spans="4:5" x14ac:dyDescent="0.25">
      <c r="D152"/>
      <c r="E152"/>
    </row>
    <row r="153" spans="4:5" x14ac:dyDescent="0.25">
      <c r="D153"/>
      <c r="E153"/>
    </row>
    <row r="154" spans="4:5" x14ac:dyDescent="0.25">
      <c r="D154"/>
      <c r="E154"/>
    </row>
    <row r="155" spans="4:5" x14ac:dyDescent="0.25">
      <c r="D155"/>
      <c r="E155"/>
    </row>
    <row r="156" spans="4:5" x14ac:dyDescent="0.25">
      <c r="D156"/>
      <c r="E156"/>
    </row>
    <row r="157" spans="4:5" x14ac:dyDescent="0.25">
      <c r="D157"/>
      <c r="E157"/>
    </row>
    <row r="158" spans="4:5" x14ac:dyDescent="0.25">
      <c r="D158"/>
      <c r="E158"/>
    </row>
    <row r="159" spans="4:5" x14ac:dyDescent="0.25">
      <c r="D159"/>
      <c r="E159"/>
    </row>
    <row r="160" spans="4:5" x14ac:dyDescent="0.25">
      <c r="D160"/>
      <c r="E160"/>
    </row>
    <row r="161" spans="4:5" x14ac:dyDescent="0.25">
      <c r="D161"/>
      <c r="E161"/>
    </row>
    <row r="162" spans="4:5" x14ac:dyDescent="0.25">
      <c r="D162"/>
      <c r="E162"/>
    </row>
    <row r="163" spans="4:5" x14ac:dyDescent="0.25">
      <c r="D163"/>
      <c r="E163"/>
    </row>
    <row r="164" spans="4:5" x14ac:dyDescent="0.25">
      <c r="D164"/>
      <c r="E164"/>
    </row>
    <row r="165" spans="4:5" x14ac:dyDescent="0.25">
      <c r="D165"/>
      <c r="E165"/>
    </row>
    <row r="166" spans="4:5" x14ac:dyDescent="0.25">
      <c r="D166"/>
      <c r="E166"/>
    </row>
    <row r="167" spans="4:5" x14ac:dyDescent="0.25">
      <c r="D167"/>
      <c r="E167"/>
    </row>
    <row r="168" spans="4:5" x14ac:dyDescent="0.25">
      <c r="D168"/>
      <c r="E168"/>
    </row>
    <row r="169" spans="4:5" x14ac:dyDescent="0.25">
      <c r="D169"/>
      <c r="E169"/>
    </row>
    <row r="170" spans="4:5" x14ac:dyDescent="0.25">
      <c r="D170"/>
      <c r="E170"/>
    </row>
    <row r="171" spans="4:5" x14ac:dyDescent="0.25">
      <c r="D171"/>
      <c r="E171"/>
    </row>
    <row r="172" spans="4:5" x14ac:dyDescent="0.25">
      <c r="D172"/>
      <c r="E172"/>
    </row>
    <row r="173" spans="4:5" x14ac:dyDescent="0.25">
      <c r="D173"/>
      <c r="E173"/>
    </row>
    <row r="174" spans="4:5" x14ac:dyDescent="0.25">
      <c r="D174"/>
      <c r="E174"/>
    </row>
    <row r="175" spans="4:5" x14ac:dyDescent="0.25">
      <c r="D175"/>
      <c r="E175"/>
    </row>
    <row r="176" spans="4:5" x14ac:dyDescent="0.25">
      <c r="D176"/>
      <c r="E176"/>
    </row>
    <row r="177" spans="4:5" x14ac:dyDescent="0.25">
      <c r="D177"/>
      <c r="E177"/>
    </row>
    <row r="178" spans="4:5" x14ac:dyDescent="0.25">
      <c r="D178"/>
      <c r="E178"/>
    </row>
    <row r="179" spans="4:5" x14ac:dyDescent="0.25">
      <c r="D179"/>
      <c r="E179"/>
    </row>
    <row r="180" spans="4:5" x14ac:dyDescent="0.25">
      <c r="D180"/>
      <c r="E180"/>
    </row>
    <row r="181" spans="4:5" x14ac:dyDescent="0.25">
      <c r="D181"/>
      <c r="E181"/>
    </row>
    <row r="182" spans="4:5" x14ac:dyDescent="0.25">
      <c r="D182"/>
      <c r="E182"/>
    </row>
    <row r="183" spans="4:5" x14ac:dyDescent="0.25">
      <c r="D183"/>
      <c r="E183"/>
    </row>
    <row r="184" spans="4:5" x14ac:dyDescent="0.25">
      <c r="D184"/>
      <c r="E184"/>
    </row>
    <row r="185" spans="4:5" x14ac:dyDescent="0.25">
      <c r="D185"/>
      <c r="E185"/>
    </row>
    <row r="186" spans="4:5" x14ac:dyDescent="0.25">
      <c r="D186"/>
      <c r="E186"/>
    </row>
    <row r="187" spans="4:5" x14ac:dyDescent="0.25">
      <c r="D187"/>
      <c r="E187"/>
    </row>
    <row r="188" spans="4:5" x14ac:dyDescent="0.25">
      <c r="D188"/>
      <c r="E188"/>
    </row>
    <row r="189" spans="4:5" x14ac:dyDescent="0.25">
      <c r="D189"/>
      <c r="E189"/>
    </row>
    <row r="190" spans="4:5" x14ac:dyDescent="0.25">
      <c r="D190"/>
      <c r="E190"/>
    </row>
    <row r="191" spans="4:5" x14ac:dyDescent="0.25">
      <c r="D191"/>
      <c r="E191"/>
    </row>
    <row r="192" spans="4:5" x14ac:dyDescent="0.25">
      <c r="D192"/>
      <c r="E192"/>
    </row>
    <row r="193" spans="4:5" x14ac:dyDescent="0.25">
      <c r="D193"/>
      <c r="E193"/>
    </row>
    <row r="194" spans="4:5" x14ac:dyDescent="0.25">
      <c r="D194"/>
      <c r="E194"/>
    </row>
    <row r="195" spans="4:5" x14ac:dyDescent="0.25">
      <c r="D195"/>
      <c r="E195"/>
    </row>
    <row r="196" spans="4:5" x14ac:dyDescent="0.25">
      <c r="D196"/>
      <c r="E196"/>
    </row>
    <row r="197" spans="4:5" x14ac:dyDescent="0.25">
      <c r="D197"/>
      <c r="E197"/>
    </row>
    <row r="198" spans="4:5" x14ac:dyDescent="0.25">
      <c r="D198"/>
      <c r="E198"/>
    </row>
    <row r="199" spans="4:5" x14ac:dyDescent="0.25">
      <c r="D199"/>
      <c r="E199"/>
    </row>
    <row r="200" spans="4:5" x14ac:dyDescent="0.25">
      <c r="D200"/>
      <c r="E200"/>
    </row>
    <row r="201" spans="4:5" x14ac:dyDescent="0.25">
      <c r="D201"/>
      <c r="E201"/>
    </row>
    <row r="202" spans="4:5" x14ac:dyDescent="0.25">
      <c r="D202"/>
      <c r="E202"/>
    </row>
    <row r="203" spans="4:5" x14ac:dyDescent="0.25">
      <c r="D203"/>
      <c r="E203"/>
    </row>
    <row r="204" spans="4:5" x14ac:dyDescent="0.25">
      <c r="D204"/>
      <c r="E204"/>
    </row>
    <row r="205" spans="4:5" x14ac:dyDescent="0.25">
      <c r="D205"/>
      <c r="E205"/>
    </row>
    <row r="206" spans="4:5" x14ac:dyDescent="0.25">
      <c r="D206"/>
      <c r="E206"/>
    </row>
    <row r="207" spans="4:5" x14ac:dyDescent="0.25">
      <c r="D207"/>
      <c r="E207"/>
    </row>
    <row r="208" spans="4:5" x14ac:dyDescent="0.25">
      <c r="D208"/>
      <c r="E208"/>
    </row>
    <row r="209" spans="4:5" x14ac:dyDescent="0.25">
      <c r="D209"/>
      <c r="E209"/>
    </row>
    <row r="210" spans="4:5" x14ac:dyDescent="0.25">
      <c r="D210"/>
      <c r="E210"/>
    </row>
    <row r="211" spans="4:5" x14ac:dyDescent="0.25">
      <c r="D211"/>
      <c r="E211"/>
    </row>
    <row r="212" spans="4:5" x14ac:dyDescent="0.25">
      <c r="D212"/>
      <c r="E212"/>
    </row>
    <row r="213" spans="4:5" x14ac:dyDescent="0.25">
      <c r="D213"/>
      <c r="E213"/>
    </row>
    <row r="214" spans="4:5" x14ac:dyDescent="0.25">
      <c r="D214"/>
      <c r="E214"/>
    </row>
    <row r="215" spans="4:5" x14ac:dyDescent="0.25">
      <c r="D215"/>
      <c r="E215"/>
    </row>
    <row r="216" spans="4:5" x14ac:dyDescent="0.25">
      <c r="D216"/>
      <c r="E216"/>
    </row>
    <row r="217" spans="4:5" x14ac:dyDescent="0.25">
      <c r="D217"/>
      <c r="E217"/>
    </row>
    <row r="218" spans="4:5" x14ac:dyDescent="0.25">
      <c r="D218"/>
      <c r="E218"/>
    </row>
    <row r="219" spans="4:5" x14ac:dyDescent="0.25">
      <c r="D219"/>
      <c r="E219"/>
    </row>
    <row r="220" spans="4:5" x14ac:dyDescent="0.25">
      <c r="D220"/>
      <c r="E220"/>
    </row>
    <row r="221" spans="4:5" x14ac:dyDescent="0.25">
      <c r="D221"/>
      <c r="E221"/>
    </row>
    <row r="222" spans="4:5" x14ac:dyDescent="0.25">
      <c r="D222"/>
      <c r="E222"/>
    </row>
    <row r="223" spans="4:5" x14ac:dyDescent="0.25">
      <c r="D223"/>
      <c r="E223"/>
    </row>
    <row r="224" spans="4:5" x14ac:dyDescent="0.25">
      <c r="D224"/>
      <c r="E224"/>
    </row>
    <row r="225" spans="4:5" x14ac:dyDescent="0.25">
      <c r="D225"/>
      <c r="E225"/>
    </row>
    <row r="226" spans="4:5" x14ac:dyDescent="0.25">
      <c r="D226"/>
      <c r="E226"/>
    </row>
    <row r="227" spans="4:5" x14ac:dyDescent="0.25">
      <c r="D227"/>
      <c r="E227"/>
    </row>
    <row r="228" spans="4:5" x14ac:dyDescent="0.25">
      <c r="D228"/>
      <c r="E228"/>
    </row>
    <row r="229" spans="4:5" x14ac:dyDescent="0.25">
      <c r="D229"/>
      <c r="E229"/>
    </row>
    <row r="230" spans="4:5" x14ac:dyDescent="0.25">
      <c r="D230"/>
      <c r="E230"/>
    </row>
    <row r="231" spans="4:5" x14ac:dyDescent="0.25">
      <c r="D231"/>
      <c r="E231"/>
    </row>
    <row r="232" spans="4:5" x14ac:dyDescent="0.25">
      <c r="D232"/>
      <c r="E232"/>
    </row>
    <row r="233" spans="4:5" x14ac:dyDescent="0.25">
      <c r="D233"/>
      <c r="E233"/>
    </row>
    <row r="234" spans="4:5" x14ac:dyDescent="0.25">
      <c r="D234"/>
      <c r="E234"/>
    </row>
    <row r="235" spans="4:5" x14ac:dyDescent="0.25">
      <c r="D235"/>
      <c r="E235"/>
    </row>
    <row r="236" spans="4:5" x14ac:dyDescent="0.25">
      <c r="D236"/>
      <c r="E236"/>
    </row>
    <row r="237" spans="4:5" x14ac:dyDescent="0.25">
      <c r="D237"/>
      <c r="E237"/>
    </row>
    <row r="238" spans="4:5" x14ac:dyDescent="0.25">
      <c r="D238"/>
      <c r="E238"/>
    </row>
    <row r="239" spans="4:5" x14ac:dyDescent="0.25">
      <c r="D239"/>
      <c r="E239"/>
    </row>
    <row r="240" spans="4:5" x14ac:dyDescent="0.25">
      <c r="D240"/>
      <c r="E240"/>
    </row>
    <row r="241" spans="4:5" x14ac:dyDescent="0.25">
      <c r="D241"/>
      <c r="E241"/>
    </row>
    <row r="242" spans="4:5" x14ac:dyDescent="0.25">
      <c r="D242"/>
      <c r="E242"/>
    </row>
    <row r="243" spans="4:5" x14ac:dyDescent="0.25">
      <c r="D243"/>
      <c r="E243"/>
    </row>
    <row r="244" spans="4:5" x14ac:dyDescent="0.25">
      <c r="D244"/>
      <c r="E244"/>
    </row>
    <row r="245" spans="4:5" x14ac:dyDescent="0.25">
      <c r="D245"/>
      <c r="E245"/>
    </row>
    <row r="246" spans="4:5" x14ac:dyDescent="0.25">
      <c r="D246"/>
      <c r="E246"/>
    </row>
    <row r="247" spans="4:5" x14ac:dyDescent="0.25">
      <c r="D247"/>
      <c r="E247"/>
    </row>
    <row r="248" spans="4:5" x14ac:dyDescent="0.25">
      <c r="D248"/>
      <c r="E248"/>
    </row>
    <row r="249" spans="4:5" x14ac:dyDescent="0.25">
      <c r="D249"/>
      <c r="E249"/>
    </row>
    <row r="250" spans="4:5" x14ac:dyDescent="0.25">
      <c r="D250"/>
      <c r="E250"/>
    </row>
  </sheetData>
  <sheetProtection algorithmName="SHA-512" hashValue="8b2HTB/3BYIJOUr5x7Qs+jXX6bO/rnN08N2qoQRtTCSyNXK+xVcN4NHBlblIK9LhTn6dbUjoQkfWY/l9npybGw==" saltValue="eOikCyjKuiSJVIjAl/ot6w==" spinCount="100000" sheet="1" objects="1" scenarios="1" pivotTables="0"/>
  <mergeCells count="2">
    <mergeCell ref="C28:C29"/>
    <mergeCell ref="C30:C31"/>
  </mergeCells>
  <hyperlinks>
    <hyperlink ref="A6" location="'1. Project Type'!A1" display="'1. Project Type'!A1" xr:uid="{00000000-0004-0000-0100-000000000000}"/>
    <hyperlink ref="A7" location="'2. Severity of Needs'!A1" display="'2. Severity of Needs'!A1" xr:uid="{00000000-0004-0000-0100-000001000000}"/>
    <hyperlink ref="A8" location="'3. Percent Zero Income at Entry'!A1" display="'3. Percent Zero Income at Entry'!A1" xr:uid="{00000000-0004-0000-0100-000002000000}"/>
    <hyperlink ref="A9" location="'4. Participant Eligibility'!A1" display="'4. Participant Eligibility'!A1" xr:uid="{00000000-0004-0000-0100-000003000000}"/>
    <hyperlink ref="A10" location="'5. Housing First'!A1" display="'5. Housing First'!A1" xr:uid="{00000000-0004-0000-0100-000004000000}"/>
    <hyperlink ref="A11" location="'6. Opening Doors Goals'!A1" display="'6. Opening Doors Goals'!A1" xr:uid="{00000000-0004-0000-0100-000005000000}"/>
    <hyperlink ref="A12" location="'6. Safety Improvement (DV Only)'!A1" display="'6. Safety Improvement (DV Only)'!A1" xr:uid="{00000000-0004-0000-0100-000006000000}"/>
    <hyperlink ref="A13" location="'7.Access to Mainstream Benefits'!A1" display="'7.Access to Mainstream Benefits'!A1" xr:uid="{00000000-0004-0000-0100-000007000000}"/>
    <hyperlink ref="A14" location="'8.Connect to Maintream Benefits'!A1" display="'8.Connect to Maintream Benefits'!A1" xr:uid="{00000000-0004-0000-0100-000008000000}"/>
    <hyperlink ref="A15" location="'10. Application Narrative'!A1" display="'10. Application Narrative'!A1" xr:uid="{00000000-0004-0000-0100-000009000000}"/>
    <hyperlink ref="A17" location="'9. Length of Stay'!A1" display="'9. Length of Stay'!A1" xr:uid="{00000000-0004-0000-0100-00000A000000}"/>
    <hyperlink ref="A18" location="'10a. Housing Stability (TH,SSO)'!A1" display="10a" xr:uid="{00000000-0004-0000-0100-00000B000000}"/>
    <hyperlink ref="A19" location="'10b.Housing Stability (RRH,PSH)'!A1" display="10b" xr:uid="{00000000-0004-0000-0100-00000C000000}"/>
    <hyperlink ref="A20" location="'11. Returns to Homelessness'!A1" display="'11. Returns to Homelessness'!A1" xr:uid="{00000000-0004-0000-0100-00000D000000}"/>
    <hyperlink ref="A21" location="'12a. Earned Income Growth'!A1" display="12a" xr:uid="{00000000-0004-0000-0100-00000E000000}"/>
    <hyperlink ref="A22" location="'12b. NonEarned Income Growth'!A1" display="12b" xr:uid="{00000000-0004-0000-0100-00000F000000}"/>
    <hyperlink ref="A23" location="'12c. Total Income Growth'!A1" display="12c" xr:uid="{00000000-0004-0000-0100-000010000000}"/>
    <hyperlink ref="A25" location="'13. Unit Utilization Rate'!A1" display="'13. Unit Utilization Rate'!A1" xr:uid="{00000000-0004-0000-0100-000011000000}"/>
    <hyperlink ref="A28" location="'16a-b. Cost per Household'!A1" display="16a" xr:uid="{00000000-0004-0000-0100-000012000000}"/>
    <hyperlink ref="A30" location="'16c-d. Cost per Positive Exit'!A1" display="16c" xr:uid="{00000000-0004-0000-0100-000013000000}"/>
    <hyperlink ref="A32" location="'17. Timely APR Submission'!A1" display="'17. Timely APR Submission'!A1" xr:uid="{00000000-0004-0000-0100-000014000000}"/>
    <hyperlink ref="A33" location="'18. HUD Monitoring'!A1" display="'18. HUD Monitoring'!A1" xr:uid="{00000000-0004-0000-0100-000015000000}"/>
    <hyperlink ref="A35" location="'19a. CoC Meetings'!A1" display="19a" xr:uid="{00000000-0004-0000-0100-000016000000}"/>
    <hyperlink ref="A36" location="'19b-c. RHAB-LHOT Meetings'!A1" display="19b-c" xr:uid="{00000000-0004-0000-0100-000017000000}"/>
    <hyperlink ref="A38" location="'20. CoC Trainings Events'!A1" display="'20. CoC Trainings Events'!A1" xr:uid="{00000000-0004-0000-0100-000018000000}"/>
    <hyperlink ref="A40" location="'21. HMIS Data Quality'!A1" display="'21. HMIS Data Quality'!A1" xr:uid="{00000000-0004-0000-0100-000019000000}"/>
    <hyperlink ref="A41" location="'22. Timeliness of Data Entry'!A1" display="'22. Timeliness of Data Entry'!A1" xr:uid="{00000000-0004-0000-0100-00001A000000}"/>
    <hyperlink ref="A42" location="'23. HMIS Participation Bonus'!A1" display="23 Bonus" xr:uid="{00000000-0004-0000-0100-00001B000000}"/>
    <hyperlink ref="A27" location="'15. Funds Expended'!A1" display="'15. Funds Expended'!A1" xr:uid="{00000000-0004-0000-0100-00001C000000}"/>
    <hyperlink ref="A26" location="'14. Drawdown Rates'!A1" display="'14. Drawdown Rates'!A1" xr:uid="{00000000-0004-0000-0100-00001D000000}"/>
    <hyperlink ref="A29" location="'16a-b. Cost per Household'!A1" display="16a" xr:uid="{00000000-0004-0000-0100-00001E000000}"/>
    <hyperlink ref="A31" location="'16c-d. Cost per Positive Exit'!A1" display="16c" xr:uid="{00000000-0004-0000-0100-00001F000000}"/>
    <hyperlink ref="A37" location="'19b-c. RHAB-LHOT Meetings'!A1" display="19b-c" xr:uid="{00000000-0004-0000-0100-000020000000}"/>
  </hyperlinks>
  <pageMargins left="0.7" right="0.7" top="0.75" bottom="0.75" header="0.3" footer="0.3"/>
  <pageSetup orientation="portrait" r:id="rId2"/>
  <ignoredErrors>
    <ignoredError sqref="C34"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dimension ref="A1:E101"/>
  <sheetViews>
    <sheetView showGridLines="0" workbookViewId="0">
      <selection activeCell="E1" sqref="E1"/>
    </sheetView>
  </sheetViews>
  <sheetFormatPr defaultRowHeight="15" x14ac:dyDescent="0.25"/>
  <cols>
    <col min="1" max="1" width="50.7109375" style="334" customWidth="1"/>
    <col min="2" max="2" width="60.7109375" style="334" customWidth="1"/>
    <col min="3" max="3" width="19.5703125" style="1" customWidth="1"/>
    <col min="4" max="4" width="14.42578125" customWidth="1"/>
    <col min="5" max="5" width="13.85546875" customWidth="1"/>
  </cols>
  <sheetData>
    <row r="1" spans="1:5" ht="32.25" customHeight="1" x14ac:dyDescent="0.25">
      <c r="A1" s="333"/>
      <c r="B1" s="344" t="s">
        <v>847</v>
      </c>
      <c r="C1" s="341"/>
      <c r="E1" s="373" t="s">
        <v>342</v>
      </c>
    </row>
    <row r="2" spans="1:5" ht="15.75" customHeight="1" x14ac:dyDescent="0.25">
      <c r="A2" s="333"/>
      <c r="B2" s="471" t="s">
        <v>701</v>
      </c>
      <c r="C2" s="340"/>
      <c r="D2" s="374"/>
    </row>
    <row r="3" spans="1:5" ht="15.75" customHeight="1" x14ac:dyDescent="0.25">
      <c r="A3" s="333"/>
      <c r="B3" s="471" t="s">
        <v>710</v>
      </c>
      <c r="C3" s="301"/>
      <c r="D3" s="374"/>
    </row>
    <row r="4" spans="1:5" ht="15.75" customHeight="1" x14ac:dyDescent="0.25">
      <c r="A4" s="333"/>
      <c r="B4" s="471" t="s">
        <v>711</v>
      </c>
      <c r="C4" s="301"/>
      <c r="D4" s="374"/>
    </row>
    <row r="5" spans="1:5" ht="15.75" customHeight="1" x14ac:dyDescent="0.25">
      <c r="A5" s="333"/>
      <c r="B5" s="471" t="s">
        <v>712</v>
      </c>
      <c r="C5" s="301"/>
    </row>
    <row r="6" spans="1:5" ht="15.75" customHeight="1" x14ac:dyDescent="0.25">
      <c r="A6" s="333"/>
      <c r="B6" s="471" t="s">
        <v>713</v>
      </c>
      <c r="C6" s="301"/>
    </row>
    <row r="7" spans="1:5" ht="15.75" thickBot="1" x14ac:dyDescent="0.3">
      <c r="B7" s="1"/>
    </row>
    <row r="8" spans="1:5" s="12" customFormat="1" ht="15.75" thickBot="1" x14ac:dyDescent="0.3">
      <c r="A8" s="329" t="s">
        <v>2</v>
      </c>
      <c r="B8" s="329" t="s">
        <v>3</v>
      </c>
      <c r="C8" s="288" t="s">
        <v>4</v>
      </c>
      <c r="D8" s="288" t="s">
        <v>0</v>
      </c>
      <c r="E8" s="11" t="s">
        <v>1</v>
      </c>
    </row>
    <row r="9" spans="1:5" s="9" customFormat="1" ht="12.75" x14ac:dyDescent="0.2">
      <c r="A9" s="286" t="str">
        <f>IF(INDEX('CoC Ranking Data'!$A$1:$CF$106,ROW($E9),4)&lt;&gt;"",INDEX('CoC Ranking Data'!$A$1:$CF$106,ROW($E9),4),"")</f>
        <v>Armstrong County Community Action Agency</v>
      </c>
      <c r="B9" s="286" t="str">
        <f>IF(INDEX('CoC Ranking Data'!$A$1:$CF$105,ROW($E9),5)&lt;&gt;"",INDEX('CoC Ranking Data'!$A$1:$CF$105,ROW($E9),5),"")</f>
        <v>Armstrong County Permanent Supportive Housing Program</v>
      </c>
      <c r="C9" s="287" t="str">
        <f>IF(INDEX('CoC Ranking Data'!$A$1:$CF$105,ROW($E9),7)&lt;&gt;"",INDEX('CoC Ranking Data'!$A$1:$CF$105,ROW($E9),7),"")</f>
        <v>PH</v>
      </c>
      <c r="D9" s="300">
        <f>IF(INDEX('CoC Ranking Data'!$A$1:$CF$105,ROW($E9),15)&lt;&gt;"",INDEX('CoC Ranking Data'!$A$1:$CF$105,ROW($E9),15),"")</f>
        <v>1</v>
      </c>
      <c r="E9" s="8">
        <f>IF(AND(A9&lt;&gt;"",D9&lt;&gt;""),IF(OR($C9="PH",$C9="PH-RRH"),IF(D9&gt;=1,10,IF(AND(D9 &lt; 1, D9 &gt;= 0.96),9,IF(AND(D9 &lt; 0.96, D9 &gt;= 0.9),8, IF(AND(D9 &lt; 0.9, D9 &gt;= 0.85), 6, IF(AND(D9 &lt; 0.85, D9 &gt;= 0.8),4,0))))),""),"")</f>
        <v>10</v>
      </c>
    </row>
    <row r="10" spans="1:5" s="9" customFormat="1" ht="12.75" x14ac:dyDescent="0.2">
      <c r="A10" s="286" t="str">
        <f>IF(INDEX('CoC Ranking Data'!$A$1:$CF$106,ROW($E10),4)&lt;&gt;"",INDEX('CoC Ranking Data'!$A$1:$CF$106,ROW($E10),4),"")</f>
        <v>Armstrong County Community Action Agency</v>
      </c>
      <c r="B10" s="286" t="str">
        <f>IF(INDEX('CoC Ranking Data'!$A$1:$CF$105,ROW($E10),5)&lt;&gt;"",INDEX('CoC Ranking Data'!$A$1:$CF$105,ROW($E10),5),"")</f>
        <v>Armstrong-Fayette Rapid Rehousing Program</v>
      </c>
      <c r="C10" s="287" t="str">
        <f>IF(INDEX('CoC Ranking Data'!$A$1:$CF$105,ROW($E10),7)&lt;&gt;"",INDEX('CoC Ranking Data'!$A$1:$CF$105,ROW($E10),7),"")</f>
        <v>PH-RRH</v>
      </c>
      <c r="D10" s="300">
        <f>IF(INDEX('CoC Ranking Data'!$A$1:$CF$105,ROW($E10),15)&lt;&gt;"",INDEX('CoC Ranking Data'!$A$1:$CF$105,ROW($E10),15),"")</f>
        <v>0.9</v>
      </c>
      <c r="E10" s="8">
        <f t="shared" ref="E10:E73" si="0">IF(AND(A10&lt;&gt;"",D10&lt;&gt;""),IF(OR($C10="PH",$C10="PH-RRH"),IF(D10&gt;=1,10,IF(AND(D10 &lt; 1, D10 &gt;= 0.96),9,IF(AND(D10 &lt; 0.96, D10 &gt;= 0.9),8, IF(AND(D10 &lt; 0.9, D10 &gt;= 0.85), 6, IF(AND(D10 &lt; 0.85, D10 &gt;= 0.8),4,0))))),""),"")</f>
        <v>8</v>
      </c>
    </row>
    <row r="11" spans="1:5" s="9" customFormat="1" ht="12.75" x14ac:dyDescent="0.2">
      <c r="A11" s="286" t="str">
        <f>IF(INDEX('CoC Ranking Data'!$A$1:$CF$106,ROW($E11),4)&lt;&gt;"",INDEX('CoC Ranking Data'!$A$1:$CF$106,ROW($E11),4),"")</f>
        <v>Armstrong County Community Action Agency</v>
      </c>
      <c r="B11" s="286" t="str">
        <f>IF(INDEX('CoC Ranking Data'!$A$1:$CF$105,ROW($E11),5)&lt;&gt;"",INDEX('CoC Ranking Data'!$A$1:$CF$105,ROW($E11),5),"")</f>
        <v>Rapid Rehousing Program of Armstrong County</v>
      </c>
      <c r="C11" s="287" t="str">
        <f>IF(INDEX('CoC Ranking Data'!$A$1:$CF$105,ROW($E11),7)&lt;&gt;"",INDEX('CoC Ranking Data'!$A$1:$CF$105,ROW($E11),7),"")</f>
        <v>PH-RRH</v>
      </c>
      <c r="D11" s="300">
        <f>IF(INDEX('CoC Ranking Data'!$A$1:$CF$105,ROW($E11),15)&lt;&gt;"",INDEX('CoC Ranking Data'!$A$1:$CF$105,ROW($E11),15),"")</f>
        <v>0.63</v>
      </c>
      <c r="E11" s="8">
        <f t="shared" si="0"/>
        <v>0</v>
      </c>
    </row>
    <row r="12" spans="1:5" s="9" customFormat="1" ht="12.75" x14ac:dyDescent="0.2">
      <c r="A12" s="286" t="str">
        <f>IF(INDEX('CoC Ranking Data'!$A$1:$CF$106,ROW($E12),4)&lt;&gt;"",INDEX('CoC Ranking Data'!$A$1:$CF$106,ROW($E12),4),"")</f>
        <v>Cameron/Elk Counties Behavioral &amp; Developmental Programs</v>
      </c>
      <c r="B12" s="286" t="str">
        <f>IF(INDEX('CoC Ranking Data'!$A$1:$CF$105,ROW($E12),5)&lt;&gt;"",INDEX('CoC Ranking Data'!$A$1:$CF$105,ROW($E12),5),"")</f>
        <v xml:space="preserve">AHEAD </v>
      </c>
      <c r="C12" s="287" t="str">
        <f>IF(INDEX('CoC Ranking Data'!$A$1:$CF$105,ROW($E12),7)&lt;&gt;"",INDEX('CoC Ranking Data'!$A$1:$CF$105,ROW($E12),7),"")</f>
        <v>PH</v>
      </c>
      <c r="D12" s="300">
        <f>IF(INDEX('CoC Ranking Data'!$A$1:$CF$105,ROW($E12),15)&lt;&gt;"",INDEX('CoC Ranking Data'!$A$1:$CF$105,ROW($E12),15),"")</f>
        <v>0.82</v>
      </c>
      <c r="E12" s="8">
        <f t="shared" si="0"/>
        <v>4</v>
      </c>
    </row>
    <row r="13" spans="1:5" s="9" customFormat="1" ht="12.75" x14ac:dyDescent="0.2">
      <c r="A13" s="286" t="str">
        <f>IF(INDEX('CoC Ranking Data'!$A$1:$CF$106,ROW($E13),4)&lt;&gt;"",INDEX('CoC Ranking Data'!$A$1:$CF$106,ROW($E13),4),"")</f>
        <v>Cameron/Elk Counties Behavioral &amp; Developmental Programs</v>
      </c>
      <c r="B13" s="286" t="str">
        <f>IF(INDEX('CoC Ranking Data'!$A$1:$CF$105,ROW($E13),5)&lt;&gt;"",INDEX('CoC Ranking Data'!$A$1:$CF$105,ROW($E13),5),"")</f>
        <v xml:space="preserve">Home Again </v>
      </c>
      <c r="C13" s="287" t="str">
        <f>IF(INDEX('CoC Ranking Data'!$A$1:$CF$105,ROW($E13),7)&lt;&gt;"",INDEX('CoC Ranking Data'!$A$1:$CF$105,ROW($E13),7),"")</f>
        <v>PH</v>
      </c>
      <c r="D13" s="300">
        <f>IF(INDEX('CoC Ranking Data'!$A$1:$CF$105,ROW($E13),15)&lt;&gt;"",INDEX('CoC Ranking Data'!$A$1:$CF$105,ROW($E13),15),"")</f>
        <v>0.97</v>
      </c>
      <c r="E13" s="8">
        <f t="shared" si="0"/>
        <v>9</v>
      </c>
    </row>
    <row r="14" spans="1:5" s="9" customFormat="1" ht="12.75" x14ac:dyDescent="0.2">
      <c r="A14" s="286" t="str">
        <f>IF(INDEX('CoC Ranking Data'!$A$1:$CF$106,ROW($E14),4)&lt;&gt;"",INDEX('CoC Ranking Data'!$A$1:$CF$106,ROW($E14),4),"")</f>
        <v>CAPSEA, Inc.</v>
      </c>
      <c r="B14" s="286" t="str">
        <f>IF(INDEX('CoC Ranking Data'!$A$1:$CF$105,ROW($E14),5)&lt;&gt;"",INDEX('CoC Ranking Data'!$A$1:$CF$105,ROW($E14),5),"")</f>
        <v>Housing Plus</v>
      </c>
      <c r="C14" s="287" t="str">
        <f>IF(INDEX('CoC Ranking Data'!$A$1:$CF$105,ROW($E14),7)&lt;&gt;"",INDEX('CoC Ranking Data'!$A$1:$CF$105,ROW($E14),7),"")</f>
        <v>PH</v>
      </c>
      <c r="D14" s="300">
        <f>IF(INDEX('CoC Ranking Data'!$A$1:$CF$105,ROW($E14),15)&lt;&gt;"",INDEX('CoC Ranking Data'!$A$1:$CF$105,ROW($E14),15),"")</f>
        <v>1</v>
      </c>
      <c r="E14" s="8">
        <f t="shared" si="0"/>
        <v>10</v>
      </c>
    </row>
    <row r="15" spans="1:5" s="9" customFormat="1" ht="12.75" x14ac:dyDescent="0.2">
      <c r="A15" s="286" t="str">
        <f>IF(INDEX('CoC Ranking Data'!$A$1:$CF$106,ROW($E15),4)&lt;&gt;"",INDEX('CoC Ranking Data'!$A$1:$CF$106,ROW($E15),4),"")</f>
        <v>City Mission-Living Stones, Inc.</v>
      </c>
      <c r="B15" s="286" t="str">
        <f>IF(INDEX('CoC Ranking Data'!$A$1:$CF$105,ROW($E15),5)&lt;&gt;"",INDEX('CoC Ranking Data'!$A$1:$CF$105,ROW($E15),5),"")</f>
        <v>Gallatin School Living Centre</v>
      </c>
      <c r="C15" s="287" t="str">
        <f>IF(INDEX('CoC Ranking Data'!$A$1:$CF$105,ROW($E15),7)&lt;&gt;"",INDEX('CoC Ranking Data'!$A$1:$CF$105,ROW($E15),7),"")</f>
        <v>TH</v>
      </c>
      <c r="D15" s="300">
        <f>IF(INDEX('CoC Ranking Data'!$A$1:$CF$105,ROW($E15),15)&lt;&gt;"",INDEX('CoC Ranking Data'!$A$1:$CF$105,ROW($E15),15),"")</f>
        <v>1</v>
      </c>
      <c r="E15" s="8" t="str">
        <f t="shared" si="0"/>
        <v/>
      </c>
    </row>
    <row r="16" spans="1:5" s="9" customFormat="1" ht="12.75" x14ac:dyDescent="0.2">
      <c r="A16" s="286" t="str">
        <f>IF(INDEX('CoC Ranking Data'!$A$1:$CF$106,ROW($E16),4)&lt;&gt;"",INDEX('CoC Ranking Data'!$A$1:$CF$106,ROW($E16),4),"")</f>
        <v>Community Action, Inc.</v>
      </c>
      <c r="B16" s="286" t="str">
        <f>IF(INDEX('CoC Ranking Data'!$A$1:$CF$105,ROW($E16),5)&lt;&gt;"",INDEX('CoC Ranking Data'!$A$1:$CF$105,ROW($E16),5),"")</f>
        <v>Housing for Homeless and Disabled Persons</v>
      </c>
      <c r="C16" s="287" t="str">
        <f>IF(INDEX('CoC Ranking Data'!$A$1:$CF$105,ROW($E16),7)&lt;&gt;"",INDEX('CoC Ranking Data'!$A$1:$CF$105,ROW($E16),7),"")</f>
        <v>PH</v>
      </c>
      <c r="D16" s="300">
        <f>IF(INDEX('CoC Ranking Data'!$A$1:$CF$105,ROW($E16),15)&lt;&gt;"",INDEX('CoC Ranking Data'!$A$1:$CF$105,ROW($E16),15),"")</f>
        <v>0.94</v>
      </c>
      <c r="E16" s="8">
        <f t="shared" si="0"/>
        <v>8</v>
      </c>
    </row>
    <row r="17" spans="1:5" s="9" customFormat="1" ht="12.75" x14ac:dyDescent="0.2">
      <c r="A17" s="286" t="str">
        <f>IF(INDEX('CoC Ranking Data'!$A$1:$CF$106,ROW($E17),4)&lt;&gt;"",INDEX('CoC Ranking Data'!$A$1:$CF$106,ROW($E17),4),"")</f>
        <v>Community Action, Inc.</v>
      </c>
      <c r="B17" s="286" t="str">
        <f>IF(INDEX('CoC Ranking Data'!$A$1:$CF$105,ROW($E17),5)&lt;&gt;"",INDEX('CoC Ranking Data'!$A$1:$CF$105,ROW($E17),5),"")</f>
        <v>Transitional Housing Project</v>
      </c>
      <c r="C17" s="287" t="str">
        <f>IF(INDEX('CoC Ranking Data'!$A$1:$CF$105,ROW($E17),7)&lt;&gt;"",INDEX('CoC Ranking Data'!$A$1:$CF$105,ROW($E17),7),"")</f>
        <v>TH</v>
      </c>
      <c r="D17" s="300">
        <f>IF(INDEX('CoC Ranking Data'!$A$1:$CF$105,ROW($E17),15)&lt;&gt;"",INDEX('CoC Ranking Data'!$A$1:$CF$105,ROW($E17),15),"")</f>
        <v>0.73</v>
      </c>
      <c r="E17" s="8" t="str">
        <f t="shared" si="0"/>
        <v/>
      </c>
    </row>
    <row r="18" spans="1:5" s="9" customFormat="1" ht="12.75" x14ac:dyDescent="0.2">
      <c r="A18" s="286" t="str">
        <f>IF(INDEX('CoC Ranking Data'!$A$1:$CF$106,ROW($E18),4)&lt;&gt;"",INDEX('CoC Ranking Data'!$A$1:$CF$106,ROW($E18),4),"")</f>
        <v>Community Connections of Clearfield/Jefferson</v>
      </c>
      <c r="B18" s="286" t="str">
        <f>IF(INDEX('CoC Ranking Data'!$A$1:$CF$105,ROW($E18),5)&lt;&gt;"",INDEX('CoC Ranking Data'!$A$1:$CF$105,ROW($E18),5),"")</f>
        <v>Housing First FY 2018 Renewal Application Counties</v>
      </c>
      <c r="C18" s="287" t="str">
        <f>IF(INDEX('CoC Ranking Data'!$A$1:$CF$105,ROW($E18),7)&lt;&gt;"",INDEX('CoC Ranking Data'!$A$1:$CF$105,ROW($E18),7),"")</f>
        <v>PH</v>
      </c>
      <c r="D18" s="300">
        <f>IF(INDEX('CoC Ranking Data'!$A$1:$CF$105,ROW($E18),15)&lt;&gt;"",INDEX('CoC Ranking Data'!$A$1:$CF$105,ROW($E18),15),"")</f>
        <v>0.86</v>
      </c>
      <c r="E18" s="8">
        <f t="shared" si="0"/>
        <v>6</v>
      </c>
    </row>
    <row r="19" spans="1:5" s="9" customFormat="1" ht="12.75" x14ac:dyDescent="0.2">
      <c r="A19" s="286" t="str">
        <f>IF(INDEX('CoC Ranking Data'!$A$1:$CF$106,ROW($E19),4)&lt;&gt;"",INDEX('CoC Ranking Data'!$A$1:$CF$106,ROW($E19),4),"")</f>
        <v>Community Services of Venango County, Inc.</v>
      </c>
      <c r="B19" s="286" t="str">
        <f>IF(INDEX('CoC Ranking Data'!$A$1:$CF$105,ROW($E19),5)&lt;&gt;"",INDEX('CoC Ranking Data'!$A$1:$CF$105,ROW($E19),5),"")</f>
        <v>Sycamore Commons</v>
      </c>
      <c r="C19" s="287" t="str">
        <f>IF(INDEX('CoC Ranking Data'!$A$1:$CF$105,ROW($E19),7)&lt;&gt;"",INDEX('CoC Ranking Data'!$A$1:$CF$105,ROW($E19),7),"")</f>
        <v>PH</v>
      </c>
      <c r="D19" s="300">
        <f>IF(INDEX('CoC Ranking Data'!$A$1:$CF$105,ROW($E19),15)&lt;&gt;"",INDEX('CoC Ranking Data'!$A$1:$CF$105,ROW($E19),15),"")</f>
        <v>1</v>
      </c>
      <c r="E19" s="8">
        <f t="shared" si="0"/>
        <v>10</v>
      </c>
    </row>
    <row r="20" spans="1:5" s="9" customFormat="1" ht="12.75" x14ac:dyDescent="0.2">
      <c r="A20" s="286" t="str">
        <f>IF(INDEX('CoC Ranking Data'!$A$1:$CF$106,ROW($E20),4)&lt;&gt;"",INDEX('CoC Ranking Data'!$A$1:$CF$106,ROW($E20),4),"")</f>
        <v>Connect, Inc.</v>
      </c>
      <c r="B20" s="286" t="str">
        <f>IF(INDEX('CoC Ranking Data'!$A$1:$CF$105,ROW($E20),5)&lt;&gt;"",INDEX('CoC Ranking Data'!$A$1:$CF$105,ROW($E20),5),"")</f>
        <v>Westmoreland Permanent Supportive Housing Expansion</v>
      </c>
      <c r="C20" s="287" t="str">
        <f>IF(INDEX('CoC Ranking Data'!$A$1:$CF$105,ROW($E20),7)&lt;&gt;"",INDEX('CoC Ranking Data'!$A$1:$CF$105,ROW($E20),7),"")</f>
        <v>PH</v>
      </c>
      <c r="D20" s="300">
        <f>IF(INDEX('CoC Ranking Data'!$A$1:$CF$105,ROW($E20),15)&lt;&gt;"",INDEX('CoC Ranking Data'!$A$1:$CF$105,ROW($E20),15),"")</f>
        <v>1</v>
      </c>
      <c r="E20" s="8">
        <f t="shared" si="0"/>
        <v>10</v>
      </c>
    </row>
    <row r="21" spans="1:5" s="9" customFormat="1" ht="12.75" x14ac:dyDescent="0.2">
      <c r="A21" s="286" t="str">
        <f>IF(INDEX('CoC Ranking Data'!$A$1:$CF$106,ROW($E21),4)&lt;&gt;"",INDEX('CoC Ranking Data'!$A$1:$CF$106,ROW($E21),4),"")</f>
        <v>County of Butler, Human Services</v>
      </c>
      <c r="B21" s="286" t="str">
        <f>IF(INDEX('CoC Ranking Data'!$A$1:$CF$105,ROW($E21),5)&lt;&gt;"",INDEX('CoC Ranking Data'!$A$1:$CF$105,ROW($E21),5),"")</f>
        <v>Home Again Butler County</v>
      </c>
      <c r="C21" s="287" t="str">
        <f>IF(INDEX('CoC Ranking Data'!$A$1:$CF$105,ROW($E21),7)&lt;&gt;"",INDEX('CoC Ranking Data'!$A$1:$CF$105,ROW($E21),7),"")</f>
        <v>PH</v>
      </c>
      <c r="D21" s="300">
        <f>IF(INDEX('CoC Ranking Data'!$A$1:$CF$105,ROW($E21),15)&lt;&gt;"",INDEX('CoC Ranking Data'!$A$1:$CF$105,ROW($E21),15),"")</f>
        <v>0.96</v>
      </c>
      <c r="E21" s="8">
        <f t="shared" si="0"/>
        <v>9</v>
      </c>
    </row>
    <row r="22" spans="1:5" s="9" customFormat="1" ht="12.75" x14ac:dyDescent="0.2">
      <c r="A22" s="286" t="str">
        <f>IF(INDEX('CoC Ranking Data'!$A$1:$CF$106,ROW($E22),4)&lt;&gt;"",INDEX('CoC Ranking Data'!$A$1:$CF$106,ROW($E22),4),"")</f>
        <v>County of Butler, Human Services</v>
      </c>
      <c r="B22" s="286" t="str">
        <f>IF(INDEX('CoC Ranking Data'!$A$1:$CF$105,ROW($E22),5)&lt;&gt;"",INDEX('CoC Ranking Data'!$A$1:$CF$105,ROW($E22),5),"")</f>
        <v>HOPE Project</v>
      </c>
      <c r="C22" s="287" t="str">
        <f>IF(INDEX('CoC Ranking Data'!$A$1:$CF$105,ROW($E22),7)&lt;&gt;"",INDEX('CoC Ranking Data'!$A$1:$CF$105,ROW($E22),7),"")</f>
        <v>PH</v>
      </c>
      <c r="D22" s="300">
        <f>IF(INDEX('CoC Ranking Data'!$A$1:$CF$105,ROW($E22),15)&lt;&gt;"",INDEX('CoC Ranking Data'!$A$1:$CF$105,ROW($E22),15),"")</f>
        <v>0.87</v>
      </c>
      <c r="E22" s="8">
        <f t="shared" si="0"/>
        <v>6</v>
      </c>
    </row>
    <row r="23" spans="1:5" s="9" customFormat="1" ht="12.75" x14ac:dyDescent="0.2">
      <c r="A23" s="286" t="str">
        <f>IF(INDEX('CoC Ranking Data'!$A$1:$CF$106,ROW($E23),4)&lt;&gt;"",INDEX('CoC Ranking Data'!$A$1:$CF$106,ROW($E23),4),"")</f>
        <v>County of Butler, Human Services</v>
      </c>
      <c r="B23" s="286" t="str">
        <f>IF(INDEX('CoC Ranking Data'!$A$1:$CF$105,ROW($E23),5)&lt;&gt;"",INDEX('CoC Ranking Data'!$A$1:$CF$105,ROW($E23),5),"")</f>
        <v>Path Transition Age Project</v>
      </c>
      <c r="C23" s="287" t="str">
        <f>IF(INDEX('CoC Ranking Data'!$A$1:$CF$105,ROW($E23),7)&lt;&gt;"",INDEX('CoC Ranking Data'!$A$1:$CF$105,ROW($E23),7),"")</f>
        <v>PH</v>
      </c>
      <c r="D23" s="300">
        <f>IF(INDEX('CoC Ranking Data'!$A$1:$CF$105,ROW($E23),15)&lt;&gt;"",INDEX('CoC Ranking Data'!$A$1:$CF$105,ROW($E23),15),"")</f>
        <v>1</v>
      </c>
      <c r="E23" s="8">
        <f t="shared" si="0"/>
        <v>10</v>
      </c>
    </row>
    <row r="24" spans="1:5" s="9" customFormat="1" ht="12.75" x14ac:dyDescent="0.2">
      <c r="A24" s="286" t="str">
        <f>IF(INDEX('CoC Ranking Data'!$A$1:$CF$106,ROW($E24),4)&lt;&gt;"",INDEX('CoC Ranking Data'!$A$1:$CF$106,ROW($E24),4),"")</f>
        <v>County of Greene</v>
      </c>
      <c r="B24" s="286" t="str">
        <f>IF(INDEX('CoC Ranking Data'!$A$1:$CF$105,ROW($E24),5)&lt;&gt;"",INDEX('CoC Ranking Data'!$A$1:$CF$105,ROW($E24),5),"")</f>
        <v>Greene County Rapid Rehousing Project</v>
      </c>
      <c r="C24" s="287" t="str">
        <f>IF(INDEX('CoC Ranking Data'!$A$1:$CF$105,ROW($E24),7)&lt;&gt;"",INDEX('CoC Ranking Data'!$A$1:$CF$105,ROW($E24),7),"")</f>
        <v>PH-RRH</v>
      </c>
      <c r="D24" s="300">
        <f>IF(INDEX('CoC Ranking Data'!$A$1:$CF$105,ROW($E24),15)&lt;&gt;"",INDEX('CoC Ranking Data'!$A$1:$CF$105,ROW($E24),15),"")</f>
        <v>1</v>
      </c>
      <c r="E24" s="8">
        <f t="shared" si="0"/>
        <v>10</v>
      </c>
    </row>
    <row r="25" spans="1:5" s="9" customFormat="1" ht="12.75" x14ac:dyDescent="0.2">
      <c r="A25" s="286" t="str">
        <f>IF(INDEX('CoC Ranking Data'!$A$1:$CF$106,ROW($E25),4)&lt;&gt;"",INDEX('CoC Ranking Data'!$A$1:$CF$106,ROW($E25),4),"")</f>
        <v>County of Greene</v>
      </c>
      <c r="B25" s="286" t="str">
        <f>IF(INDEX('CoC Ranking Data'!$A$1:$CF$105,ROW($E25),5)&lt;&gt;"",INDEX('CoC Ranking Data'!$A$1:$CF$105,ROW($E25),5),"")</f>
        <v>Greene County Shelter + Care Project</v>
      </c>
      <c r="C25" s="287" t="str">
        <f>IF(INDEX('CoC Ranking Data'!$A$1:$CF$105,ROW($E25),7)&lt;&gt;"",INDEX('CoC Ranking Data'!$A$1:$CF$105,ROW($E25),7),"")</f>
        <v>PH</v>
      </c>
      <c r="D25" s="300">
        <f>IF(INDEX('CoC Ranking Data'!$A$1:$CF$105,ROW($E25),15)&lt;&gt;"",INDEX('CoC Ranking Data'!$A$1:$CF$105,ROW($E25),15),"")</f>
        <v>1</v>
      </c>
      <c r="E25" s="8">
        <f t="shared" si="0"/>
        <v>10</v>
      </c>
    </row>
    <row r="26" spans="1:5" s="9" customFormat="1" ht="12.75" x14ac:dyDescent="0.2">
      <c r="A26" s="286" t="str">
        <f>IF(INDEX('CoC Ranking Data'!$A$1:$CF$106,ROW($E26),4)&lt;&gt;"",INDEX('CoC Ranking Data'!$A$1:$CF$106,ROW($E26),4),"")</f>
        <v>County of Greene</v>
      </c>
      <c r="B26" s="286" t="str">
        <f>IF(INDEX('CoC Ranking Data'!$A$1:$CF$105,ROW($E26),5)&lt;&gt;"",INDEX('CoC Ranking Data'!$A$1:$CF$105,ROW($E26),5),"")</f>
        <v>Greene County Supportive Housing Project</v>
      </c>
      <c r="C26" s="287" t="str">
        <f>IF(INDEX('CoC Ranking Data'!$A$1:$CF$105,ROW($E26),7)&lt;&gt;"",INDEX('CoC Ranking Data'!$A$1:$CF$105,ROW($E26),7),"")</f>
        <v>PH</v>
      </c>
      <c r="D26" s="300">
        <f>IF(INDEX('CoC Ranking Data'!$A$1:$CF$105,ROW($E26),15)&lt;&gt;"",INDEX('CoC Ranking Data'!$A$1:$CF$105,ROW($E26),15),"")</f>
        <v>1</v>
      </c>
      <c r="E26" s="8">
        <f t="shared" si="0"/>
        <v>10</v>
      </c>
    </row>
    <row r="27" spans="1:5" s="9" customFormat="1" ht="12.75" x14ac:dyDescent="0.2">
      <c r="A27" s="286" t="str">
        <f>IF(INDEX('CoC Ranking Data'!$A$1:$CF$106,ROW($E27),4)&lt;&gt;"",INDEX('CoC Ranking Data'!$A$1:$CF$106,ROW($E27),4),"")</f>
        <v>County of Washington</v>
      </c>
      <c r="B27" s="286" t="str">
        <f>IF(INDEX('CoC Ranking Data'!$A$1:$CF$105,ROW($E27),5)&lt;&gt;"",INDEX('CoC Ranking Data'!$A$1:$CF$105,ROW($E27),5),"")</f>
        <v>Crossing Pointe</v>
      </c>
      <c r="C27" s="287" t="str">
        <f>IF(INDEX('CoC Ranking Data'!$A$1:$CF$105,ROW($E27),7)&lt;&gt;"",INDEX('CoC Ranking Data'!$A$1:$CF$105,ROW($E27),7),"")</f>
        <v>PH</v>
      </c>
      <c r="D27" s="300">
        <f>IF(INDEX('CoC Ranking Data'!$A$1:$CF$105,ROW($E27),15)&lt;&gt;"",INDEX('CoC Ranking Data'!$A$1:$CF$105,ROW($E27),15),"")</f>
        <v>1</v>
      </c>
      <c r="E27" s="8">
        <f t="shared" si="0"/>
        <v>10</v>
      </c>
    </row>
    <row r="28" spans="1:5" s="9" customFormat="1" ht="12.75" x14ac:dyDescent="0.2">
      <c r="A28" s="286" t="str">
        <f>IF(INDEX('CoC Ranking Data'!$A$1:$CF$106,ROW($E28),4)&lt;&gt;"",INDEX('CoC Ranking Data'!$A$1:$CF$106,ROW($E28),4),"")</f>
        <v>County of Washington</v>
      </c>
      <c r="B28" s="286" t="str">
        <f>IF(INDEX('CoC Ranking Data'!$A$1:$CF$105,ROW($E28),5)&lt;&gt;"",INDEX('CoC Ranking Data'!$A$1:$CF$105,ROW($E28),5),"")</f>
        <v>Permanent Supportive Housing</v>
      </c>
      <c r="C28" s="287" t="str">
        <f>IF(INDEX('CoC Ranking Data'!$A$1:$CF$105,ROW($E28),7)&lt;&gt;"",INDEX('CoC Ranking Data'!$A$1:$CF$105,ROW($E28),7),"")</f>
        <v>PH</v>
      </c>
      <c r="D28" s="300">
        <f>IF(INDEX('CoC Ranking Data'!$A$1:$CF$105,ROW($E28),15)&lt;&gt;"",INDEX('CoC Ranking Data'!$A$1:$CF$105,ROW($E28),15),"")</f>
        <v>1</v>
      </c>
      <c r="E28" s="8">
        <f t="shared" si="0"/>
        <v>10</v>
      </c>
    </row>
    <row r="29" spans="1:5" s="9" customFormat="1" ht="12.75" x14ac:dyDescent="0.2">
      <c r="A29" s="286" t="str">
        <f>IF(INDEX('CoC Ranking Data'!$A$1:$CF$106,ROW($E29),4)&lt;&gt;"",INDEX('CoC Ranking Data'!$A$1:$CF$106,ROW($E29),4),"")</f>
        <v>County of Washington</v>
      </c>
      <c r="B29" s="286" t="str">
        <f>IF(INDEX('CoC Ranking Data'!$A$1:$CF$105,ROW($E29),5)&lt;&gt;"",INDEX('CoC Ranking Data'!$A$1:$CF$105,ROW($E29),5),"")</f>
        <v>Shelter plus Care - Washington City Mission</v>
      </c>
      <c r="C29" s="287" t="str">
        <f>IF(INDEX('CoC Ranking Data'!$A$1:$CF$105,ROW($E29),7)&lt;&gt;"",INDEX('CoC Ranking Data'!$A$1:$CF$105,ROW($E29),7),"")</f>
        <v>PH</v>
      </c>
      <c r="D29" s="300">
        <f>IF(INDEX('CoC Ranking Data'!$A$1:$CF$105,ROW($E29),15)&lt;&gt;"",INDEX('CoC Ranking Data'!$A$1:$CF$105,ROW($E29),15),"")</f>
        <v>0.94</v>
      </c>
      <c r="E29" s="8">
        <f t="shared" si="0"/>
        <v>8</v>
      </c>
    </row>
    <row r="30" spans="1:5" s="9" customFormat="1" ht="12.75" x14ac:dyDescent="0.2">
      <c r="A30" s="286" t="str">
        <f>IF(INDEX('CoC Ranking Data'!$A$1:$CF$106,ROW($E30),4)&lt;&gt;"",INDEX('CoC Ranking Data'!$A$1:$CF$106,ROW($E30),4),"")</f>
        <v>County of Washington</v>
      </c>
      <c r="B30" s="286" t="str">
        <f>IF(INDEX('CoC Ranking Data'!$A$1:$CF$105,ROW($E30),5)&lt;&gt;"",INDEX('CoC Ranking Data'!$A$1:$CF$105,ROW($E30),5),"")</f>
        <v>Shelter plus Care I</v>
      </c>
      <c r="C30" s="287" t="str">
        <f>IF(INDEX('CoC Ranking Data'!$A$1:$CF$105,ROW($E30),7)&lt;&gt;"",INDEX('CoC Ranking Data'!$A$1:$CF$105,ROW($E30),7),"")</f>
        <v>PH</v>
      </c>
      <c r="D30" s="300">
        <f>IF(INDEX('CoC Ranking Data'!$A$1:$CF$105,ROW($E30),15)&lt;&gt;"",INDEX('CoC Ranking Data'!$A$1:$CF$105,ROW($E30),15),"")</f>
        <v>1</v>
      </c>
      <c r="E30" s="8">
        <f t="shared" si="0"/>
        <v>10</v>
      </c>
    </row>
    <row r="31" spans="1:5" s="9" customFormat="1" ht="12.75" x14ac:dyDescent="0.2">
      <c r="A31" s="286" t="str">
        <f>IF(INDEX('CoC Ranking Data'!$A$1:$CF$106,ROW($E31),4)&lt;&gt;"",INDEX('CoC Ranking Data'!$A$1:$CF$106,ROW($E31),4),"")</f>
        <v>County of Washington</v>
      </c>
      <c r="B31" s="286" t="str">
        <f>IF(INDEX('CoC Ranking Data'!$A$1:$CF$105,ROW($E31),5)&lt;&gt;"",INDEX('CoC Ranking Data'!$A$1:$CF$105,ROW($E31),5),"")</f>
        <v>Supportive Living</v>
      </c>
      <c r="C31" s="287" t="str">
        <f>IF(INDEX('CoC Ranking Data'!$A$1:$CF$105,ROW($E31),7)&lt;&gt;"",INDEX('CoC Ranking Data'!$A$1:$CF$105,ROW($E31),7),"")</f>
        <v>PH</v>
      </c>
      <c r="D31" s="300">
        <f>IF(INDEX('CoC Ranking Data'!$A$1:$CF$105,ROW($E31),15)&lt;&gt;"",INDEX('CoC Ranking Data'!$A$1:$CF$105,ROW($E31),15),"")</f>
        <v>1</v>
      </c>
      <c r="E31" s="8">
        <f t="shared" si="0"/>
        <v>10</v>
      </c>
    </row>
    <row r="32" spans="1:5" s="9" customFormat="1" ht="12.75" x14ac:dyDescent="0.2">
      <c r="A32" s="286" t="str">
        <f>IF(INDEX('CoC Ranking Data'!$A$1:$CF$106,ROW($E32),4)&lt;&gt;"",INDEX('CoC Ranking Data'!$A$1:$CF$106,ROW($E32),4),"")</f>
        <v>Crawford County Coalition on Housing Needs, Inc.</v>
      </c>
      <c r="B32" s="286" t="str">
        <f>IF(INDEX('CoC Ranking Data'!$A$1:$CF$105,ROW($E32),5)&lt;&gt;"",INDEX('CoC Ranking Data'!$A$1:$CF$105,ROW($E32),5),"")</f>
        <v>Liberty House Transitional Housing Program</v>
      </c>
      <c r="C32" s="287" t="str">
        <f>IF(INDEX('CoC Ranking Data'!$A$1:$CF$105,ROW($E32),7)&lt;&gt;"",INDEX('CoC Ranking Data'!$A$1:$CF$105,ROW($E32),7),"")</f>
        <v>TH</v>
      </c>
      <c r="D32" s="300">
        <f>IF(INDEX('CoC Ranking Data'!$A$1:$CF$105,ROW($E32),15)&lt;&gt;"",INDEX('CoC Ranking Data'!$A$1:$CF$105,ROW($E32),15),"")</f>
        <v>1</v>
      </c>
      <c r="E32" s="8" t="str">
        <f t="shared" si="0"/>
        <v/>
      </c>
    </row>
    <row r="33" spans="1:5" s="9" customFormat="1" ht="12.75" x14ac:dyDescent="0.2">
      <c r="A33" s="286" t="str">
        <f>IF(INDEX('CoC Ranking Data'!$A$1:$CF$106,ROW($E33),4)&lt;&gt;"",INDEX('CoC Ranking Data'!$A$1:$CF$106,ROW($E33),4),"")</f>
        <v>Crawford County Commissioners</v>
      </c>
      <c r="B33" s="286" t="str">
        <f>IF(INDEX('CoC Ranking Data'!$A$1:$CF$105,ROW($E33),5)&lt;&gt;"",INDEX('CoC Ranking Data'!$A$1:$CF$105,ROW($E33),5),"")</f>
        <v>Crawford County Shelter plus Care</v>
      </c>
      <c r="C33" s="287" t="str">
        <f>IF(INDEX('CoC Ranking Data'!$A$1:$CF$105,ROW($E33),7)&lt;&gt;"",INDEX('CoC Ranking Data'!$A$1:$CF$105,ROW($E33),7),"")</f>
        <v>PH</v>
      </c>
      <c r="D33" s="300">
        <f>IF(INDEX('CoC Ranking Data'!$A$1:$CF$105,ROW($E33),15)&lt;&gt;"",INDEX('CoC Ranking Data'!$A$1:$CF$105,ROW($E33),15),"")</f>
        <v>0.95</v>
      </c>
      <c r="E33" s="8">
        <f t="shared" si="0"/>
        <v>8</v>
      </c>
    </row>
    <row r="34" spans="1:5" s="9" customFormat="1" ht="12.75" x14ac:dyDescent="0.2">
      <c r="A34" s="286" t="str">
        <f>IF(INDEX('CoC Ranking Data'!$A$1:$CF$106,ROW($E34),4)&lt;&gt;"",INDEX('CoC Ranking Data'!$A$1:$CF$106,ROW($E34),4),"")</f>
        <v>Crawford County Mental Health Awareness Program, Inc.</v>
      </c>
      <c r="B34" s="286" t="str">
        <f>IF(INDEX('CoC Ranking Data'!$A$1:$CF$105,ROW($E34),5)&lt;&gt;"",INDEX('CoC Ranking Data'!$A$1:$CF$105,ROW($E34),5),"")</f>
        <v>CHAPS Fairweather Lodge</v>
      </c>
      <c r="C34" s="287" t="str">
        <f>IF(INDEX('CoC Ranking Data'!$A$1:$CF$105,ROW($E34),7)&lt;&gt;"",INDEX('CoC Ranking Data'!$A$1:$CF$105,ROW($E34),7),"")</f>
        <v>PH</v>
      </c>
      <c r="D34" s="300">
        <f>IF(INDEX('CoC Ranking Data'!$A$1:$CF$105,ROW($E34),15)&lt;&gt;"",INDEX('CoC Ranking Data'!$A$1:$CF$105,ROW($E34),15),"")</f>
        <v>1</v>
      </c>
      <c r="E34" s="8">
        <f t="shared" si="0"/>
        <v>10</v>
      </c>
    </row>
    <row r="35" spans="1:5" s="9" customFormat="1" ht="12.75" x14ac:dyDescent="0.2">
      <c r="A35" s="286" t="str">
        <f>IF(INDEX('CoC Ranking Data'!$A$1:$CF$106,ROW($E35),4)&lt;&gt;"",INDEX('CoC Ranking Data'!$A$1:$CF$106,ROW($E35),4),"")</f>
        <v>Crawford County Mental Health Awareness Program, Inc.</v>
      </c>
      <c r="B35" s="286" t="str">
        <f>IF(INDEX('CoC Ranking Data'!$A$1:$CF$105,ROW($E35),5)&lt;&gt;"",INDEX('CoC Ranking Data'!$A$1:$CF$105,ROW($E35),5),"")</f>
        <v xml:space="preserve">CHAPS Family Housing </v>
      </c>
      <c r="C35" s="287" t="str">
        <f>IF(INDEX('CoC Ranking Data'!$A$1:$CF$105,ROW($E35),7)&lt;&gt;"",INDEX('CoC Ranking Data'!$A$1:$CF$105,ROW($E35),7),"")</f>
        <v>PH</v>
      </c>
      <c r="D35" s="300">
        <f>IF(INDEX('CoC Ranking Data'!$A$1:$CF$105,ROW($E35),15)&lt;&gt;"",INDEX('CoC Ranking Data'!$A$1:$CF$105,ROW($E35),15),"")</f>
        <v>1</v>
      </c>
      <c r="E35" s="8">
        <f t="shared" si="0"/>
        <v>10</v>
      </c>
    </row>
    <row r="36" spans="1:5" s="9" customFormat="1" ht="12.75" x14ac:dyDescent="0.2">
      <c r="A36" s="286" t="str">
        <f>IF(INDEX('CoC Ranking Data'!$A$1:$CF$106,ROW($E36),4)&lt;&gt;"",INDEX('CoC Ranking Data'!$A$1:$CF$106,ROW($E36),4),"")</f>
        <v>Crawford County Mental Health Awareness Program, Inc.</v>
      </c>
      <c r="B36" s="286" t="str">
        <f>IF(INDEX('CoC Ranking Data'!$A$1:$CF$105,ROW($E36),5)&lt;&gt;"",INDEX('CoC Ranking Data'!$A$1:$CF$105,ROW($E36),5),"")</f>
        <v>Crawford County Housing Advocacy Project</v>
      </c>
      <c r="C36" s="287" t="str">
        <f>IF(INDEX('CoC Ranking Data'!$A$1:$CF$105,ROW($E36),7)&lt;&gt;"",INDEX('CoC Ranking Data'!$A$1:$CF$105,ROW($E36),7),"")</f>
        <v>SSO</v>
      </c>
      <c r="D36" s="300">
        <f>IF(INDEX('CoC Ranking Data'!$A$1:$CF$105,ROW($E36),15)&lt;&gt;"",INDEX('CoC Ranking Data'!$A$1:$CF$105,ROW($E36),15),"")</f>
        <v>0.91</v>
      </c>
      <c r="E36" s="8" t="str">
        <f t="shared" si="0"/>
        <v/>
      </c>
    </row>
    <row r="37" spans="1:5" s="9" customFormat="1" ht="12.75" x14ac:dyDescent="0.2">
      <c r="A37" s="286" t="str">
        <f>IF(INDEX('CoC Ranking Data'!$A$1:$CF$106,ROW($E37),4)&lt;&gt;"",INDEX('CoC Ranking Data'!$A$1:$CF$106,ROW($E37),4),"")</f>
        <v>Crawford County Mental Health Awareness Program, Inc.</v>
      </c>
      <c r="B37" s="286" t="str">
        <f>IF(INDEX('CoC Ranking Data'!$A$1:$CF$105,ROW($E37),5)&lt;&gt;"",INDEX('CoC Ranking Data'!$A$1:$CF$105,ROW($E37),5),"")</f>
        <v xml:space="preserve">Housing Now </v>
      </c>
      <c r="C37" s="287" t="str">
        <f>IF(INDEX('CoC Ranking Data'!$A$1:$CF$105,ROW($E37),7)&lt;&gt;"",INDEX('CoC Ranking Data'!$A$1:$CF$105,ROW($E37),7),"")</f>
        <v>PH</v>
      </c>
      <c r="D37" s="300">
        <f>IF(INDEX('CoC Ranking Data'!$A$1:$CF$105,ROW($E37),15)&lt;&gt;"",INDEX('CoC Ranking Data'!$A$1:$CF$105,ROW($E37),15),"")</f>
        <v>1</v>
      </c>
      <c r="E37" s="8">
        <f t="shared" si="0"/>
        <v>10</v>
      </c>
    </row>
    <row r="38" spans="1:5" s="9" customFormat="1" ht="12.75" x14ac:dyDescent="0.2">
      <c r="A38" s="286" t="str">
        <f>IF(INDEX('CoC Ranking Data'!$A$1:$CF$106,ROW($E38),4)&lt;&gt;"",INDEX('CoC Ranking Data'!$A$1:$CF$106,ROW($E38),4),"")</f>
        <v>DuBois Housing Authority</v>
      </c>
      <c r="B38" s="286" t="str">
        <f>IF(INDEX('CoC Ranking Data'!$A$1:$CF$105,ROW($E38),5)&lt;&gt;"",INDEX('CoC Ranking Data'!$A$1:$CF$105,ROW($E38),5),"")</f>
        <v>2018 Renewal App - DuBois Housing Authority - Shelter Plus Care 1/2/3/4/5</v>
      </c>
      <c r="C38" s="287" t="str">
        <f>IF(INDEX('CoC Ranking Data'!$A$1:$CF$105,ROW($E38),7)&lt;&gt;"",INDEX('CoC Ranking Data'!$A$1:$CF$105,ROW($E38),7),"")</f>
        <v>PH</v>
      </c>
      <c r="D38" s="300">
        <f>IF(INDEX('CoC Ranking Data'!$A$1:$CF$105,ROW($E38),15)&lt;&gt;"",INDEX('CoC Ranking Data'!$A$1:$CF$105,ROW($E38),15),"")</f>
        <v>0.99</v>
      </c>
      <c r="E38" s="8">
        <f t="shared" si="0"/>
        <v>9</v>
      </c>
    </row>
    <row r="39" spans="1:5" s="9" customFormat="1" ht="12.75" x14ac:dyDescent="0.2">
      <c r="A39" s="286" t="str">
        <f>IF(INDEX('CoC Ranking Data'!$A$1:$CF$106,ROW($E39),4)&lt;&gt;"",INDEX('CoC Ranking Data'!$A$1:$CF$106,ROW($E39),4),"")</f>
        <v>Fayette County Community Action Agency, Inc.</v>
      </c>
      <c r="B39" s="286" t="str">
        <f>IF(INDEX('CoC Ranking Data'!$A$1:$CF$105,ROW($E39),5)&lt;&gt;"",INDEX('CoC Ranking Data'!$A$1:$CF$105,ROW($E39),5),"")</f>
        <v>Fairweather Lodge Supportive Housing</v>
      </c>
      <c r="C39" s="287" t="str">
        <f>IF(INDEX('CoC Ranking Data'!$A$1:$CF$105,ROW($E39),7)&lt;&gt;"",INDEX('CoC Ranking Data'!$A$1:$CF$105,ROW($E39),7),"")</f>
        <v>PH</v>
      </c>
      <c r="D39" s="300">
        <f>IF(INDEX('CoC Ranking Data'!$A$1:$CF$105,ROW($E39),15)&lt;&gt;"",INDEX('CoC Ranking Data'!$A$1:$CF$105,ROW($E39),15),"")</f>
        <v>1</v>
      </c>
      <c r="E39" s="8">
        <f t="shared" si="0"/>
        <v>10</v>
      </c>
    </row>
    <row r="40" spans="1:5" s="9" customFormat="1" ht="12.75" x14ac:dyDescent="0.2">
      <c r="A40" s="286" t="str">
        <f>IF(INDEX('CoC Ranking Data'!$A$1:$CF$106,ROW($E40),4)&lt;&gt;"",INDEX('CoC Ranking Data'!$A$1:$CF$106,ROW($E40),4),"")</f>
        <v>Fayette County Community Action Agency, Inc.</v>
      </c>
      <c r="B40" s="286" t="str">
        <f>IF(INDEX('CoC Ranking Data'!$A$1:$CF$105,ROW($E40),5)&lt;&gt;"",INDEX('CoC Ranking Data'!$A$1:$CF$105,ROW($E40),5),"")</f>
        <v>Fayette Apartments</v>
      </c>
      <c r="C40" s="287" t="str">
        <f>IF(INDEX('CoC Ranking Data'!$A$1:$CF$105,ROW($E40),7)&lt;&gt;"",INDEX('CoC Ranking Data'!$A$1:$CF$105,ROW($E40),7),"")</f>
        <v>PH</v>
      </c>
      <c r="D40" s="300">
        <f>IF(INDEX('CoC Ranking Data'!$A$1:$CF$105,ROW($E40),15)&lt;&gt;"",INDEX('CoC Ranking Data'!$A$1:$CF$105,ROW($E40),15),"")</f>
        <v>1</v>
      </c>
      <c r="E40" s="8">
        <f t="shared" si="0"/>
        <v>10</v>
      </c>
    </row>
    <row r="41" spans="1:5" s="9" customFormat="1" ht="12.75" x14ac:dyDescent="0.2">
      <c r="A41" s="286" t="str">
        <f>IF(INDEX('CoC Ranking Data'!$A$1:$CF$106,ROW($E41),4)&lt;&gt;"",INDEX('CoC Ranking Data'!$A$1:$CF$106,ROW($E41),4),"")</f>
        <v>Fayette County Community Action Agency, Inc.</v>
      </c>
      <c r="B41" s="286" t="str">
        <f>IF(INDEX('CoC Ranking Data'!$A$1:$CF$105,ROW($E41),5)&lt;&gt;"",INDEX('CoC Ranking Data'!$A$1:$CF$105,ROW($E41),5),"")</f>
        <v>Fayette County Rapid Rehousing</v>
      </c>
      <c r="C41" s="287" t="str">
        <f>IF(INDEX('CoC Ranking Data'!$A$1:$CF$105,ROW($E41),7)&lt;&gt;"",INDEX('CoC Ranking Data'!$A$1:$CF$105,ROW($E41),7),"")</f>
        <v>PH-RRH</v>
      </c>
      <c r="D41" s="300">
        <f>IF(INDEX('CoC Ranking Data'!$A$1:$CF$105,ROW($E41),15)&lt;&gt;"",INDEX('CoC Ranking Data'!$A$1:$CF$105,ROW($E41),15),"")</f>
        <v>0.97</v>
      </c>
      <c r="E41" s="8">
        <f t="shared" si="0"/>
        <v>9</v>
      </c>
    </row>
    <row r="42" spans="1:5" s="9" customFormat="1" ht="12.75" x14ac:dyDescent="0.2">
      <c r="A42" s="286" t="str">
        <f>IF(INDEX('CoC Ranking Data'!$A$1:$CF$106,ROW($E42),4)&lt;&gt;"",INDEX('CoC Ranking Data'!$A$1:$CF$106,ROW($E42),4),"")</f>
        <v>Fayette County Community Action Agency, Inc.</v>
      </c>
      <c r="B42" s="286" t="str">
        <f>IF(INDEX('CoC Ranking Data'!$A$1:$CF$105,ROW($E42),5)&lt;&gt;"",INDEX('CoC Ranking Data'!$A$1:$CF$105,ROW($E42),5),"")</f>
        <v>Lenox Street Apartments</v>
      </c>
      <c r="C42" s="287" t="str">
        <f>IF(INDEX('CoC Ranking Data'!$A$1:$CF$105,ROW($E42),7)&lt;&gt;"",INDEX('CoC Ranking Data'!$A$1:$CF$105,ROW($E42),7),"")</f>
        <v>PH</v>
      </c>
      <c r="D42" s="300">
        <f>IF(INDEX('CoC Ranking Data'!$A$1:$CF$105,ROW($E42),15)&lt;&gt;"",INDEX('CoC Ranking Data'!$A$1:$CF$105,ROW($E42),15),"")</f>
        <v>1</v>
      </c>
      <c r="E42" s="8">
        <f t="shared" si="0"/>
        <v>10</v>
      </c>
    </row>
    <row r="43" spans="1:5" s="9" customFormat="1" ht="12.75" x14ac:dyDescent="0.2">
      <c r="A43" s="286" t="str">
        <f>IF(INDEX('CoC Ranking Data'!$A$1:$CF$106,ROW($E43),4)&lt;&gt;"",INDEX('CoC Ranking Data'!$A$1:$CF$106,ROW($E43),4),"")</f>
        <v>Fayette County Community Action Agency, Inc.</v>
      </c>
      <c r="B43" s="286" t="str">
        <f>IF(INDEX('CoC Ranking Data'!$A$1:$CF$105,ROW($E43),5)&lt;&gt;"",INDEX('CoC Ranking Data'!$A$1:$CF$105,ROW($E43),5),"")</f>
        <v>Southwest Regional Rapid Re-Housing Program</v>
      </c>
      <c r="C43" s="287" t="str">
        <f>IF(INDEX('CoC Ranking Data'!$A$1:$CF$105,ROW($E43),7)&lt;&gt;"",INDEX('CoC Ranking Data'!$A$1:$CF$105,ROW($E43),7),"")</f>
        <v>PH-RRH</v>
      </c>
      <c r="D43" s="300">
        <f>IF(INDEX('CoC Ranking Data'!$A$1:$CF$105,ROW($E43),15)&lt;&gt;"",INDEX('CoC Ranking Data'!$A$1:$CF$105,ROW($E43),15),"")</f>
        <v>0.86627906976744184</v>
      </c>
      <c r="E43" s="8">
        <f t="shared" si="0"/>
        <v>6</v>
      </c>
    </row>
    <row r="44" spans="1:5" s="9" customFormat="1" ht="12.75" x14ac:dyDescent="0.2">
      <c r="A44" s="286" t="str">
        <f>IF(INDEX('CoC Ranking Data'!$A$1:$CF$106,ROW($E44),4)&lt;&gt;"",INDEX('CoC Ranking Data'!$A$1:$CF$106,ROW($E44),4),"")</f>
        <v>Housing Authority of the County of Butler</v>
      </c>
      <c r="B44" s="286" t="str">
        <f>IF(INDEX('CoC Ranking Data'!$A$1:$CF$105,ROW($E44),5)&lt;&gt;"",INDEX('CoC Ranking Data'!$A$1:$CF$105,ROW($E44),5),"")</f>
        <v>Franklin Court Chronically Homeless</v>
      </c>
      <c r="C44" s="287" t="str">
        <f>IF(INDEX('CoC Ranking Data'!$A$1:$CF$105,ROW($E44),7)&lt;&gt;"",INDEX('CoC Ranking Data'!$A$1:$CF$105,ROW($E44),7),"")</f>
        <v>PH</v>
      </c>
      <c r="D44" s="300">
        <f>IF(INDEX('CoC Ranking Data'!$A$1:$CF$105,ROW($E44),15)&lt;&gt;"",INDEX('CoC Ranking Data'!$A$1:$CF$105,ROW($E44),15),"")</f>
        <v>0.8</v>
      </c>
      <c r="E44" s="8">
        <f t="shared" si="0"/>
        <v>4</v>
      </c>
    </row>
    <row r="45" spans="1:5" s="9" customFormat="1" ht="12.75" x14ac:dyDescent="0.2">
      <c r="A45" s="286" t="str">
        <f>IF(INDEX('CoC Ranking Data'!$A$1:$CF$106,ROW($E45),4)&lt;&gt;"",INDEX('CoC Ranking Data'!$A$1:$CF$106,ROW($E45),4),"")</f>
        <v>Indiana County Community Action Program, Inc.</v>
      </c>
      <c r="B45" s="286" t="str">
        <f>IF(INDEX('CoC Ranking Data'!$A$1:$CF$105,ROW($E45),5)&lt;&gt;"",INDEX('CoC Ranking Data'!$A$1:$CF$105,ROW($E45),5),"")</f>
        <v>PHD Consolidated</v>
      </c>
      <c r="C45" s="287" t="str">
        <f>IF(INDEX('CoC Ranking Data'!$A$1:$CF$105,ROW($E45),7)&lt;&gt;"",INDEX('CoC Ranking Data'!$A$1:$CF$105,ROW($E45),7),"")</f>
        <v>PH</v>
      </c>
      <c r="D45" s="300">
        <f>IF(INDEX('CoC Ranking Data'!$A$1:$CF$105,ROW($E45),15)&lt;&gt;"",INDEX('CoC Ranking Data'!$A$1:$CF$105,ROW($E45),15),"")</f>
        <v>0.84210526315789469</v>
      </c>
      <c r="E45" s="8">
        <f t="shared" si="0"/>
        <v>4</v>
      </c>
    </row>
    <row r="46" spans="1:5" s="9" customFormat="1" ht="12.75" x14ac:dyDescent="0.2">
      <c r="A46" s="286" t="str">
        <f>IF(INDEX('CoC Ranking Data'!$A$1:$CF$106,ROW($E46),4)&lt;&gt;"",INDEX('CoC Ranking Data'!$A$1:$CF$106,ROW($E46),4),"")</f>
        <v>Lawrence County Social Services, Inc.</v>
      </c>
      <c r="B46" s="286" t="str">
        <f>IF(INDEX('CoC Ranking Data'!$A$1:$CF$105,ROW($E46),5)&lt;&gt;"",INDEX('CoC Ranking Data'!$A$1:$CF$105,ROW($E46),5),"")</f>
        <v>NWRHA</v>
      </c>
      <c r="C46" s="287" t="str">
        <f>IF(INDEX('CoC Ranking Data'!$A$1:$CF$105,ROW($E46),7)&lt;&gt;"",INDEX('CoC Ranking Data'!$A$1:$CF$105,ROW($E46),7),"")</f>
        <v>PH</v>
      </c>
      <c r="D46" s="300">
        <f>IF(INDEX('CoC Ranking Data'!$A$1:$CF$105,ROW($E46),15)&lt;&gt;"",INDEX('CoC Ranking Data'!$A$1:$CF$105,ROW($E46),15),"")</f>
        <v>0.91</v>
      </c>
      <c r="E46" s="8">
        <f t="shared" si="0"/>
        <v>8</v>
      </c>
    </row>
    <row r="47" spans="1:5" s="9" customFormat="1" ht="12.75" x14ac:dyDescent="0.2">
      <c r="A47" s="286" t="str">
        <f>IF(INDEX('CoC Ranking Data'!$A$1:$CF$106,ROW($E47),4)&lt;&gt;"",INDEX('CoC Ranking Data'!$A$1:$CF$106,ROW($E47),4),"")</f>
        <v>Lawrence County Social Services, Inc.</v>
      </c>
      <c r="B47" s="286" t="str">
        <f>IF(INDEX('CoC Ranking Data'!$A$1:$CF$105,ROW($E47),5)&lt;&gt;"",INDEX('CoC Ranking Data'!$A$1:$CF$105,ROW($E47),5),"")</f>
        <v>NWRHA 2</v>
      </c>
      <c r="C47" s="287" t="str">
        <f>IF(INDEX('CoC Ranking Data'!$A$1:$CF$105,ROW($E47),7)&lt;&gt;"",INDEX('CoC Ranking Data'!$A$1:$CF$105,ROW($E47),7),"")</f>
        <v>PH</v>
      </c>
      <c r="D47" s="300">
        <f>IF(INDEX('CoC Ranking Data'!$A$1:$CF$105,ROW($E47),15)&lt;&gt;"",INDEX('CoC Ranking Data'!$A$1:$CF$105,ROW($E47),15),"")</f>
        <v>1</v>
      </c>
      <c r="E47" s="8">
        <f t="shared" si="0"/>
        <v>10</v>
      </c>
    </row>
    <row r="48" spans="1:5" s="9" customFormat="1" ht="12.75" x14ac:dyDescent="0.2">
      <c r="A48" s="286" t="str">
        <f>IF(INDEX('CoC Ranking Data'!$A$1:$CF$106,ROW($E48),4)&lt;&gt;"",INDEX('CoC Ranking Data'!$A$1:$CF$106,ROW($E48),4),"")</f>
        <v>Lawrence County Social Services, Inc.</v>
      </c>
      <c r="B48" s="286" t="str">
        <f>IF(INDEX('CoC Ranking Data'!$A$1:$CF$105,ROW($E48),5)&lt;&gt;"",INDEX('CoC Ranking Data'!$A$1:$CF$105,ROW($E48),5),"")</f>
        <v>SAFE</v>
      </c>
      <c r="C48" s="287" t="str">
        <f>IF(INDEX('CoC Ranking Data'!$A$1:$CF$105,ROW($E48),7)&lt;&gt;"",INDEX('CoC Ranking Data'!$A$1:$CF$105,ROW($E48),7),"")</f>
        <v>SSO</v>
      </c>
      <c r="D48" s="300">
        <f>IF(INDEX('CoC Ranking Data'!$A$1:$CF$105,ROW($E48),15)&lt;&gt;"",INDEX('CoC Ranking Data'!$A$1:$CF$105,ROW($E48),15),"")</f>
        <v>0.9</v>
      </c>
      <c r="E48" s="8" t="str">
        <f t="shared" si="0"/>
        <v/>
      </c>
    </row>
    <row r="49" spans="1:5" s="9" customFormat="1" ht="12.75" x14ac:dyDescent="0.2">
      <c r="A49" s="286" t="str">
        <f>IF(INDEX('CoC Ranking Data'!$A$1:$CF$106,ROW($E49),4)&lt;&gt;"",INDEX('CoC Ranking Data'!$A$1:$CF$106,ROW($E49),4),"")</f>
        <v>Lawrence County Social Services, Inc.</v>
      </c>
      <c r="B49" s="286" t="str">
        <f>IF(INDEX('CoC Ranking Data'!$A$1:$CF$105,ROW($E49),5)&lt;&gt;"",INDEX('CoC Ranking Data'!$A$1:$CF$105,ROW($E49),5),"")</f>
        <v>TEAM RRH</v>
      </c>
      <c r="C49" s="287" t="str">
        <f>IF(INDEX('CoC Ranking Data'!$A$1:$CF$105,ROW($E49),7)&lt;&gt;"",INDEX('CoC Ranking Data'!$A$1:$CF$105,ROW($E49),7),"")</f>
        <v>PH-RRH</v>
      </c>
      <c r="D49" s="300">
        <f>IF(INDEX('CoC Ranking Data'!$A$1:$CF$105,ROW($E49),15)&lt;&gt;"",INDEX('CoC Ranking Data'!$A$1:$CF$105,ROW($E49),15),"")</f>
        <v>0.95</v>
      </c>
      <c r="E49" s="8">
        <f t="shared" si="0"/>
        <v>8</v>
      </c>
    </row>
    <row r="50" spans="1:5" s="9" customFormat="1" ht="12.75" x14ac:dyDescent="0.2">
      <c r="A50" s="286" t="str">
        <f>IF(INDEX('CoC Ranking Data'!$A$1:$CF$106,ROW($E50),4)&lt;&gt;"",INDEX('CoC Ranking Data'!$A$1:$CF$106,ROW($E50),4),"")</f>
        <v>Lawrence County Social Services, Inc.</v>
      </c>
      <c r="B50" s="286" t="str">
        <f>IF(INDEX('CoC Ranking Data'!$A$1:$CF$105,ROW($E50),5)&lt;&gt;"",INDEX('CoC Ranking Data'!$A$1:$CF$105,ROW($E50),5),"")</f>
        <v>Turning Point</v>
      </c>
      <c r="C50" s="287" t="str">
        <f>IF(INDEX('CoC Ranking Data'!$A$1:$CF$105,ROW($E50),7)&lt;&gt;"",INDEX('CoC Ranking Data'!$A$1:$CF$105,ROW($E50),7),"")</f>
        <v>PH</v>
      </c>
      <c r="D50" s="300">
        <f>IF(INDEX('CoC Ranking Data'!$A$1:$CF$105,ROW($E50),15)&lt;&gt;"",INDEX('CoC Ranking Data'!$A$1:$CF$105,ROW($E50),15),"")</f>
        <v>0.95</v>
      </c>
      <c r="E50" s="8">
        <f t="shared" si="0"/>
        <v>8</v>
      </c>
    </row>
    <row r="51" spans="1:5" s="9" customFormat="1" ht="12.75" x14ac:dyDescent="0.2">
      <c r="A51" s="286" t="str">
        <f>IF(INDEX('CoC Ranking Data'!$A$1:$CF$106,ROW($E51),4)&lt;&gt;"",INDEX('CoC Ranking Data'!$A$1:$CF$106,ROW($E51),4),"")</f>
        <v>Lawrence County Social Services, Inc.</v>
      </c>
      <c r="B51" s="286" t="str">
        <f>IF(INDEX('CoC Ranking Data'!$A$1:$CF$105,ROW($E51),5)&lt;&gt;"",INDEX('CoC Ranking Data'!$A$1:$CF$105,ROW($E51),5),"")</f>
        <v>Veterans RRH</v>
      </c>
      <c r="C51" s="287" t="str">
        <f>IF(INDEX('CoC Ranking Data'!$A$1:$CF$105,ROW($E51),7)&lt;&gt;"",INDEX('CoC Ranking Data'!$A$1:$CF$105,ROW($E51),7),"")</f>
        <v>PH-RRH</v>
      </c>
      <c r="D51" s="300">
        <f>IF(INDEX('CoC Ranking Data'!$A$1:$CF$105,ROW($E51),15)&lt;&gt;"",INDEX('CoC Ranking Data'!$A$1:$CF$105,ROW($E51),15),"")</f>
        <v>1</v>
      </c>
      <c r="E51" s="8">
        <f t="shared" si="0"/>
        <v>10</v>
      </c>
    </row>
    <row r="52" spans="1:5" s="9" customFormat="1" ht="12.75" x14ac:dyDescent="0.2">
      <c r="A52" s="286" t="str">
        <f>IF(INDEX('CoC Ranking Data'!$A$1:$CF$106,ROW($E52),4)&lt;&gt;"",INDEX('CoC Ranking Data'!$A$1:$CF$106,ROW($E52),4),"")</f>
        <v>McKean County Redevelopment &amp; Housing Authority</v>
      </c>
      <c r="B52" s="286" t="str">
        <f>IF(INDEX('CoC Ranking Data'!$A$1:$CF$105,ROW($E52),5)&lt;&gt;"",INDEX('CoC Ranking Data'!$A$1:$CF$105,ROW($E52),5),"")</f>
        <v>Northwest RRH</v>
      </c>
      <c r="C52" s="287" t="str">
        <f>IF(INDEX('CoC Ranking Data'!$A$1:$CF$105,ROW($E52),7)&lt;&gt;"",INDEX('CoC Ranking Data'!$A$1:$CF$105,ROW($E52),7),"")</f>
        <v>PH-RRH</v>
      </c>
      <c r="D52" s="300">
        <f>IF(INDEX('CoC Ranking Data'!$A$1:$CF$105,ROW($E52),15)&lt;&gt;"",INDEX('CoC Ranking Data'!$A$1:$CF$105,ROW($E52),15),"")</f>
        <v>0.99</v>
      </c>
      <c r="E52" s="8">
        <f t="shared" si="0"/>
        <v>9</v>
      </c>
    </row>
    <row r="53" spans="1:5" s="9" customFormat="1" ht="12.75" x14ac:dyDescent="0.2">
      <c r="A53" s="286" t="str">
        <f>IF(INDEX('CoC Ranking Data'!$A$1:$CF$106,ROW($E53),4)&lt;&gt;"",INDEX('CoC Ranking Data'!$A$1:$CF$106,ROW($E53),4),"")</f>
        <v>Northern Cambria Community Development Corporation</v>
      </c>
      <c r="B53" s="286" t="str">
        <f>IF(INDEX('CoC Ranking Data'!$A$1:$CF$105,ROW($E53),5)&lt;&gt;"",INDEX('CoC Ranking Data'!$A$1:$CF$105,ROW($E53),5),"")</f>
        <v>Chestnut Street Gardens Renewal Project Application FY 2018</v>
      </c>
      <c r="C53" s="287" t="str">
        <f>IF(INDEX('CoC Ranking Data'!$A$1:$CF$105,ROW($E53),7)&lt;&gt;"",INDEX('CoC Ranking Data'!$A$1:$CF$105,ROW($E53),7),"")</f>
        <v>PH</v>
      </c>
      <c r="D53" s="300">
        <f>IF(INDEX('CoC Ranking Data'!$A$1:$CF$105,ROW($E53),15)&lt;&gt;"",INDEX('CoC Ranking Data'!$A$1:$CF$105,ROW($E53),15),"")</f>
        <v>1</v>
      </c>
      <c r="E53" s="8">
        <f t="shared" si="0"/>
        <v>10</v>
      </c>
    </row>
    <row r="54" spans="1:5" s="9" customFormat="1" ht="12.75" x14ac:dyDescent="0.2">
      <c r="A54" s="286" t="str">
        <f>IF(INDEX('CoC Ranking Data'!$A$1:$CF$106,ROW($E54),4)&lt;&gt;"",INDEX('CoC Ranking Data'!$A$1:$CF$106,ROW($E54),4),"")</f>
        <v>Northern Cambria Community Development Corporation</v>
      </c>
      <c r="B54" s="286" t="str">
        <f>IF(INDEX('CoC Ranking Data'!$A$1:$CF$105,ROW($E54),5)&lt;&gt;"",INDEX('CoC Ranking Data'!$A$1:$CF$105,ROW($E54),5),"")</f>
        <v>Clinton Street Gardens Renewal Project Application FY 2018</v>
      </c>
      <c r="C54" s="287" t="str">
        <f>IF(INDEX('CoC Ranking Data'!$A$1:$CF$105,ROW($E54),7)&lt;&gt;"",INDEX('CoC Ranking Data'!$A$1:$CF$105,ROW($E54),7),"")</f>
        <v>PH</v>
      </c>
      <c r="D54" s="300">
        <f>IF(INDEX('CoC Ranking Data'!$A$1:$CF$105,ROW($E54),15)&lt;&gt;"",INDEX('CoC Ranking Data'!$A$1:$CF$105,ROW($E54),15),"")</f>
        <v>1</v>
      </c>
      <c r="E54" s="8">
        <f t="shared" si="0"/>
        <v>10</v>
      </c>
    </row>
    <row r="55" spans="1:5" s="9" customFormat="1" ht="12.75" x14ac:dyDescent="0.2">
      <c r="A55" s="286" t="str">
        <f>IF(INDEX('CoC Ranking Data'!$A$1:$CF$106,ROW($E55),4)&lt;&gt;"",INDEX('CoC Ranking Data'!$A$1:$CF$106,ROW($E55),4),"")</f>
        <v>Union Mission of Latrobe, Inc.</v>
      </c>
      <c r="B55" s="286" t="str">
        <f>IF(INDEX('CoC Ranking Data'!$A$1:$CF$105,ROW($E55),5)&lt;&gt;"",INDEX('CoC Ranking Data'!$A$1:$CF$105,ROW($E55),5),"")</f>
        <v>Consolidated Union Mission Permanent Supportive Housing</v>
      </c>
      <c r="C55" s="287" t="str">
        <f>IF(INDEX('CoC Ranking Data'!$A$1:$CF$105,ROW($E55),7)&lt;&gt;"",INDEX('CoC Ranking Data'!$A$1:$CF$105,ROW($E55),7),"")</f>
        <v>PH</v>
      </c>
      <c r="D55" s="300">
        <f>IF(INDEX('CoC Ranking Data'!$A$1:$CF$105,ROW($E55),15)&lt;&gt;"",INDEX('CoC Ranking Data'!$A$1:$CF$105,ROW($E55),15),"")</f>
        <v>0.83333333333333337</v>
      </c>
      <c r="E55" s="8">
        <f t="shared" si="0"/>
        <v>4</v>
      </c>
    </row>
    <row r="56" spans="1:5" x14ac:dyDescent="0.25">
      <c r="A56" s="286" t="str">
        <f>IF(INDEX('CoC Ranking Data'!$A$1:$CF$106,ROW($E56),4)&lt;&gt;"",INDEX('CoC Ranking Data'!$A$1:$CF$106,ROW($E56),4),"")</f>
        <v>Victim Outreach Intervention Center</v>
      </c>
      <c r="B56" s="286" t="str">
        <f>IF(INDEX('CoC Ranking Data'!$A$1:$CF$105,ROW($E56),5)&lt;&gt;"",INDEX('CoC Ranking Data'!$A$1:$CF$105,ROW($E56),5),"")</f>
        <v>Enduring VOICe</v>
      </c>
      <c r="C56" s="287" t="str">
        <f>IF(INDEX('CoC Ranking Data'!$A$1:$CF$105,ROW($E56),7)&lt;&gt;"",INDEX('CoC Ranking Data'!$A$1:$CF$105,ROW($E56),7),"")</f>
        <v>PH</v>
      </c>
      <c r="D56" s="300">
        <f>IF(INDEX('CoC Ranking Data'!$A$1:$CF$105,ROW($E56),15)&lt;&gt;"",INDEX('CoC Ranking Data'!$A$1:$CF$105,ROW($E56),15),"")</f>
        <v>0.87</v>
      </c>
      <c r="E56" s="8">
        <f t="shared" si="0"/>
        <v>6</v>
      </c>
    </row>
    <row r="57" spans="1:5" x14ac:dyDescent="0.25">
      <c r="A57" s="286" t="str">
        <f>IF(INDEX('CoC Ranking Data'!$A$1:$CF$106,ROW($E57),4)&lt;&gt;"",INDEX('CoC Ranking Data'!$A$1:$CF$106,ROW($E57),4),"")</f>
        <v>Warren-Forest Counties Economic Opportunity Council</v>
      </c>
      <c r="B57" s="286" t="str">
        <f>IF(INDEX('CoC Ranking Data'!$A$1:$CF$105,ROW($E57),5)&lt;&gt;"",INDEX('CoC Ranking Data'!$A$1:$CF$105,ROW($E57),5),"")</f>
        <v>Youngsville Permanent Supportive Housing</v>
      </c>
      <c r="C57" s="287" t="str">
        <f>IF(INDEX('CoC Ranking Data'!$A$1:$CF$105,ROW($E57),7)&lt;&gt;"",INDEX('CoC Ranking Data'!$A$1:$CF$105,ROW($E57),7),"")</f>
        <v>PH</v>
      </c>
      <c r="D57" s="300">
        <f>IF(INDEX('CoC Ranking Data'!$A$1:$CF$105,ROW($E57),15)&lt;&gt;"",INDEX('CoC Ranking Data'!$A$1:$CF$105,ROW($E57),15),"")</f>
        <v>1</v>
      </c>
      <c r="E57" s="8">
        <f t="shared" si="0"/>
        <v>10</v>
      </c>
    </row>
    <row r="58" spans="1:5" x14ac:dyDescent="0.25">
      <c r="A58" s="286" t="str">
        <f>IF(INDEX('CoC Ranking Data'!$A$1:$CF$106,ROW($E58),4)&lt;&gt;"",INDEX('CoC Ranking Data'!$A$1:$CF$106,ROW($E58),4),"")</f>
        <v>Westmoreland Community Action</v>
      </c>
      <c r="B58" s="286" t="str">
        <f>IF(INDEX('CoC Ranking Data'!$A$1:$CF$105,ROW($E58),5)&lt;&gt;"",INDEX('CoC Ranking Data'!$A$1:$CF$105,ROW($E58),5),"")</f>
        <v>Consolidated WCA PSH Project FY2018</v>
      </c>
      <c r="C58" s="287" t="str">
        <f>IF(INDEX('CoC Ranking Data'!$A$1:$CF$105,ROW($E58),7)&lt;&gt;"",INDEX('CoC Ranking Data'!$A$1:$CF$105,ROW($E58),7),"")</f>
        <v>PH</v>
      </c>
      <c r="D58" s="300">
        <f>IF(INDEX('CoC Ranking Data'!$A$1:$CF$105,ROW($E58),15)&lt;&gt;"",INDEX('CoC Ranking Data'!$A$1:$CF$105,ROW($E58),15),"")</f>
        <v>0.8666666666666667</v>
      </c>
      <c r="E58" s="8">
        <f t="shared" si="0"/>
        <v>6</v>
      </c>
    </row>
    <row r="59" spans="1:5" x14ac:dyDescent="0.25">
      <c r="A59" s="286" t="str">
        <f>IF(INDEX('CoC Ranking Data'!$A$1:$CF$106,ROW($E59),4)&lt;&gt;"",INDEX('CoC Ranking Data'!$A$1:$CF$106,ROW($E59),4),"")</f>
        <v>Westmoreland Community Action</v>
      </c>
      <c r="B59" s="286" t="str">
        <f>IF(INDEX('CoC Ranking Data'!$A$1:$CF$105,ROW($E59),5)&lt;&gt;"",INDEX('CoC Ranking Data'!$A$1:$CF$105,ROW($E59),5),"")</f>
        <v>WCA PSH for Families 2018</v>
      </c>
      <c r="C59" s="287" t="str">
        <f>IF(INDEX('CoC Ranking Data'!$A$1:$CF$105,ROW($E59),7)&lt;&gt;"",INDEX('CoC Ranking Data'!$A$1:$CF$105,ROW($E59),7),"")</f>
        <v>PH</v>
      </c>
      <c r="D59" s="300">
        <f>IF(INDEX('CoC Ranking Data'!$A$1:$CF$105,ROW($E59),15)&lt;&gt;"",INDEX('CoC Ranking Data'!$A$1:$CF$105,ROW($E59),15),"")</f>
        <v>0.93</v>
      </c>
      <c r="E59" s="8">
        <f t="shared" si="0"/>
        <v>8</v>
      </c>
    </row>
    <row r="60" spans="1:5" x14ac:dyDescent="0.25">
      <c r="A60" s="286" t="str">
        <f>IF(INDEX('CoC Ranking Data'!$A$1:$CF$106,ROW($E60),4)&lt;&gt;"",INDEX('CoC Ranking Data'!$A$1:$CF$106,ROW($E60),4),"")</f>
        <v>Westmoreland Community Action</v>
      </c>
      <c r="B60" s="286" t="str">
        <f>IF(INDEX('CoC Ranking Data'!$A$1:$CF$105,ROW($E60),5)&lt;&gt;"",INDEX('CoC Ranking Data'!$A$1:$CF$105,ROW($E60),5),"")</f>
        <v>WCA PSH-Pittsburgh Street House 2018</v>
      </c>
      <c r="C60" s="287" t="str">
        <f>IF(INDEX('CoC Ranking Data'!$A$1:$CF$105,ROW($E60),7)&lt;&gt;"",INDEX('CoC Ranking Data'!$A$1:$CF$105,ROW($E60),7),"")</f>
        <v>PH</v>
      </c>
      <c r="D60" s="300">
        <f>IF(INDEX('CoC Ranking Data'!$A$1:$CF$105,ROW($E60),15)&lt;&gt;"",INDEX('CoC Ranking Data'!$A$1:$CF$105,ROW($E60),15),"")</f>
        <v>0.7</v>
      </c>
      <c r="E60" s="8">
        <f t="shared" si="0"/>
        <v>0</v>
      </c>
    </row>
    <row r="61" spans="1:5" x14ac:dyDescent="0.25">
      <c r="A61" s="286" t="str">
        <f>IF(INDEX('CoC Ranking Data'!$A$1:$CF$106,ROW($E61),4)&lt;&gt;"",INDEX('CoC Ranking Data'!$A$1:$CF$106,ROW($E61),4),"")</f>
        <v/>
      </c>
      <c r="B61" s="286" t="str">
        <f>IF(INDEX('CoC Ranking Data'!$A$1:$CF$105,ROW($E61),5)&lt;&gt;"",INDEX('CoC Ranking Data'!$A$1:$CF$105,ROW($E61),5),"")</f>
        <v/>
      </c>
      <c r="C61" s="287" t="str">
        <f>IF(INDEX('CoC Ranking Data'!$A$1:$CF$105,ROW($E61),7)&lt;&gt;"",INDEX('CoC Ranking Data'!$A$1:$CF$105,ROW($E61),7),"")</f>
        <v/>
      </c>
      <c r="D61" s="300" t="str">
        <f>IF(INDEX('CoC Ranking Data'!$A$1:$CF$105,ROW($E61),15)&lt;&gt;"",INDEX('CoC Ranking Data'!$A$1:$CF$105,ROW($E61),15),"")</f>
        <v/>
      </c>
      <c r="E61" s="8" t="str">
        <f t="shared" si="0"/>
        <v/>
      </c>
    </row>
    <row r="62" spans="1:5" x14ac:dyDescent="0.25">
      <c r="A62" s="286" t="str">
        <f>IF(INDEX('CoC Ranking Data'!$A$1:$CF$106,ROW($E62),4)&lt;&gt;"",INDEX('CoC Ranking Data'!$A$1:$CF$106,ROW($E62),4),"")</f>
        <v/>
      </c>
      <c r="B62" s="286" t="str">
        <f>IF(INDEX('CoC Ranking Data'!$A$1:$CF$105,ROW($E62),5)&lt;&gt;"",INDEX('CoC Ranking Data'!$A$1:$CF$105,ROW($E62),5),"")</f>
        <v/>
      </c>
      <c r="C62" s="287" t="str">
        <f>IF(INDEX('CoC Ranking Data'!$A$1:$CF$105,ROW($E62),7)&lt;&gt;"",INDEX('CoC Ranking Data'!$A$1:$CF$105,ROW($E62),7),"")</f>
        <v/>
      </c>
      <c r="D62" s="300" t="str">
        <f>IF(INDEX('CoC Ranking Data'!$A$1:$CF$105,ROW($E62),15)&lt;&gt;"",INDEX('CoC Ranking Data'!$A$1:$CF$105,ROW($E62),15),"")</f>
        <v/>
      </c>
      <c r="E62" s="8" t="str">
        <f t="shared" si="0"/>
        <v/>
      </c>
    </row>
    <row r="63" spans="1:5" x14ac:dyDescent="0.25">
      <c r="A63" s="286" t="str">
        <f>IF(INDEX('CoC Ranking Data'!$A$1:$CF$106,ROW($E63),4)&lt;&gt;"",INDEX('CoC Ranking Data'!$A$1:$CF$106,ROW($E63),4),"")</f>
        <v/>
      </c>
      <c r="B63" s="286" t="str">
        <f>IF(INDEX('CoC Ranking Data'!$A$1:$CF$105,ROW($E63),5)&lt;&gt;"",INDEX('CoC Ranking Data'!$A$1:$CF$105,ROW($E63),5),"")</f>
        <v/>
      </c>
      <c r="C63" s="287" t="str">
        <f>IF(INDEX('CoC Ranking Data'!$A$1:$CF$105,ROW($E63),7)&lt;&gt;"",INDEX('CoC Ranking Data'!$A$1:$CF$105,ROW($E63),7),"")</f>
        <v/>
      </c>
      <c r="D63" s="300" t="str">
        <f>IF(INDEX('CoC Ranking Data'!$A$1:$CF$105,ROW($E63),15)&lt;&gt;"",INDEX('CoC Ranking Data'!$A$1:$CF$105,ROW($E63),15),"")</f>
        <v/>
      </c>
      <c r="E63" s="8" t="str">
        <f t="shared" si="0"/>
        <v/>
      </c>
    </row>
    <row r="64" spans="1:5" x14ac:dyDescent="0.25">
      <c r="A64" s="286" t="str">
        <f>IF(INDEX('CoC Ranking Data'!$A$1:$CF$106,ROW($E64),4)&lt;&gt;"",INDEX('CoC Ranking Data'!$A$1:$CF$106,ROW($E64),4),"")</f>
        <v/>
      </c>
      <c r="B64" s="286" t="str">
        <f>IF(INDEX('CoC Ranking Data'!$A$1:$CF$105,ROW($E64),5)&lt;&gt;"",INDEX('CoC Ranking Data'!$A$1:$CF$105,ROW($E64),5),"")</f>
        <v/>
      </c>
      <c r="C64" s="287" t="str">
        <f>IF(INDEX('CoC Ranking Data'!$A$1:$CF$105,ROW($E64),7)&lt;&gt;"",INDEX('CoC Ranking Data'!$A$1:$CF$105,ROW($E64),7),"")</f>
        <v/>
      </c>
      <c r="D64" s="300" t="str">
        <f>IF(INDEX('CoC Ranking Data'!$A$1:$CF$105,ROW($E64),15)&lt;&gt;"",INDEX('CoC Ranking Data'!$A$1:$CF$105,ROW($E64),15),"")</f>
        <v/>
      </c>
      <c r="E64" s="8" t="str">
        <f t="shared" si="0"/>
        <v/>
      </c>
    </row>
    <row r="65" spans="1:5" x14ac:dyDescent="0.25">
      <c r="A65" s="286" t="str">
        <f>IF(INDEX('CoC Ranking Data'!$A$1:$CF$106,ROW($E65),4)&lt;&gt;"",INDEX('CoC Ranking Data'!$A$1:$CF$106,ROW($E65),4),"")</f>
        <v/>
      </c>
      <c r="B65" s="286" t="str">
        <f>IF(INDEX('CoC Ranking Data'!$A$1:$CF$105,ROW($E65),5)&lt;&gt;"",INDEX('CoC Ranking Data'!$A$1:$CF$105,ROW($E65),5),"")</f>
        <v/>
      </c>
      <c r="C65" s="287" t="str">
        <f>IF(INDEX('CoC Ranking Data'!$A$1:$CF$105,ROW($E65),7)&lt;&gt;"",INDEX('CoC Ranking Data'!$A$1:$CF$105,ROW($E65),7),"")</f>
        <v/>
      </c>
      <c r="D65" s="300" t="str">
        <f>IF(INDEX('CoC Ranking Data'!$A$1:$CF$105,ROW($E65),15)&lt;&gt;"",INDEX('CoC Ranking Data'!$A$1:$CF$105,ROW($E65),15),"")</f>
        <v/>
      </c>
      <c r="E65" s="8" t="str">
        <f t="shared" si="0"/>
        <v/>
      </c>
    </row>
    <row r="66" spans="1:5" x14ac:dyDescent="0.25">
      <c r="A66" s="286" t="str">
        <f>IF(INDEX('CoC Ranking Data'!$A$1:$CF$106,ROW($E66),4)&lt;&gt;"",INDEX('CoC Ranking Data'!$A$1:$CF$106,ROW($E66),4),"")</f>
        <v/>
      </c>
      <c r="B66" s="286" t="str">
        <f>IF(INDEX('CoC Ranking Data'!$A$1:$CF$105,ROW($E66),5)&lt;&gt;"",INDEX('CoC Ranking Data'!$A$1:$CF$105,ROW($E66),5),"")</f>
        <v/>
      </c>
      <c r="C66" s="287" t="str">
        <f>IF(INDEX('CoC Ranking Data'!$A$1:$CF$105,ROW($E66),7)&lt;&gt;"",INDEX('CoC Ranking Data'!$A$1:$CF$105,ROW($E66),7),"")</f>
        <v/>
      </c>
      <c r="D66" s="300" t="str">
        <f>IF(INDEX('CoC Ranking Data'!$A$1:$CF$105,ROW($E66),15)&lt;&gt;"",INDEX('CoC Ranking Data'!$A$1:$CF$105,ROW($E66),15),"")</f>
        <v/>
      </c>
      <c r="E66" s="8" t="str">
        <f t="shared" si="0"/>
        <v/>
      </c>
    </row>
    <row r="67" spans="1:5" x14ac:dyDescent="0.25">
      <c r="A67" s="286" t="str">
        <f>IF(INDEX('CoC Ranking Data'!$A$1:$CF$106,ROW($E67),4)&lt;&gt;"",INDEX('CoC Ranking Data'!$A$1:$CF$106,ROW($E67),4),"")</f>
        <v/>
      </c>
      <c r="B67" s="286" t="str">
        <f>IF(INDEX('CoC Ranking Data'!$A$1:$CF$105,ROW($E67),5)&lt;&gt;"",INDEX('CoC Ranking Data'!$A$1:$CF$105,ROW($E67),5),"")</f>
        <v/>
      </c>
      <c r="C67" s="287" t="str">
        <f>IF(INDEX('CoC Ranking Data'!$A$1:$CF$105,ROW($E67),7)&lt;&gt;"",INDEX('CoC Ranking Data'!$A$1:$CF$105,ROW($E67),7),"")</f>
        <v/>
      </c>
      <c r="D67" s="300" t="str">
        <f>IF(INDEX('CoC Ranking Data'!$A$1:$CF$105,ROW($E67),15)&lt;&gt;"",INDEX('CoC Ranking Data'!$A$1:$CF$105,ROW($E67),15),"")</f>
        <v/>
      </c>
      <c r="E67" s="8" t="str">
        <f t="shared" si="0"/>
        <v/>
      </c>
    </row>
    <row r="68" spans="1:5" x14ac:dyDescent="0.25">
      <c r="A68" s="286" t="str">
        <f>IF(INDEX('CoC Ranking Data'!$A$1:$CF$106,ROW($E68),4)&lt;&gt;"",INDEX('CoC Ranking Data'!$A$1:$CF$106,ROW($E68),4),"")</f>
        <v/>
      </c>
      <c r="B68" s="286" t="str">
        <f>IF(INDEX('CoC Ranking Data'!$A$1:$CF$105,ROW($E68),5)&lt;&gt;"",INDEX('CoC Ranking Data'!$A$1:$CF$105,ROW($E68),5),"")</f>
        <v/>
      </c>
      <c r="C68" s="287" t="str">
        <f>IF(INDEX('CoC Ranking Data'!$A$1:$CF$105,ROW($E68),7)&lt;&gt;"",INDEX('CoC Ranking Data'!$A$1:$CF$105,ROW($E68),7),"")</f>
        <v/>
      </c>
      <c r="D68" s="300" t="str">
        <f>IF(INDEX('CoC Ranking Data'!$A$1:$CF$105,ROW($E68),15)&lt;&gt;"",INDEX('CoC Ranking Data'!$A$1:$CF$105,ROW($E68),15),"")</f>
        <v/>
      </c>
      <c r="E68" s="8" t="str">
        <f t="shared" si="0"/>
        <v/>
      </c>
    </row>
    <row r="69" spans="1:5" x14ac:dyDescent="0.25">
      <c r="A69" s="286" t="str">
        <f>IF(INDEX('CoC Ranking Data'!$A$1:$CF$106,ROW($E69),4)&lt;&gt;"",INDEX('CoC Ranking Data'!$A$1:$CF$106,ROW($E69),4),"")</f>
        <v/>
      </c>
      <c r="B69" s="286" t="str">
        <f>IF(INDEX('CoC Ranking Data'!$A$1:$CF$105,ROW($E69),5)&lt;&gt;"",INDEX('CoC Ranking Data'!$A$1:$CF$105,ROW($E69),5),"")</f>
        <v/>
      </c>
      <c r="C69" s="287" t="str">
        <f>IF(INDEX('CoC Ranking Data'!$A$1:$CF$105,ROW($E69),7)&lt;&gt;"",INDEX('CoC Ranking Data'!$A$1:$CF$105,ROW($E69),7),"")</f>
        <v/>
      </c>
      <c r="D69" s="300" t="str">
        <f>IF(INDEX('CoC Ranking Data'!$A$1:$CF$105,ROW($E69),15)&lt;&gt;"",INDEX('CoC Ranking Data'!$A$1:$CF$105,ROW($E69),15),"")</f>
        <v/>
      </c>
      <c r="E69" s="8" t="str">
        <f t="shared" si="0"/>
        <v/>
      </c>
    </row>
    <row r="70" spans="1:5" x14ac:dyDescent="0.25">
      <c r="A70" s="286" t="str">
        <f>IF(INDEX('CoC Ranking Data'!$A$1:$CF$106,ROW($E70),4)&lt;&gt;"",INDEX('CoC Ranking Data'!$A$1:$CF$106,ROW($E70),4),"")</f>
        <v/>
      </c>
      <c r="B70" s="286" t="str">
        <f>IF(INDEX('CoC Ranking Data'!$A$1:$CF$105,ROW($E70),5)&lt;&gt;"",INDEX('CoC Ranking Data'!$A$1:$CF$105,ROW($E70),5),"")</f>
        <v/>
      </c>
      <c r="C70" s="287" t="str">
        <f>IF(INDEX('CoC Ranking Data'!$A$1:$CF$105,ROW($E70),7)&lt;&gt;"",INDEX('CoC Ranking Data'!$A$1:$CF$105,ROW($E70),7),"")</f>
        <v/>
      </c>
      <c r="D70" s="300" t="str">
        <f>IF(INDEX('CoC Ranking Data'!$A$1:$CF$105,ROW($E70),15)&lt;&gt;"",INDEX('CoC Ranking Data'!$A$1:$CF$105,ROW($E70),15),"")</f>
        <v/>
      </c>
      <c r="E70" s="8" t="str">
        <f t="shared" si="0"/>
        <v/>
      </c>
    </row>
    <row r="71" spans="1:5" x14ac:dyDescent="0.25">
      <c r="A71" s="286" t="str">
        <f>IF(INDEX('CoC Ranking Data'!$A$1:$CF$106,ROW($E71),4)&lt;&gt;"",INDEX('CoC Ranking Data'!$A$1:$CF$106,ROW($E71),4),"")</f>
        <v/>
      </c>
      <c r="B71" s="286" t="str">
        <f>IF(INDEX('CoC Ranking Data'!$A$1:$CF$105,ROW($E71),5)&lt;&gt;"",INDEX('CoC Ranking Data'!$A$1:$CF$105,ROW($E71),5),"")</f>
        <v/>
      </c>
      <c r="C71" s="287" t="str">
        <f>IF(INDEX('CoC Ranking Data'!$A$1:$CF$105,ROW($E71),7)&lt;&gt;"",INDEX('CoC Ranking Data'!$A$1:$CF$105,ROW($E71),7),"")</f>
        <v/>
      </c>
      <c r="D71" s="300" t="str">
        <f>IF(INDEX('CoC Ranking Data'!$A$1:$CF$105,ROW($E71),15)&lt;&gt;"",INDEX('CoC Ranking Data'!$A$1:$CF$105,ROW($E71),15),"")</f>
        <v/>
      </c>
      <c r="E71" s="8" t="str">
        <f t="shared" si="0"/>
        <v/>
      </c>
    </row>
    <row r="72" spans="1:5" x14ac:dyDescent="0.25">
      <c r="A72" s="286" t="str">
        <f>IF(INDEX('CoC Ranking Data'!$A$1:$CF$106,ROW($E72),4)&lt;&gt;"",INDEX('CoC Ranking Data'!$A$1:$CF$106,ROW($E72),4),"")</f>
        <v/>
      </c>
      <c r="B72" s="286" t="str">
        <f>IF(INDEX('CoC Ranking Data'!$A$1:$CF$105,ROW($E72),5)&lt;&gt;"",INDEX('CoC Ranking Data'!$A$1:$CF$105,ROW($E72),5),"")</f>
        <v/>
      </c>
      <c r="C72" s="287" t="str">
        <f>IF(INDEX('CoC Ranking Data'!$A$1:$CF$105,ROW($E72),7)&lt;&gt;"",INDEX('CoC Ranking Data'!$A$1:$CF$105,ROW($E72),7),"")</f>
        <v/>
      </c>
      <c r="D72" s="300" t="str">
        <f>IF(INDEX('CoC Ranking Data'!$A$1:$CF$105,ROW($E72),15)&lt;&gt;"",INDEX('CoC Ranking Data'!$A$1:$CF$105,ROW($E72),15),"")</f>
        <v/>
      </c>
      <c r="E72" s="8" t="str">
        <f t="shared" si="0"/>
        <v/>
      </c>
    </row>
    <row r="73" spans="1:5" x14ac:dyDescent="0.25">
      <c r="A73" s="286" t="str">
        <f>IF(INDEX('CoC Ranking Data'!$A$1:$CF$106,ROW($E73),4)&lt;&gt;"",INDEX('CoC Ranking Data'!$A$1:$CF$106,ROW($E73),4),"")</f>
        <v/>
      </c>
      <c r="B73" s="286" t="str">
        <f>IF(INDEX('CoC Ranking Data'!$A$1:$CF$105,ROW($E73),5)&lt;&gt;"",INDEX('CoC Ranking Data'!$A$1:$CF$105,ROW($E73),5),"")</f>
        <v/>
      </c>
      <c r="C73" s="287" t="str">
        <f>IF(INDEX('CoC Ranking Data'!$A$1:$CF$105,ROW($E73),7)&lt;&gt;"",INDEX('CoC Ranking Data'!$A$1:$CF$105,ROW($E73),7),"")</f>
        <v/>
      </c>
      <c r="D73" s="300" t="str">
        <f>IF(INDEX('CoC Ranking Data'!$A$1:$CF$105,ROW($E73),15)&lt;&gt;"",INDEX('CoC Ranking Data'!$A$1:$CF$105,ROW($E73),15),"")</f>
        <v/>
      </c>
      <c r="E73" s="8" t="str">
        <f t="shared" si="0"/>
        <v/>
      </c>
    </row>
    <row r="74" spans="1:5" x14ac:dyDescent="0.25">
      <c r="A74" s="286" t="str">
        <f>IF(INDEX('CoC Ranking Data'!$A$1:$CF$106,ROW($E74),4)&lt;&gt;"",INDEX('CoC Ranking Data'!$A$1:$CF$106,ROW($E74),4),"")</f>
        <v/>
      </c>
      <c r="B74" s="286" t="str">
        <f>IF(INDEX('CoC Ranking Data'!$A$1:$CF$105,ROW($E74),5)&lt;&gt;"",INDEX('CoC Ranking Data'!$A$1:$CF$105,ROW($E74),5),"")</f>
        <v/>
      </c>
      <c r="C74" s="287" t="str">
        <f>IF(INDEX('CoC Ranking Data'!$A$1:$CF$105,ROW($E74),7)&lt;&gt;"",INDEX('CoC Ranking Data'!$A$1:$CF$105,ROW($E74),7),"")</f>
        <v/>
      </c>
      <c r="D74" s="300" t="str">
        <f>IF(INDEX('CoC Ranking Data'!$A$1:$CF$105,ROW($E74),15)&lt;&gt;"",INDEX('CoC Ranking Data'!$A$1:$CF$105,ROW($E74),15),"")</f>
        <v/>
      </c>
      <c r="E74" s="8" t="str">
        <f t="shared" ref="E74:E101" si="1">IF(AND(A74&lt;&gt;"",D74&lt;&gt;""),IF(OR($C74="PH",$C74="PH-RRH"),IF(D74&gt;=1,10,IF(AND(D74 &lt; 1, D74 &gt;= 0.96),9,IF(AND(D74 &lt; 0.96, D74 &gt;= 0.9),8, IF(AND(D74 &lt; 0.9, D74 &gt;= 0.85), 6, IF(AND(D74 &lt; 0.85, D74 &gt;= 0.8),4,0))))),""),"")</f>
        <v/>
      </c>
    </row>
    <row r="75" spans="1:5" x14ac:dyDescent="0.25">
      <c r="A75" s="286" t="str">
        <f>IF(INDEX('CoC Ranking Data'!$A$1:$CF$106,ROW($E75),4)&lt;&gt;"",INDEX('CoC Ranking Data'!$A$1:$CF$106,ROW($E75),4),"")</f>
        <v/>
      </c>
      <c r="B75" s="286" t="str">
        <f>IF(INDEX('CoC Ranking Data'!$A$1:$CF$105,ROW($E75),5)&lt;&gt;"",INDEX('CoC Ranking Data'!$A$1:$CF$105,ROW($E75),5),"")</f>
        <v/>
      </c>
      <c r="C75" s="287" t="str">
        <f>IF(INDEX('CoC Ranking Data'!$A$1:$CF$105,ROW($E75),7)&lt;&gt;"",INDEX('CoC Ranking Data'!$A$1:$CF$105,ROW($E75),7),"")</f>
        <v/>
      </c>
      <c r="D75" s="300" t="str">
        <f>IF(INDEX('CoC Ranking Data'!$A$1:$CF$105,ROW($E75),15)&lt;&gt;"",INDEX('CoC Ranking Data'!$A$1:$CF$105,ROW($E75),15),"")</f>
        <v/>
      </c>
      <c r="E75" s="8" t="str">
        <f t="shared" si="1"/>
        <v/>
      </c>
    </row>
    <row r="76" spans="1:5" x14ac:dyDescent="0.25">
      <c r="A76" s="286" t="str">
        <f>IF(INDEX('CoC Ranking Data'!$A$1:$CF$106,ROW($E76),4)&lt;&gt;"",INDEX('CoC Ranking Data'!$A$1:$CF$106,ROW($E76),4),"")</f>
        <v/>
      </c>
      <c r="B76" s="286" t="str">
        <f>IF(INDEX('CoC Ranking Data'!$A$1:$CF$105,ROW($E76),5)&lt;&gt;"",INDEX('CoC Ranking Data'!$A$1:$CF$105,ROW($E76),5),"")</f>
        <v/>
      </c>
      <c r="C76" s="287" t="str">
        <f>IF(INDEX('CoC Ranking Data'!$A$1:$CF$105,ROW($E76),7)&lt;&gt;"",INDEX('CoC Ranking Data'!$A$1:$CF$105,ROW($E76),7),"")</f>
        <v/>
      </c>
      <c r="D76" s="300" t="str">
        <f>IF(INDEX('CoC Ranking Data'!$A$1:$CF$105,ROW($E76),15)&lt;&gt;"",INDEX('CoC Ranking Data'!$A$1:$CF$105,ROW($E76),15),"")</f>
        <v/>
      </c>
      <c r="E76" s="8" t="str">
        <f t="shared" si="1"/>
        <v/>
      </c>
    </row>
    <row r="77" spans="1:5" x14ac:dyDescent="0.25">
      <c r="A77" s="286" t="str">
        <f>IF(INDEX('CoC Ranking Data'!$A$1:$CF$106,ROW($E77),4)&lt;&gt;"",INDEX('CoC Ranking Data'!$A$1:$CF$106,ROW($E77),4),"")</f>
        <v/>
      </c>
      <c r="B77" s="286" t="str">
        <f>IF(INDEX('CoC Ranking Data'!$A$1:$CF$105,ROW($E77),5)&lt;&gt;"",INDEX('CoC Ranking Data'!$A$1:$CF$105,ROW($E77),5),"")</f>
        <v/>
      </c>
      <c r="C77" s="287" t="str">
        <f>IF(INDEX('CoC Ranking Data'!$A$1:$CF$105,ROW($E77),7)&lt;&gt;"",INDEX('CoC Ranking Data'!$A$1:$CF$105,ROW($E77),7),"")</f>
        <v/>
      </c>
      <c r="D77" s="300" t="str">
        <f>IF(INDEX('CoC Ranking Data'!$A$1:$CF$105,ROW($E77),15)&lt;&gt;"",INDEX('CoC Ranking Data'!$A$1:$CF$105,ROW($E77),15),"")</f>
        <v/>
      </c>
      <c r="E77" s="8" t="str">
        <f t="shared" si="1"/>
        <v/>
      </c>
    </row>
    <row r="78" spans="1:5" x14ac:dyDescent="0.25">
      <c r="A78" s="286" t="str">
        <f>IF(INDEX('CoC Ranking Data'!$A$1:$CF$106,ROW($E78),4)&lt;&gt;"",INDEX('CoC Ranking Data'!$A$1:$CF$106,ROW($E78),4),"")</f>
        <v/>
      </c>
      <c r="B78" s="286" t="str">
        <f>IF(INDEX('CoC Ranking Data'!$A$1:$CF$105,ROW($E78),5)&lt;&gt;"",INDEX('CoC Ranking Data'!$A$1:$CF$105,ROW($E78),5),"")</f>
        <v/>
      </c>
      <c r="C78" s="287" t="str">
        <f>IF(INDEX('CoC Ranking Data'!$A$1:$CF$105,ROW($E78),7)&lt;&gt;"",INDEX('CoC Ranking Data'!$A$1:$CF$105,ROW($E78),7),"")</f>
        <v/>
      </c>
      <c r="D78" s="300" t="str">
        <f>IF(INDEX('CoC Ranking Data'!$A$1:$CF$105,ROW($E78),15)&lt;&gt;"",INDEX('CoC Ranking Data'!$A$1:$CF$105,ROW($E78),15),"")</f>
        <v/>
      </c>
      <c r="E78" s="8" t="str">
        <f t="shared" si="1"/>
        <v/>
      </c>
    </row>
    <row r="79" spans="1:5" x14ac:dyDescent="0.25">
      <c r="A79" s="286" t="str">
        <f>IF(INDEX('CoC Ranking Data'!$A$1:$CF$106,ROW($E79),4)&lt;&gt;"",INDEX('CoC Ranking Data'!$A$1:$CF$106,ROW($E79),4),"")</f>
        <v/>
      </c>
      <c r="B79" s="286" t="str">
        <f>IF(INDEX('CoC Ranking Data'!$A$1:$CF$105,ROW($E79),5)&lt;&gt;"",INDEX('CoC Ranking Data'!$A$1:$CF$105,ROW($E79),5),"")</f>
        <v/>
      </c>
      <c r="C79" s="287" t="str">
        <f>IF(INDEX('CoC Ranking Data'!$A$1:$CF$105,ROW($E79),7)&lt;&gt;"",INDEX('CoC Ranking Data'!$A$1:$CF$105,ROW($E79),7),"")</f>
        <v/>
      </c>
      <c r="D79" s="300" t="str">
        <f>IF(INDEX('CoC Ranking Data'!$A$1:$CF$105,ROW($E79),15)&lt;&gt;"",INDEX('CoC Ranking Data'!$A$1:$CF$105,ROW($E79),15),"")</f>
        <v/>
      </c>
      <c r="E79" s="8" t="str">
        <f t="shared" si="1"/>
        <v/>
      </c>
    </row>
    <row r="80" spans="1:5" x14ac:dyDescent="0.25">
      <c r="A80" s="286" t="str">
        <f>IF(INDEX('CoC Ranking Data'!$A$1:$CF$106,ROW($E80),4)&lt;&gt;"",INDEX('CoC Ranking Data'!$A$1:$CF$106,ROW($E80),4),"")</f>
        <v/>
      </c>
      <c r="B80" s="286" t="str">
        <f>IF(INDEX('CoC Ranking Data'!$A$1:$CF$105,ROW($E80),5)&lt;&gt;"",INDEX('CoC Ranking Data'!$A$1:$CF$105,ROW($E80),5),"")</f>
        <v/>
      </c>
      <c r="C80" s="287" t="str">
        <f>IF(INDEX('CoC Ranking Data'!$A$1:$CF$105,ROW($E80),7)&lt;&gt;"",INDEX('CoC Ranking Data'!$A$1:$CF$105,ROW($E80),7),"")</f>
        <v/>
      </c>
      <c r="D80" s="300" t="str">
        <f>IF(INDEX('CoC Ranking Data'!$A$1:$CF$105,ROW($E80),15)&lt;&gt;"",INDEX('CoC Ranking Data'!$A$1:$CF$105,ROW($E80),15),"")</f>
        <v/>
      </c>
      <c r="E80" s="8" t="str">
        <f t="shared" si="1"/>
        <v/>
      </c>
    </row>
    <row r="81" spans="1:5" x14ac:dyDescent="0.25">
      <c r="A81" s="286" t="str">
        <f>IF(INDEX('CoC Ranking Data'!$A$1:$CF$106,ROW($E81),4)&lt;&gt;"",INDEX('CoC Ranking Data'!$A$1:$CF$106,ROW($E81),4),"")</f>
        <v/>
      </c>
      <c r="B81" s="286" t="str">
        <f>IF(INDEX('CoC Ranking Data'!$A$1:$CF$105,ROW($E81),5)&lt;&gt;"",INDEX('CoC Ranking Data'!$A$1:$CF$105,ROW($E81),5),"")</f>
        <v/>
      </c>
      <c r="C81" s="287" t="str">
        <f>IF(INDEX('CoC Ranking Data'!$A$1:$CF$105,ROW($E81),7)&lt;&gt;"",INDEX('CoC Ranking Data'!$A$1:$CF$105,ROW($E81),7),"")</f>
        <v/>
      </c>
      <c r="D81" s="300" t="str">
        <f>IF(INDEX('CoC Ranking Data'!$A$1:$CF$105,ROW($E81),15)&lt;&gt;"",INDEX('CoC Ranking Data'!$A$1:$CF$105,ROW($E81),15),"")</f>
        <v/>
      </c>
      <c r="E81" s="8" t="str">
        <f t="shared" si="1"/>
        <v/>
      </c>
    </row>
    <row r="82" spans="1:5" x14ac:dyDescent="0.25">
      <c r="A82" s="286" t="str">
        <f>IF(INDEX('CoC Ranking Data'!$A$1:$CF$106,ROW($E82),4)&lt;&gt;"",INDEX('CoC Ranking Data'!$A$1:$CF$106,ROW($E82),4),"")</f>
        <v/>
      </c>
      <c r="B82" s="286" t="str">
        <f>IF(INDEX('CoC Ranking Data'!$A$1:$CF$105,ROW($E82),5)&lt;&gt;"",INDEX('CoC Ranking Data'!$A$1:$CF$105,ROW($E82),5),"")</f>
        <v/>
      </c>
      <c r="C82" s="287" t="str">
        <f>IF(INDEX('CoC Ranking Data'!$A$1:$CF$105,ROW($E82),7)&lt;&gt;"",INDEX('CoC Ranking Data'!$A$1:$CF$105,ROW($E82),7),"")</f>
        <v/>
      </c>
      <c r="D82" s="300" t="str">
        <f>IF(INDEX('CoC Ranking Data'!$A$1:$CF$105,ROW($E82),15)&lt;&gt;"",INDEX('CoC Ranking Data'!$A$1:$CF$105,ROW($E82),15),"")</f>
        <v/>
      </c>
      <c r="E82" s="8" t="str">
        <f t="shared" si="1"/>
        <v/>
      </c>
    </row>
    <row r="83" spans="1:5" x14ac:dyDescent="0.25">
      <c r="A83" s="286" t="str">
        <f>IF(INDEX('CoC Ranking Data'!$A$1:$CF$106,ROW($E83),4)&lt;&gt;"",INDEX('CoC Ranking Data'!$A$1:$CF$106,ROW($E83),4),"")</f>
        <v/>
      </c>
      <c r="B83" s="286" t="str">
        <f>IF(INDEX('CoC Ranking Data'!$A$1:$CF$105,ROW($E83),5)&lt;&gt;"",INDEX('CoC Ranking Data'!$A$1:$CF$105,ROW($E83),5),"")</f>
        <v/>
      </c>
      <c r="C83" s="287" t="str">
        <f>IF(INDEX('CoC Ranking Data'!$A$1:$CF$105,ROW($E83),7)&lt;&gt;"",INDEX('CoC Ranking Data'!$A$1:$CF$105,ROW($E83),7),"")</f>
        <v/>
      </c>
      <c r="D83" s="300" t="str">
        <f>IF(INDEX('CoC Ranking Data'!$A$1:$CF$105,ROW($E83),15)&lt;&gt;"",INDEX('CoC Ranking Data'!$A$1:$CF$105,ROW($E83),15),"")</f>
        <v/>
      </c>
      <c r="E83" s="8" t="str">
        <f t="shared" si="1"/>
        <v/>
      </c>
    </row>
    <row r="84" spans="1:5" x14ac:dyDescent="0.25">
      <c r="A84" s="286" t="str">
        <f>IF(INDEX('CoC Ranking Data'!$A$1:$CF$106,ROW($E84),4)&lt;&gt;"",INDEX('CoC Ranking Data'!$A$1:$CF$106,ROW($E84),4),"")</f>
        <v/>
      </c>
      <c r="B84" s="286" t="str">
        <f>IF(INDEX('CoC Ranking Data'!$A$1:$CF$105,ROW($E84),5)&lt;&gt;"",INDEX('CoC Ranking Data'!$A$1:$CF$105,ROW($E84),5),"")</f>
        <v/>
      </c>
      <c r="C84" s="287" t="str">
        <f>IF(INDEX('CoC Ranking Data'!$A$1:$CF$105,ROW($E84),7)&lt;&gt;"",INDEX('CoC Ranking Data'!$A$1:$CF$105,ROW($E84),7),"")</f>
        <v/>
      </c>
      <c r="D84" s="300" t="str">
        <f>IF(INDEX('CoC Ranking Data'!$A$1:$CF$105,ROW($E84),15)&lt;&gt;"",INDEX('CoC Ranking Data'!$A$1:$CF$105,ROW($E84),15),"")</f>
        <v/>
      </c>
      <c r="E84" s="8" t="str">
        <f t="shared" si="1"/>
        <v/>
      </c>
    </row>
    <row r="85" spans="1:5" x14ac:dyDescent="0.25">
      <c r="A85" s="286" t="str">
        <f>IF(INDEX('CoC Ranking Data'!$A$1:$CF$106,ROW($E85),4)&lt;&gt;"",INDEX('CoC Ranking Data'!$A$1:$CF$106,ROW($E85),4),"")</f>
        <v/>
      </c>
      <c r="B85" s="286" t="str">
        <f>IF(INDEX('CoC Ranking Data'!$A$1:$CF$105,ROW($E85),5)&lt;&gt;"",INDEX('CoC Ranking Data'!$A$1:$CF$105,ROW($E85),5),"")</f>
        <v/>
      </c>
      <c r="C85" s="287" t="str">
        <f>IF(INDEX('CoC Ranking Data'!$A$1:$CF$105,ROW($E85),7)&lt;&gt;"",INDEX('CoC Ranking Data'!$A$1:$CF$105,ROW($E85),7),"")</f>
        <v/>
      </c>
      <c r="D85" s="300" t="str">
        <f>IF(INDEX('CoC Ranking Data'!$A$1:$CF$105,ROW($E85),15)&lt;&gt;"",INDEX('CoC Ranking Data'!$A$1:$CF$105,ROW($E85),15),"")</f>
        <v/>
      </c>
      <c r="E85" s="8" t="str">
        <f t="shared" si="1"/>
        <v/>
      </c>
    </row>
    <row r="86" spans="1:5" x14ac:dyDescent="0.25">
      <c r="A86" s="286" t="str">
        <f>IF(INDEX('CoC Ranking Data'!$A$1:$CF$106,ROW($E86),4)&lt;&gt;"",INDEX('CoC Ranking Data'!$A$1:$CF$106,ROW($E86),4),"")</f>
        <v/>
      </c>
      <c r="B86" s="286" t="str">
        <f>IF(INDEX('CoC Ranking Data'!$A$1:$CF$105,ROW($E86),5)&lt;&gt;"",INDEX('CoC Ranking Data'!$A$1:$CF$105,ROW($E86),5),"")</f>
        <v/>
      </c>
      <c r="C86" s="287" t="str">
        <f>IF(INDEX('CoC Ranking Data'!$A$1:$CF$105,ROW($E86),7)&lt;&gt;"",INDEX('CoC Ranking Data'!$A$1:$CF$105,ROW($E86),7),"")</f>
        <v/>
      </c>
      <c r="D86" s="300" t="str">
        <f>IF(INDEX('CoC Ranking Data'!$A$1:$CF$105,ROW($E86),15)&lt;&gt;"",INDEX('CoC Ranking Data'!$A$1:$CF$105,ROW($E86),15),"")</f>
        <v/>
      </c>
      <c r="E86" s="8" t="str">
        <f t="shared" si="1"/>
        <v/>
      </c>
    </row>
    <row r="87" spans="1:5" x14ac:dyDescent="0.25">
      <c r="A87" s="286" t="str">
        <f>IF(INDEX('CoC Ranking Data'!$A$1:$CF$106,ROW($E87),4)&lt;&gt;"",INDEX('CoC Ranking Data'!$A$1:$CF$106,ROW($E87),4),"")</f>
        <v/>
      </c>
      <c r="B87" s="286" t="str">
        <f>IF(INDEX('CoC Ranking Data'!$A$1:$CF$105,ROW($E87),5)&lt;&gt;"",INDEX('CoC Ranking Data'!$A$1:$CF$105,ROW($E87),5),"")</f>
        <v/>
      </c>
      <c r="C87" s="287" t="str">
        <f>IF(INDEX('CoC Ranking Data'!$A$1:$CF$105,ROW($E87),7)&lt;&gt;"",INDEX('CoC Ranking Data'!$A$1:$CF$105,ROW($E87),7),"")</f>
        <v/>
      </c>
      <c r="D87" s="300" t="str">
        <f>IF(INDEX('CoC Ranking Data'!$A$1:$CF$105,ROW($E87),15)&lt;&gt;"",INDEX('CoC Ranking Data'!$A$1:$CF$105,ROW($E87),15),"")</f>
        <v/>
      </c>
      <c r="E87" s="8" t="str">
        <f t="shared" si="1"/>
        <v/>
      </c>
    </row>
    <row r="88" spans="1:5" x14ac:dyDescent="0.25">
      <c r="A88" s="286" t="str">
        <f>IF(INDEX('CoC Ranking Data'!$A$1:$CF$106,ROW($E88),4)&lt;&gt;"",INDEX('CoC Ranking Data'!$A$1:$CF$106,ROW($E88),4),"")</f>
        <v/>
      </c>
      <c r="B88" s="286" t="str">
        <f>IF(INDEX('CoC Ranking Data'!$A$1:$CF$105,ROW($E88),5)&lt;&gt;"",INDEX('CoC Ranking Data'!$A$1:$CF$105,ROW($E88),5),"")</f>
        <v/>
      </c>
      <c r="C88" s="287" t="str">
        <f>IF(INDEX('CoC Ranking Data'!$A$1:$CF$105,ROW($E88),7)&lt;&gt;"",INDEX('CoC Ranking Data'!$A$1:$CF$105,ROW($E88),7),"")</f>
        <v/>
      </c>
      <c r="D88" s="300" t="str">
        <f>IF(INDEX('CoC Ranking Data'!$A$1:$CF$105,ROW($E88),15)&lt;&gt;"",INDEX('CoC Ranking Data'!$A$1:$CF$105,ROW($E88),15),"")</f>
        <v/>
      </c>
      <c r="E88" s="8" t="str">
        <f t="shared" si="1"/>
        <v/>
      </c>
    </row>
    <row r="89" spans="1:5" x14ac:dyDescent="0.25">
      <c r="A89" s="286" t="str">
        <f>IF(INDEX('CoC Ranking Data'!$A$1:$CF$106,ROW($E89),4)&lt;&gt;"",INDEX('CoC Ranking Data'!$A$1:$CF$106,ROW($E89),4),"")</f>
        <v/>
      </c>
      <c r="B89" s="286" t="str">
        <f>IF(INDEX('CoC Ranking Data'!$A$1:$CF$105,ROW($E89),5)&lt;&gt;"",INDEX('CoC Ranking Data'!$A$1:$CF$105,ROW($E89),5),"")</f>
        <v/>
      </c>
      <c r="C89" s="287" t="str">
        <f>IF(INDEX('CoC Ranking Data'!$A$1:$CF$105,ROW($E89),7)&lt;&gt;"",INDEX('CoC Ranking Data'!$A$1:$CF$105,ROW($E89),7),"")</f>
        <v/>
      </c>
      <c r="D89" s="300" t="str">
        <f>IF(INDEX('CoC Ranking Data'!$A$1:$CF$105,ROW($E89),15)&lt;&gt;"",INDEX('CoC Ranking Data'!$A$1:$CF$105,ROW($E89),15),"")</f>
        <v/>
      </c>
      <c r="E89" s="8" t="str">
        <f t="shared" si="1"/>
        <v/>
      </c>
    </row>
    <row r="90" spans="1:5" x14ac:dyDescent="0.25">
      <c r="A90" s="286" t="str">
        <f>IF(INDEX('CoC Ranking Data'!$A$1:$CF$106,ROW($E90),4)&lt;&gt;"",INDEX('CoC Ranking Data'!$A$1:$CF$106,ROW($E90),4),"")</f>
        <v/>
      </c>
      <c r="B90" s="286" t="str">
        <f>IF(INDEX('CoC Ranking Data'!$A$1:$CF$105,ROW($E90),5)&lt;&gt;"",INDEX('CoC Ranking Data'!$A$1:$CF$105,ROW($E90),5),"")</f>
        <v/>
      </c>
      <c r="C90" s="287" t="str">
        <f>IF(INDEX('CoC Ranking Data'!$A$1:$CF$105,ROW($E90),7)&lt;&gt;"",INDEX('CoC Ranking Data'!$A$1:$CF$105,ROW($E90),7),"")</f>
        <v/>
      </c>
      <c r="D90" s="300" t="str">
        <f>IF(INDEX('CoC Ranking Data'!$A$1:$CF$105,ROW($E90),15)&lt;&gt;"",INDEX('CoC Ranking Data'!$A$1:$CF$105,ROW($E90),15),"")</f>
        <v/>
      </c>
      <c r="E90" s="8" t="str">
        <f t="shared" si="1"/>
        <v/>
      </c>
    </row>
    <row r="91" spans="1:5" x14ac:dyDescent="0.25">
      <c r="A91" s="286" t="str">
        <f>IF(INDEX('CoC Ranking Data'!$A$1:$CF$106,ROW($E91),4)&lt;&gt;"",INDEX('CoC Ranking Data'!$A$1:$CF$106,ROW($E91),4),"")</f>
        <v/>
      </c>
      <c r="B91" s="286" t="str">
        <f>IF(INDEX('CoC Ranking Data'!$A$1:$CF$105,ROW($E91),5)&lt;&gt;"",INDEX('CoC Ranking Data'!$A$1:$CF$105,ROW($E91),5),"")</f>
        <v/>
      </c>
      <c r="C91" s="287" t="str">
        <f>IF(INDEX('CoC Ranking Data'!$A$1:$CF$105,ROW($E91),7)&lt;&gt;"",INDEX('CoC Ranking Data'!$A$1:$CF$105,ROW($E91),7),"")</f>
        <v/>
      </c>
      <c r="D91" s="300" t="str">
        <f>IF(INDEX('CoC Ranking Data'!$A$1:$CF$105,ROW($E91),15)&lt;&gt;"",INDEX('CoC Ranking Data'!$A$1:$CF$105,ROW($E91),15),"")</f>
        <v/>
      </c>
      <c r="E91" s="8" t="str">
        <f t="shared" si="1"/>
        <v/>
      </c>
    </row>
    <row r="92" spans="1:5" x14ac:dyDescent="0.25">
      <c r="A92" s="286" t="str">
        <f>IF(INDEX('CoC Ranking Data'!$A$1:$CF$106,ROW($E92),4)&lt;&gt;"",INDEX('CoC Ranking Data'!$A$1:$CF$106,ROW($E92),4),"")</f>
        <v/>
      </c>
      <c r="B92" s="286" t="str">
        <f>IF(INDEX('CoC Ranking Data'!$A$1:$CF$105,ROW($E92),5)&lt;&gt;"",INDEX('CoC Ranking Data'!$A$1:$CF$105,ROW($E92),5),"")</f>
        <v/>
      </c>
      <c r="C92" s="287" t="str">
        <f>IF(INDEX('CoC Ranking Data'!$A$1:$CF$105,ROW($E92),7)&lt;&gt;"",INDEX('CoC Ranking Data'!$A$1:$CF$105,ROW($E92),7),"")</f>
        <v/>
      </c>
      <c r="D92" s="300" t="str">
        <f>IF(INDEX('CoC Ranking Data'!$A$1:$CF$105,ROW($E92),15)&lt;&gt;"",INDEX('CoC Ranking Data'!$A$1:$CF$105,ROW($E92),15),"")</f>
        <v/>
      </c>
      <c r="E92" s="8" t="str">
        <f t="shared" si="1"/>
        <v/>
      </c>
    </row>
    <row r="93" spans="1:5" x14ac:dyDescent="0.25">
      <c r="A93" s="286" t="str">
        <f>IF(INDEX('CoC Ranking Data'!$A$1:$CF$106,ROW($E93),4)&lt;&gt;"",INDEX('CoC Ranking Data'!$A$1:$CF$106,ROW($E93),4),"")</f>
        <v/>
      </c>
      <c r="B93" s="286" t="str">
        <f>IF(INDEX('CoC Ranking Data'!$A$1:$CF$105,ROW($E93),5)&lt;&gt;"",INDEX('CoC Ranking Data'!$A$1:$CF$105,ROW($E93),5),"")</f>
        <v/>
      </c>
      <c r="C93" s="287" t="str">
        <f>IF(INDEX('CoC Ranking Data'!$A$1:$CF$105,ROW($E93),7)&lt;&gt;"",INDEX('CoC Ranking Data'!$A$1:$CF$105,ROW($E93),7),"")</f>
        <v/>
      </c>
      <c r="D93" s="300" t="str">
        <f>IF(INDEX('CoC Ranking Data'!$A$1:$CF$105,ROW($E93),15)&lt;&gt;"",INDEX('CoC Ranking Data'!$A$1:$CF$105,ROW($E93),15),"")</f>
        <v/>
      </c>
      <c r="E93" s="8" t="str">
        <f t="shared" si="1"/>
        <v/>
      </c>
    </row>
    <row r="94" spans="1:5" x14ac:dyDescent="0.25">
      <c r="A94" s="286" t="str">
        <f>IF(INDEX('CoC Ranking Data'!$A$1:$CF$106,ROW($E94),4)&lt;&gt;"",INDEX('CoC Ranking Data'!$A$1:$CF$106,ROW($E94),4),"")</f>
        <v/>
      </c>
      <c r="B94" s="286" t="str">
        <f>IF(INDEX('CoC Ranking Data'!$A$1:$CF$105,ROW($E94),5)&lt;&gt;"",INDEX('CoC Ranking Data'!$A$1:$CF$105,ROW($E94),5),"")</f>
        <v/>
      </c>
      <c r="C94" s="287" t="str">
        <f>IF(INDEX('CoC Ranking Data'!$A$1:$CF$105,ROW($E94),7)&lt;&gt;"",INDEX('CoC Ranking Data'!$A$1:$CF$105,ROW($E94),7),"")</f>
        <v/>
      </c>
      <c r="D94" s="300" t="str">
        <f>IF(INDEX('CoC Ranking Data'!$A$1:$CF$105,ROW($E94),15)&lt;&gt;"",INDEX('CoC Ranking Data'!$A$1:$CF$105,ROW($E94),15),"")</f>
        <v/>
      </c>
      <c r="E94" s="8" t="str">
        <f t="shared" si="1"/>
        <v/>
      </c>
    </row>
    <row r="95" spans="1:5" x14ac:dyDescent="0.25">
      <c r="A95" s="286" t="str">
        <f>IF(INDEX('CoC Ranking Data'!$A$1:$CF$106,ROW($E95),4)&lt;&gt;"",INDEX('CoC Ranking Data'!$A$1:$CF$106,ROW($E95),4),"")</f>
        <v/>
      </c>
      <c r="B95" s="286" t="str">
        <f>IF(INDEX('CoC Ranking Data'!$A$1:$CF$105,ROW($E95),5)&lt;&gt;"",INDEX('CoC Ranking Data'!$A$1:$CF$105,ROW($E95),5),"")</f>
        <v/>
      </c>
      <c r="C95" s="287" t="str">
        <f>IF(INDEX('CoC Ranking Data'!$A$1:$CF$105,ROW($E95),7)&lt;&gt;"",INDEX('CoC Ranking Data'!$A$1:$CF$105,ROW($E95),7),"")</f>
        <v/>
      </c>
      <c r="D95" s="300" t="str">
        <f>IF(INDEX('CoC Ranking Data'!$A$1:$CF$105,ROW($E95),15)&lt;&gt;"",INDEX('CoC Ranking Data'!$A$1:$CF$105,ROW($E95),15),"")</f>
        <v/>
      </c>
      <c r="E95" s="8" t="str">
        <f t="shared" si="1"/>
        <v/>
      </c>
    </row>
    <row r="96" spans="1:5" x14ac:dyDescent="0.25">
      <c r="A96" s="286" t="str">
        <f>IF(INDEX('CoC Ranking Data'!$A$1:$CF$106,ROW($E96),4)&lt;&gt;"",INDEX('CoC Ranking Data'!$A$1:$CF$106,ROW($E96),4),"")</f>
        <v/>
      </c>
      <c r="B96" s="286" t="str">
        <f>IF(INDEX('CoC Ranking Data'!$A$1:$CF$105,ROW($E96),5)&lt;&gt;"",INDEX('CoC Ranking Data'!$A$1:$CF$105,ROW($E96),5),"")</f>
        <v/>
      </c>
      <c r="C96" s="287" t="str">
        <f>IF(INDEX('CoC Ranking Data'!$A$1:$CF$105,ROW($E96),7)&lt;&gt;"",INDEX('CoC Ranking Data'!$A$1:$CF$105,ROW($E96),7),"")</f>
        <v/>
      </c>
      <c r="D96" s="300" t="str">
        <f>IF(INDEX('CoC Ranking Data'!$A$1:$CF$105,ROW($E96),15)&lt;&gt;"",INDEX('CoC Ranking Data'!$A$1:$CF$105,ROW($E96),15),"")</f>
        <v/>
      </c>
      <c r="E96" s="8" t="str">
        <f t="shared" si="1"/>
        <v/>
      </c>
    </row>
    <row r="97" spans="1:5" x14ac:dyDescent="0.25">
      <c r="A97" s="286" t="str">
        <f>IF(INDEX('CoC Ranking Data'!$A$1:$CF$106,ROW($E97),4)&lt;&gt;"",INDEX('CoC Ranking Data'!$A$1:$CF$106,ROW($E97),4),"")</f>
        <v/>
      </c>
      <c r="B97" s="286" t="str">
        <f>IF(INDEX('CoC Ranking Data'!$A$1:$CF$105,ROW($E97),5)&lt;&gt;"",INDEX('CoC Ranking Data'!$A$1:$CF$105,ROW($E97),5),"")</f>
        <v/>
      </c>
      <c r="C97" s="287" t="str">
        <f>IF(INDEX('CoC Ranking Data'!$A$1:$CF$105,ROW($E97),7)&lt;&gt;"",INDEX('CoC Ranking Data'!$A$1:$CF$105,ROW($E97),7),"")</f>
        <v/>
      </c>
      <c r="D97" s="300" t="str">
        <f>IF(INDEX('CoC Ranking Data'!$A$1:$CF$105,ROW($E97),15)&lt;&gt;"",INDEX('CoC Ranking Data'!$A$1:$CF$105,ROW($E97),15),"")</f>
        <v/>
      </c>
      <c r="E97" s="8" t="str">
        <f t="shared" si="1"/>
        <v/>
      </c>
    </row>
    <row r="98" spans="1:5" x14ac:dyDescent="0.25">
      <c r="A98" s="286" t="str">
        <f>IF(INDEX('CoC Ranking Data'!$A$1:$CF$106,ROW($E98),4)&lt;&gt;"",INDEX('CoC Ranking Data'!$A$1:$CF$106,ROW($E98),4),"")</f>
        <v/>
      </c>
      <c r="B98" s="286" t="str">
        <f>IF(INDEX('CoC Ranking Data'!$A$1:$CF$105,ROW($E98),5)&lt;&gt;"",INDEX('CoC Ranking Data'!$A$1:$CF$105,ROW($E98),5),"")</f>
        <v/>
      </c>
      <c r="C98" s="287" t="str">
        <f>IF(INDEX('CoC Ranking Data'!$A$1:$CF$105,ROW($E98),7)&lt;&gt;"",INDEX('CoC Ranking Data'!$A$1:$CF$105,ROW($E98),7),"")</f>
        <v/>
      </c>
      <c r="D98" s="300" t="str">
        <f>IF(INDEX('CoC Ranking Data'!$A$1:$CF$105,ROW($E98),15)&lt;&gt;"",INDEX('CoC Ranking Data'!$A$1:$CF$105,ROW($E98),15),"")</f>
        <v/>
      </c>
      <c r="E98" s="8" t="str">
        <f t="shared" si="1"/>
        <v/>
      </c>
    </row>
    <row r="99" spans="1:5" x14ac:dyDescent="0.25">
      <c r="A99" s="286" t="str">
        <f>IF(INDEX('CoC Ranking Data'!$A$1:$CF$106,ROW($E99),4)&lt;&gt;"",INDEX('CoC Ranking Data'!$A$1:$CF$106,ROW($E99),4),"")</f>
        <v/>
      </c>
      <c r="B99" s="286" t="str">
        <f>IF(INDEX('CoC Ranking Data'!$A$1:$CF$105,ROW($E99),5)&lt;&gt;"",INDEX('CoC Ranking Data'!$A$1:$CF$105,ROW($E99),5),"")</f>
        <v/>
      </c>
      <c r="C99" s="287" t="str">
        <f>IF(INDEX('CoC Ranking Data'!$A$1:$CF$105,ROW($E99),7)&lt;&gt;"",INDEX('CoC Ranking Data'!$A$1:$CF$105,ROW($E99),7),"")</f>
        <v/>
      </c>
      <c r="D99" s="300" t="str">
        <f>IF(INDEX('CoC Ranking Data'!$A$1:$CF$105,ROW($E99),15)&lt;&gt;"",INDEX('CoC Ranking Data'!$A$1:$CF$105,ROW($E99),15),"")</f>
        <v/>
      </c>
      <c r="E99" s="8" t="str">
        <f t="shared" si="1"/>
        <v/>
      </c>
    </row>
    <row r="100" spans="1:5" x14ac:dyDescent="0.25">
      <c r="A100" s="286" t="str">
        <f>IF(INDEX('CoC Ranking Data'!$A$1:$CF$106,ROW($E100),4)&lt;&gt;"",INDEX('CoC Ranking Data'!$A$1:$CF$106,ROW($E100),4),"")</f>
        <v/>
      </c>
      <c r="B100" s="286" t="str">
        <f>IF(INDEX('CoC Ranking Data'!$A$1:$CF$105,ROW($E100),5)&lt;&gt;"",INDEX('CoC Ranking Data'!$A$1:$CF$105,ROW($E100),5),"")</f>
        <v/>
      </c>
      <c r="C100" s="287" t="str">
        <f>IF(INDEX('CoC Ranking Data'!$A$1:$CF$105,ROW($E100),7)&lt;&gt;"",INDEX('CoC Ranking Data'!$A$1:$CF$105,ROW($E100),7),"")</f>
        <v/>
      </c>
      <c r="D100" s="300" t="str">
        <f>IF(INDEX('CoC Ranking Data'!$A$1:$CF$105,ROW($E100),15)&lt;&gt;"",INDEX('CoC Ranking Data'!$A$1:$CF$105,ROW($E100),15),"")</f>
        <v/>
      </c>
      <c r="E100" s="8" t="str">
        <f t="shared" si="1"/>
        <v/>
      </c>
    </row>
    <row r="101" spans="1:5" x14ac:dyDescent="0.25">
      <c r="A101" s="286" t="str">
        <f>IF(INDEX('CoC Ranking Data'!$A$1:$CF$106,ROW($E101),4)&lt;&gt;"",INDEX('CoC Ranking Data'!$A$1:$CF$106,ROW($E101),4),"")</f>
        <v/>
      </c>
      <c r="B101" s="286" t="str">
        <f>IF(INDEX('CoC Ranking Data'!$A$1:$CF$105,ROW($E101),5)&lt;&gt;"",INDEX('CoC Ranking Data'!$A$1:$CF$105,ROW($E101),5),"")</f>
        <v/>
      </c>
      <c r="C101" s="287" t="str">
        <f>IF(INDEX('CoC Ranking Data'!$A$1:$CF$105,ROW($E101),7)&lt;&gt;"",INDEX('CoC Ranking Data'!$A$1:$CF$105,ROW($E101),7),"")</f>
        <v/>
      </c>
      <c r="D101" s="300" t="str">
        <f>IF(INDEX('CoC Ranking Data'!$A$1:$CF$105,ROW($E101),15)&lt;&gt;"",INDEX('CoC Ranking Data'!$A$1:$CF$105,ROW($E101),15),"")</f>
        <v/>
      </c>
      <c r="E101" s="8" t="str">
        <f t="shared" si="1"/>
        <v/>
      </c>
    </row>
  </sheetData>
  <sheetProtection algorithmName="SHA-512" hashValue="B88EC6j7qYhI+mkcgf2NEw8UgAWceuCx1EK4N51aVIsHZSAZA79jpoK9BVV943oocaeOtcN0Mm0U8chHzYT5vQ==" saltValue="cCXnT6nuWGz1DWbUQOJyPg==" spinCount="100000" sheet="1" objects="1" scenarios="1" selectLockedCells="1"/>
  <autoFilter ref="A8:E8" xr:uid="{00000000-0009-0000-0000-000013000000}">
    <filterColumn colId="0" showButton="0"/>
    <filterColumn colId="1" showButton="0"/>
    <filterColumn colId="2" showButton="0"/>
  </autoFilter>
  <hyperlinks>
    <hyperlink ref="E1" location="'Scoring Chart'!A1" display="Return to Scoring Chart"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E102"/>
  <sheetViews>
    <sheetView showGridLines="0" workbookViewId="0">
      <selection activeCell="E1" sqref="E1"/>
    </sheetView>
  </sheetViews>
  <sheetFormatPr defaultRowHeight="15" x14ac:dyDescent="0.25"/>
  <cols>
    <col min="1" max="1" width="50.7109375" style="334" customWidth="1"/>
    <col min="2" max="2" width="60.7109375" style="334" customWidth="1"/>
    <col min="3" max="3" width="20.42578125" customWidth="1"/>
    <col min="4" max="4" width="14.42578125" style="1" customWidth="1"/>
    <col min="5" max="5" width="13.85546875" customWidth="1"/>
  </cols>
  <sheetData>
    <row r="1" spans="1:5" ht="31.5" customHeight="1" thickBot="1" x14ac:dyDescent="0.3">
      <c r="A1" s="333"/>
      <c r="B1" s="344" t="s">
        <v>848</v>
      </c>
      <c r="C1" s="338"/>
      <c r="E1" s="373" t="s">
        <v>342</v>
      </c>
    </row>
    <row r="2" spans="1:5" ht="18" x14ac:dyDescent="0.25">
      <c r="A2" s="333"/>
      <c r="B2" s="474" t="s">
        <v>602</v>
      </c>
      <c r="C2" s="246"/>
      <c r="D2" s="345"/>
    </row>
    <row r="3" spans="1:5" ht="15.75" customHeight="1" x14ac:dyDescent="0.25">
      <c r="A3" s="333"/>
      <c r="B3" s="475" t="s">
        <v>434</v>
      </c>
      <c r="C3" s="246"/>
      <c r="D3" s="345"/>
    </row>
    <row r="4" spans="1:5" ht="15.75" customHeight="1" x14ac:dyDescent="0.25">
      <c r="A4" s="333"/>
      <c r="B4"/>
      <c r="C4" s="246"/>
      <c r="D4" s="345"/>
    </row>
    <row r="5" spans="1:5" ht="15.75" customHeight="1" x14ac:dyDescent="0.25">
      <c r="A5" s="333"/>
      <c r="B5"/>
      <c r="C5" s="246"/>
    </row>
    <row r="6" spans="1:5" ht="15.75" thickBot="1" x14ac:dyDescent="0.3"/>
    <row r="7" spans="1:5" s="12" customFormat="1" ht="15.75" thickBot="1" x14ac:dyDescent="0.3">
      <c r="A7" s="329" t="s">
        <v>2</v>
      </c>
      <c r="B7" s="329" t="s">
        <v>3</v>
      </c>
      <c r="C7" s="288" t="s">
        <v>4</v>
      </c>
      <c r="D7" s="288" t="s">
        <v>0</v>
      </c>
      <c r="E7" s="11" t="s">
        <v>1</v>
      </c>
    </row>
    <row r="8" spans="1:5" s="9" customFormat="1" ht="12.75" x14ac:dyDescent="0.2">
      <c r="A8" s="286" t="str">
        <f>IF(INDEX('CoC Ranking Data'!$A$1:$CF$106,ROW($E9),4)&lt;&gt;"",INDEX('CoC Ranking Data'!$A$1:$CF$106,ROW($E9),4),"")</f>
        <v>Armstrong County Community Action Agency</v>
      </c>
      <c r="B8" s="286" t="str">
        <f>IF(INDEX('CoC Ranking Data'!$A$1:$CF$106,ROW($E9),5)&lt;&gt;"",INDEX('CoC Ranking Data'!$A$1:$CF$106,ROW($E9),5),"")</f>
        <v>Armstrong County Permanent Supportive Housing Program</v>
      </c>
      <c r="C8" s="287" t="str">
        <f>IF(INDEX('CoC Ranking Data'!$A$1:$CF$106,ROW($E9),7)&lt;&gt;"",INDEX('CoC Ranking Data'!$A$1:$CF$106,ROW($E9),7),"")</f>
        <v>PH</v>
      </c>
      <c r="D8" s="300">
        <f>IF(INDEX('CoC Ranking Data'!$A$1:$CF$106,ROW($E9),37)&lt;&gt;"",INDEX('CoC Ranking Data'!$A$1:$CF$106,ROW($E9),37),"")</f>
        <v>0.11</v>
      </c>
      <c r="E8" s="8">
        <f>IF(A8&lt;&gt;"",IF(D8&lt;=0.05,2,IF(AND(D8&gt;0.05,D8&lt;=0.1),1,0)),"")</f>
        <v>0</v>
      </c>
    </row>
    <row r="9" spans="1:5" s="9" customFormat="1" ht="12.75" x14ac:dyDescent="0.2">
      <c r="A9" s="286" t="str">
        <f>IF(INDEX('CoC Ranking Data'!$A$1:$CF$106,ROW($E10),4)&lt;&gt;"",INDEX('CoC Ranking Data'!$A$1:$CF$106,ROW($E10),4),"")</f>
        <v>Armstrong County Community Action Agency</v>
      </c>
      <c r="B9" s="286" t="str">
        <f>IF(INDEX('CoC Ranking Data'!$A$1:$CF$106,ROW($E10),5)&lt;&gt;"",INDEX('CoC Ranking Data'!$A$1:$CF$106,ROW($E10),5),"")</f>
        <v>Armstrong-Fayette Rapid Rehousing Program</v>
      </c>
      <c r="C9" s="287" t="str">
        <f>IF(INDEX('CoC Ranking Data'!$A$1:$CF$106,ROW($E10),7)&lt;&gt;"",INDEX('CoC Ranking Data'!$A$1:$CF$106,ROW($E10),7),"")</f>
        <v>PH-RRH</v>
      </c>
      <c r="D9" s="300">
        <f>IF(INDEX('CoC Ranking Data'!$A$1:$CF$106,ROW($E10),37)&lt;&gt;"",INDEX('CoC Ranking Data'!$A$1:$CF$106,ROW($E10),37),"")</f>
        <v>0</v>
      </c>
      <c r="E9" s="8">
        <f t="shared" ref="E9:E72" si="0">IF(A9&lt;&gt;"",IF(D9&lt;=0.05,2,IF(AND(D9&gt;0.05,D9&lt;=0.1),1,0)),"")</f>
        <v>2</v>
      </c>
    </row>
    <row r="10" spans="1:5" s="9" customFormat="1" ht="12.75" x14ac:dyDescent="0.2">
      <c r="A10" s="286" t="str">
        <f>IF(INDEX('CoC Ranking Data'!$A$1:$CF$106,ROW($E11),4)&lt;&gt;"",INDEX('CoC Ranking Data'!$A$1:$CF$106,ROW($E11),4),"")</f>
        <v>Armstrong County Community Action Agency</v>
      </c>
      <c r="B10" s="286" t="str">
        <f>IF(INDEX('CoC Ranking Data'!$A$1:$CF$106,ROW($E11),5)&lt;&gt;"",INDEX('CoC Ranking Data'!$A$1:$CF$106,ROW($E11),5),"")</f>
        <v>Rapid Rehousing Program of Armstrong County</v>
      </c>
      <c r="C10" s="287" t="str">
        <f>IF(INDEX('CoC Ranking Data'!$A$1:$CF$106,ROW($E11),7)&lt;&gt;"",INDEX('CoC Ranking Data'!$A$1:$CF$106,ROW($E11),7),"")</f>
        <v>PH-RRH</v>
      </c>
      <c r="D10" s="300">
        <f>IF(INDEX('CoC Ranking Data'!$A$1:$CF$106,ROW($E11),37)&lt;&gt;"",INDEX('CoC Ranking Data'!$A$1:$CF$106,ROW($E11),37),"")</f>
        <v>0</v>
      </c>
      <c r="E10" s="8">
        <f t="shared" si="0"/>
        <v>2</v>
      </c>
    </row>
    <row r="11" spans="1:5" s="9" customFormat="1" ht="12.75" x14ac:dyDescent="0.2">
      <c r="A11" s="286" t="str">
        <f>IF(INDEX('CoC Ranking Data'!$A$1:$CF$106,ROW($E12),4)&lt;&gt;"",INDEX('CoC Ranking Data'!$A$1:$CF$106,ROW($E12),4),"")</f>
        <v>Cameron/Elk Counties Behavioral &amp; Developmental Programs</v>
      </c>
      <c r="B11" s="286" t="str">
        <f>IF(INDEX('CoC Ranking Data'!$A$1:$CF$106,ROW($E12),5)&lt;&gt;"",INDEX('CoC Ranking Data'!$A$1:$CF$106,ROW($E12),5),"")</f>
        <v xml:space="preserve">AHEAD </v>
      </c>
      <c r="C11" s="287" t="str">
        <f>IF(INDEX('CoC Ranking Data'!$A$1:$CF$106,ROW($E12),7)&lt;&gt;"",INDEX('CoC Ranking Data'!$A$1:$CF$106,ROW($E12),7),"")</f>
        <v>PH</v>
      </c>
      <c r="D11" s="300">
        <f>IF(INDEX('CoC Ranking Data'!$A$1:$CF$106,ROW($E12),37)&lt;&gt;"",INDEX('CoC Ranking Data'!$A$1:$CF$106,ROW($E12),37),"")</f>
        <v>0</v>
      </c>
      <c r="E11" s="8">
        <f t="shared" si="0"/>
        <v>2</v>
      </c>
    </row>
    <row r="12" spans="1:5" s="9" customFormat="1" ht="12.75" x14ac:dyDescent="0.2">
      <c r="A12" s="286" t="str">
        <f>IF(INDEX('CoC Ranking Data'!$A$1:$CF$106,ROW($E13),4)&lt;&gt;"",INDEX('CoC Ranking Data'!$A$1:$CF$106,ROW($E13),4),"")</f>
        <v>Cameron/Elk Counties Behavioral &amp; Developmental Programs</v>
      </c>
      <c r="B12" s="286" t="str">
        <f>IF(INDEX('CoC Ranking Data'!$A$1:$CF$106,ROW($E13),5)&lt;&gt;"",INDEX('CoC Ranking Data'!$A$1:$CF$106,ROW($E13),5),"")</f>
        <v xml:space="preserve">Home Again </v>
      </c>
      <c r="C12" s="287" t="str">
        <f>IF(INDEX('CoC Ranking Data'!$A$1:$CF$106,ROW($E13),7)&lt;&gt;"",INDEX('CoC Ranking Data'!$A$1:$CF$106,ROW($E13),7),"")</f>
        <v>PH</v>
      </c>
      <c r="D12" s="300">
        <f>IF(INDEX('CoC Ranking Data'!$A$1:$CF$106,ROW($E13),37)&lt;&gt;"",INDEX('CoC Ranking Data'!$A$1:$CF$106,ROW($E13),37),"")</f>
        <v>0</v>
      </c>
      <c r="E12" s="8">
        <f t="shared" si="0"/>
        <v>2</v>
      </c>
    </row>
    <row r="13" spans="1:5" s="9" customFormat="1" ht="12.75" x14ac:dyDescent="0.2">
      <c r="A13" s="286" t="str">
        <f>IF(INDEX('CoC Ranking Data'!$A$1:$CF$106,ROW($E14),4)&lt;&gt;"",INDEX('CoC Ranking Data'!$A$1:$CF$106,ROW($E14),4),"")</f>
        <v>CAPSEA, Inc.</v>
      </c>
      <c r="B13" s="286" t="str">
        <f>IF(INDEX('CoC Ranking Data'!$A$1:$CF$106,ROW($E14),5)&lt;&gt;"",INDEX('CoC Ranking Data'!$A$1:$CF$106,ROW($E14),5),"")</f>
        <v>Housing Plus</v>
      </c>
      <c r="C13" s="287" t="str">
        <f>IF(INDEX('CoC Ranking Data'!$A$1:$CF$106,ROW($E14),7)&lt;&gt;"",INDEX('CoC Ranking Data'!$A$1:$CF$106,ROW($E14),7),"")</f>
        <v>PH</v>
      </c>
      <c r="D13" s="300" t="str">
        <f>IF(INDEX('CoC Ranking Data'!$A$1:$CF$106,ROW($E14),37)&lt;&gt;"",INDEX('CoC Ranking Data'!$A$1:$CF$106,ROW($E14),37),"")</f>
        <v/>
      </c>
      <c r="E13" s="8">
        <f t="shared" si="0"/>
        <v>0</v>
      </c>
    </row>
    <row r="14" spans="1:5" s="9" customFormat="1" ht="12.75" x14ac:dyDescent="0.2">
      <c r="A14" s="286" t="str">
        <f>IF(INDEX('CoC Ranking Data'!$A$1:$CF$106,ROW($E15),4)&lt;&gt;"",INDEX('CoC Ranking Data'!$A$1:$CF$106,ROW($E15),4),"")</f>
        <v>City Mission-Living Stones, Inc.</v>
      </c>
      <c r="B14" s="286" t="str">
        <f>IF(INDEX('CoC Ranking Data'!$A$1:$CF$106,ROW($E15),5)&lt;&gt;"",INDEX('CoC Ranking Data'!$A$1:$CF$106,ROW($E15),5),"")</f>
        <v>Gallatin School Living Centre</v>
      </c>
      <c r="C14" s="287" t="str">
        <f>IF(INDEX('CoC Ranking Data'!$A$1:$CF$106,ROW($E15),7)&lt;&gt;"",INDEX('CoC Ranking Data'!$A$1:$CF$106,ROW($E15),7),"")</f>
        <v>TH</v>
      </c>
      <c r="D14" s="300">
        <f>IF(INDEX('CoC Ranking Data'!$A$1:$CF$106,ROW($E15),37)&lt;&gt;"",INDEX('CoC Ranking Data'!$A$1:$CF$106,ROW($E15),37),"")</f>
        <v>0.04</v>
      </c>
      <c r="E14" s="8">
        <f t="shared" si="0"/>
        <v>2</v>
      </c>
    </row>
    <row r="15" spans="1:5" s="9" customFormat="1" ht="12.75" x14ac:dyDescent="0.2">
      <c r="A15" s="286" t="str">
        <f>IF(INDEX('CoC Ranking Data'!$A$1:$CF$106,ROW($E16),4)&lt;&gt;"",INDEX('CoC Ranking Data'!$A$1:$CF$106,ROW($E16),4),"")</f>
        <v>Community Action, Inc.</v>
      </c>
      <c r="B15" s="286" t="str">
        <f>IF(INDEX('CoC Ranking Data'!$A$1:$CF$106,ROW($E16),5)&lt;&gt;"",INDEX('CoC Ranking Data'!$A$1:$CF$106,ROW($E16),5),"")</f>
        <v>Housing for Homeless and Disabled Persons</v>
      </c>
      <c r="C15" s="287" t="str">
        <f>IF(INDEX('CoC Ranking Data'!$A$1:$CF$106,ROW($E16),7)&lt;&gt;"",INDEX('CoC Ranking Data'!$A$1:$CF$106,ROW($E16),7),"")</f>
        <v>PH</v>
      </c>
      <c r="D15" s="300">
        <f>IF(INDEX('CoC Ranking Data'!$A$1:$CF$106,ROW($E16),37)&lt;&gt;"",INDEX('CoC Ranking Data'!$A$1:$CF$106,ROW($E16),37),"")</f>
        <v>0</v>
      </c>
      <c r="E15" s="8">
        <f t="shared" si="0"/>
        <v>2</v>
      </c>
    </row>
    <row r="16" spans="1:5" s="9" customFormat="1" ht="12.75" x14ac:dyDescent="0.2">
      <c r="A16" s="286" t="str">
        <f>IF(INDEX('CoC Ranking Data'!$A$1:$CF$106,ROW($E17),4)&lt;&gt;"",INDEX('CoC Ranking Data'!$A$1:$CF$106,ROW($E17),4),"")</f>
        <v>Community Action, Inc.</v>
      </c>
      <c r="B16" s="286" t="str">
        <f>IF(INDEX('CoC Ranking Data'!$A$1:$CF$106,ROW($E17),5)&lt;&gt;"",INDEX('CoC Ranking Data'!$A$1:$CF$106,ROW($E17),5),"")</f>
        <v>Transitional Housing Project</v>
      </c>
      <c r="C16" s="287" t="str">
        <f>IF(INDEX('CoC Ranking Data'!$A$1:$CF$106,ROW($E17),7)&lt;&gt;"",INDEX('CoC Ranking Data'!$A$1:$CF$106,ROW($E17),7),"")</f>
        <v>TH</v>
      </c>
      <c r="D16" s="300">
        <f>IF(INDEX('CoC Ranking Data'!$A$1:$CF$106,ROW($E17),37)&lt;&gt;"",INDEX('CoC Ranking Data'!$A$1:$CF$106,ROW($E17),37),"")</f>
        <v>0.13</v>
      </c>
      <c r="E16" s="8">
        <f t="shared" si="0"/>
        <v>0</v>
      </c>
    </row>
    <row r="17" spans="1:5" s="9" customFormat="1" ht="12.75" x14ac:dyDescent="0.2">
      <c r="A17" s="286" t="str">
        <f>IF(INDEX('CoC Ranking Data'!$A$1:$CF$106,ROW($E18),4)&lt;&gt;"",INDEX('CoC Ranking Data'!$A$1:$CF$106,ROW($E18),4),"")</f>
        <v>Community Connections of Clearfield/Jefferson</v>
      </c>
      <c r="B17" s="286" t="str">
        <f>IF(INDEX('CoC Ranking Data'!$A$1:$CF$106,ROW($E18),5)&lt;&gt;"",INDEX('CoC Ranking Data'!$A$1:$CF$106,ROW($E18),5),"")</f>
        <v>Housing First FY 2018 Renewal Application Counties</v>
      </c>
      <c r="C17" s="287" t="str">
        <f>IF(INDEX('CoC Ranking Data'!$A$1:$CF$106,ROW($E18),7)&lt;&gt;"",INDEX('CoC Ranking Data'!$A$1:$CF$106,ROW($E18),7),"")</f>
        <v>PH</v>
      </c>
      <c r="D17" s="300">
        <f>IF(INDEX('CoC Ranking Data'!$A$1:$CF$106,ROW($E18),37)&lt;&gt;"",INDEX('CoC Ranking Data'!$A$1:$CF$106,ROW($E18),37),"")</f>
        <v>0</v>
      </c>
      <c r="E17" s="8">
        <f t="shared" si="0"/>
        <v>2</v>
      </c>
    </row>
    <row r="18" spans="1:5" s="9" customFormat="1" ht="12.75" x14ac:dyDescent="0.2">
      <c r="A18" s="286" t="str">
        <f>IF(INDEX('CoC Ranking Data'!$A$1:$CF$106,ROW($E19),4)&lt;&gt;"",INDEX('CoC Ranking Data'!$A$1:$CF$106,ROW($E19),4),"")</f>
        <v>Community Services of Venango County, Inc.</v>
      </c>
      <c r="B18" s="286" t="str">
        <f>IF(INDEX('CoC Ranking Data'!$A$1:$CF$106,ROW($E19),5)&lt;&gt;"",INDEX('CoC Ranking Data'!$A$1:$CF$106,ROW($E19),5),"")</f>
        <v>Sycamore Commons</v>
      </c>
      <c r="C18" s="287" t="str">
        <f>IF(INDEX('CoC Ranking Data'!$A$1:$CF$106,ROW($E19),7)&lt;&gt;"",INDEX('CoC Ranking Data'!$A$1:$CF$106,ROW($E19),7),"")</f>
        <v>PH</v>
      </c>
      <c r="D18" s="300">
        <f>IF(INDEX('CoC Ranking Data'!$A$1:$CF$106,ROW($E19),37)&lt;&gt;"",INDEX('CoC Ranking Data'!$A$1:$CF$106,ROW($E19),37),"")</f>
        <v>0</v>
      </c>
      <c r="E18" s="8">
        <f t="shared" si="0"/>
        <v>2</v>
      </c>
    </row>
    <row r="19" spans="1:5" s="9" customFormat="1" ht="12.75" x14ac:dyDescent="0.2">
      <c r="A19" s="286" t="str">
        <f>IF(INDEX('CoC Ranking Data'!$A$1:$CF$106,ROW($E20),4)&lt;&gt;"",INDEX('CoC Ranking Data'!$A$1:$CF$106,ROW($E20),4),"")</f>
        <v>Connect, Inc.</v>
      </c>
      <c r="B19" s="286" t="str">
        <f>IF(INDEX('CoC Ranking Data'!$A$1:$CF$106,ROW($E20),5)&lt;&gt;"",INDEX('CoC Ranking Data'!$A$1:$CF$106,ROW($E20),5),"")</f>
        <v>Westmoreland Permanent Supportive Housing Expansion</v>
      </c>
      <c r="C19" s="287" t="str">
        <f>IF(INDEX('CoC Ranking Data'!$A$1:$CF$106,ROW($E20),7)&lt;&gt;"",INDEX('CoC Ranking Data'!$A$1:$CF$106,ROW($E20),7),"")</f>
        <v>PH</v>
      </c>
      <c r="D19" s="300">
        <f>IF(INDEX('CoC Ranking Data'!$A$1:$CF$106,ROW($E20),37)&lt;&gt;"",INDEX('CoC Ranking Data'!$A$1:$CF$106,ROW($E20),37),"")</f>
        <v>0</v>
      </c>
      <c r="E19" s="8">
        <f t="shared" si="0"/>
        <v>2</v>
      </c>
    </row>
    <row r="20" spans="1:5" s="9" customFormat="1" ht="12.75" x14ac:dyDescent="0.2">
      <c r="A20" s="286" t="str">
        <f>IF(INDEX('CoC Ranking Data'!$A$1:$CF$106,ROW($E21),4)&lt;&gt;"",INDEX('CoC Ranking Data'!$A$1:$CF$106,ROW($E21),4),"")</f>
        <v>County of Butler, Human Services</v>
      </c>
      <c r="B20" s="286" t="str">
        <f>IF(INDEX('CoC Ranking Data'!$A$1:$CF$106,ROW($E21),5)&lt;&gt;"",INDEX('CoC Ranking Data'!$A$1:$CF$106,ROW($E21),5),"")</f>
        <v>Home Again Butler County</v>
      </c>
      <c r="C20" s="287" t="str">
        <f>IF(INDEX('CoC Ranking Data'!$A$1:$CF$106,ROW($E21),7)&lt;&gt;"",INDEX('CoC Ranking Data'!$A$1:$CF$106,ROW($E21),7),"")</f>
        <v>PH</v>
      </c>
      <c r="D20" s="300">
        <f>IF(INDEX('CoC Ranking Data'!$A$1:$CF$106,ROW($E21),37)&lt;&gt;"",INDEX('CoC Ranking Data'!$A$1:$CF$106,ROW($E21),37),"")</f>
        <v>0</v>
      </c>
      <c r="E20" s="8">
        <f t="shared" si="0"/>
        <v>2</v>
      </c>
    </row>
    <row r="21" spans="1:5" s="9" customFormat="1" ht="12.75" x14ac:dyDescent="0.2">
      <c r="A21" s="286" t="str">
        <f>IF(INDEX('CoC Ranking Data'!$A$1:$CF$106,ROW($E22),4)&lt;&gt;"",INDEX('CoC Ranking Data'!$A$1:$CF$106,ROW($E22),4),"")</f>
        <v>County of Butler, Human Services</v>
      </c>
      <c r="B21" s="286" t="str">
        <f>IF(INDEX('CoC Ranking Data'!$A$1:$CF$106,ROW($E22),5)&lt;&gt;"",INDEX('CoC Ranking Data'!$A$1:$CF$106,ROW($E22),5),"")</f>
        <v>HOPE Project</v>
      </c>
      <c r="C21" s="287" t="str">
        <f>IF(INDEX('CoC Ranking Data'!$A$1:$CF$106,ROW($E22),7)&lt;&gt;"",INDEX('CoC Ranking Data'!$A$1:$CF$106,ROW($E22),7),"")</f>
        <v>PH</v>
      </c>
      <c r="D21" s="300">
        <f>IF(INDEX('CoC Ranking Data'!$A$1:$CF$106,ROW($E22),37)&lt;&gt;"",INDEX('CoC Ranking Data'!$A$1:$CF$106,ROW($E22),37),"")</f>
        <v>0</v>
      </c>
      <c r="E21" s="8">
        <f t="shared" si="0"/>
        <v>2</v>
      </c>
    </row>
    <row r="22" spans="1:5" s="9" customFormat="1" ht="12.75" x14ac:dyDescent="0.2">
      <c r="A22" s="286" t="str">
        <f>IF(INDEX('CoC Ranking Data'!$A$1:$CF$106,ROW($E23),4)&lt;&gt;"",INDEX('CoC Ranking Data'!$A$1:$CF$106,ROW($E23),4),"")</f>
        <v>County of Butler, Human Services</v>
      </c>
      <c r="B22" s="286" t="str">
        <f>IF(INDEX('CoC Ranking Data'!$A$1:$CF$106,ROW($E23),5)&lt;&gt;"",INDEX('CoC Ranking Data'!$A$1:$CF$106,ROW($E23),5),"")</f>
        <v>Path Transition Age Project</v>
      </c>
      <c r="C22" s="287" t="str">
        <f>IF(INDEX('CoC Ranking Data'!$A$1:$CF$106,ROW($E23),7)&lt;&gt;"",INDEX('CoC Ranking Data'!$A$1:$CF$106,ROW($E23),7),"")</f>
        <v>PH</v>
      </c>
      <c r="D22" s="300">
        <f>IF(INDEX('CoC Ranking Data'!$A$1:$CF$106,ROW($E23),37)&lt;&gt;"",INDEX('CoC Ranking Data'!$A$1:$CF$106,ROW($E23),37),"")</f>
        <v>0</v>
      </c>
      <c r="E22" s="8">
        <f t="shared" si="0"/>
        <v>2</v>
      </c>
    </row>
    <row r="23" spans="1:5" s="9" customFormat="1" ht="12.75" x14ac:dyDescent="0.2">
      <c r="A23" s="286" t="str">
        <f>IF(INDEX('CoC Ranking Data'!$A$1:$CF$106,ROW($E24),4)&lt;&gt;"",INDEX('CoC Ranking Data'!$A$1:$CF$106,ROW($E24),4),"")</f>
        <v>County of Greene</v>
      </c>
      <c r="B23" s="286" t="str">
        <f>IF(INDEX('CoC Ranking Data'!$A$1:$CF$106,ROW($E24),5)&lt;&gt;"",INDEX('CoC Ranking Data'!$A$1:$CF$106,ROW($E24),5),"")</f>
        <v>Greene County Rapid Rehousing Project</v>
      </c>
      <c r="C23" s="287" t="str">
        <f>IF(INDEX('CoC Ranking Data'!$A$1:$CF$106,ROW($E24),7)&lt;&gt;"",INDEX('CoC Ranking Data'!$A$1:$CF$106,ROW($E24),7),"")</f>
        <v>PH-RRH</v>
      </c>
      <c r="D23" s="300">
        <f>IF(INDEX('CoC Ranking Data'!$A$1:$CF$106,ROW($E24),37)&lt;&gt;"",INDEX('CoC Ranking Data'!$A$1:$CF$106,ROW($E24),37),"")</f>
        <v>0</v>
      </c>
      <c r="E23" s="8">
        <f t="shared" si="0"/>
        <v>2</v>
      </c>
    </row>
    <row r="24" spans="1:5" s="9" customFormat="1" ht="12.75" x14ac:dyDescent="0.2">
      <c r="A24" s="286" t="str">
        <f>IF(INDEX('CoC Ranking Data'!$A$1:$CF$106,ROW($E25),4)&lt;&gt;"",INDEX('CoC Ranking Data'!$A$1:$CF$106,ROW($E25),4),"")</f>
        <v>County of Greene</v>
      </c>
      <c r="B24" s="286" t="str">
        <f>IF(INDEX('CoC Ranking Data'!$A$1:$CF$106,ROW($E25),5)&lt;&gt;"",INDEX('CoC Ranking Data'!$A$1:$CF$106,ROW($E25),5),"")</f>
        <v>Greene County Shelter + Care Project</v>
      </c>
      <c r="C24" s="287" t="str">
        <f>IF(INDEX('CoC Ranking Data'!$A$1:$CF$106,ROW($E25),7)&lt;&gt;"",INDEX('CoC Ranking Data'!$A$1:$CF$106,ROW($E25),7),"")</f>
        <v>PH</v>
      </c>
      <c r="D24" s="300">
        <f>IF(INDEX('CoC Ranking Data'!$A$1:$CF$106,ROW($E25),37)&lt;&gt;"",INDEX('CoC Ranking Data'!$A$1:$CF$106,ROW($E25),37),"")</f>
        <v>0</v>
      </c>
      <c r="E24" s="8">
        <f t="shared" si="0"/>
        <v>2</v>
      </c>
    </row>
    <row r="25" spans="1:5" s="9" customFormat="1" ht="12.75" x14ac:dyDescent="0.2">
      <c r="A25" s="286" t="str">
        <f>IF(INDEX('CoC Ranking Data'!$A$1:$CF$106,ROW($E26),4)&lt;&gt;"",INDEX('CoC Ranking Data'!$A$1:$CF$106,ROW($E26),4),"")</f>
        <v>County of Greene</v>
      </c>
      <c r="B25" s="286" t="str">
        <f>IF(INDEX('CoC Ranking Data'!$A$1:$CF$106,ROW($E26),5)&lt;&gt;"",INDEX('CoC Ranking Data'!$A$1:$CF$106,ROW($E26),5),"")</f>
        <v>Greene County Supportive Housing Project</v>
      </c>
      <c r="C25" s="287" t="str">
        <f>IF(INDEX('CoC Ranking Data'!$A$1:$CF$106,ROW($E26),7)&lt;&gt;"",INDEX('CoC Ranking Data'!$A$1:$CF$106,ROW($E26),7),"")</f>
        <v>PH</v>
      </c>
      <c r="D25" s="300">
        <f>IF(INDEX('CoC Ranking Data'!$A$1:$CF$106,ROW($E26),37)&lt;&gt;"",INDEX('CoC Ranking Data'!$A$1:$CF$106,ROW($E26),37),"")</f>
        <v>0</v>
      </c>
      <c r="E25" s="8">
        <f t="shared" si="0"/>
        <v>2</v>
      </c>
    </row>
    <row r="26" spans="1:5" s="9" customFormat="1" ht="12.75" x14ac:dyDescent="0.2">
      <c r="A26" s="286" t="str">
        <f>IF(INDEX('CoC Ranking Data'!$A$1:$CF$106,ROW($E27),4)&lt;&gt;"",INDEX('CoC Ranking Data'!$A$1:$CF$106,ROW($E27),4),"")</f>
        <v>County of Washington</v>
      </c>
      <c r="B26" s="286" t="str">
        <f>IF(INDEX('CoC Ranking Data'!$A$1:$CF$106,ROW($E27),5)&lt;&gt;"",INDEX('CoC Ranking Data'!$A$1:$CF$106,ROW($E27),5),"")</f>
        <v>Crossing Pointe</v>
      </c>
      <c r="C26" s="287" t="str">
        <f>IF(INDEX('CoC Ranking Data'!$A$1:$CF$106,ROW($E27),7)&lt;&gt;"",INDEX('CoC Ranking Data'!$A$1:$CF$106,ROW($E27),7),"")</f>
        <v>PH</v>
      </c>
      <c r="D26" s="300">
        <f>IF(INDEX('CoC Ranking Data'!$A$1:$CF$106,ROW($E27),37)&lt;&gt;"",INDEX('CoC Ranking Data'!$A$1:$CF$106,ROW($E27),37),"")</f>
        <v>0</v>
      </c>
      <c r="E26" s="8">
        <f t="shared" si="0"/>
        <v>2</v>
      </c>
    </row>
    <row r="27" spans="1:5" s="9" customFormat="1" ht="12.75" x14ac:dyDescent="0.2">
      <c r="A27" s="286" t="str">
        <f>IF(INDEX('CoC Ranking Data'!$A$1:$CF$106,ROW($E28),4)&lt;&gt;"",INDEX('CoC Ranking Data'!$A$1:$CF$106,ROW($E28),4),"")</f>
        <v>County of Washington</v>
      </c>
      <c r="B27" s="286" t="str">
        <f>IF(INDEX('CoC Ranking Data'!$A$1:$CF$106,ROW($E28),5)&lt;&gt;"",INDEX('CoC Ranking Data'!$A$1:$CF$106,ROW($E28),5),"")</f>
        <v>Permanent Supportive Housing</v>
      </c>
      <c r="C27" s="287" t="str">
        <f>IF(INDEX('CoC Ranking Data'!$A$1:$CF$106,ROW($E28),7)&lt;&gt;"",INDEX('CoC Ranking Data'!$A$1:$CF$106,ROW($E28),7),"")</f>
        <v>PH</v>
      </c>
      <c r="D27" s="300">
        <f>IF(INDEX('CoC Ranking Data'!$A$1:$CF$106,ROW($E28),37)&lt;&gt;"",INDEX('CoC Ranking Data'!$A$1:$CF$106,ROW($E28),37),"")</f>
        <v>0.09</v>
      </c>
      <c r="E27" s="8">
        <f t="shared" si="0"/>
        <v>1</v>
      </c>
    </row>
    <row r="28" spans="1:5" s="9" customFormat="1" ht="12.75" x14ac:dyDescent="0.2">
      <c r="A28" s="286" t="str">
        <f>IF(INDEX('CoC Ranking Data'!$A$1:$CF$106,ROW($E29),4)&lt;&gt;"",INDEX('CoC Ranking Data'!$A$1:$CF$106,ROW($E29),4),"")</f>
        <v>County of Washington</v>
      </c>
      <c r="B28" s="286" t="str">
        <f>IF(INDEX('CoC Ranking Data'!$A$1:$CF$106,ROW($E29),5)&lt;&gt;"",INDEX('CoC Ranking Data'!$A$1:$CF$106,ROW($E29),5),"")</f>
        <v>Shelter plus Care - Washington City Mission</v>
      </c>
      <c r="C28" s="287" t="str">
        <f>IF(INDEX('CoC Ranking Data'!$A$1:$CF$106,ROW($E29),7)&lt;&gt;"",INDEX('CoC Ranking Data'!$A$1:$CF$106,ROW($E29),7),"")</f>
        <v>PH</v>
      </c>
      <c r="D28" s="300">
        <f>IF(INDEX('CoC Ranking Data'!$A$1:$CF$106,ROW($E29),37)&lt;&gt;"",INDEX('CoC Ranking Data'!$A$1:$CF$106,ROW($E29),37),"")</f>
        <v>0</v>
      </c>
      <c r="E28" s="8">
        <f t="shared" si="0"/>
        <v>2</v>
      </c>
    </row>
    <row r="29" spans="1:5" s="9" customFormat="1" ht="12.75" x14ac:dyDescent="0.2">
      <c r="A29" s="286" t="str">
        <f>IF(INDEX('CoC Ranking Data'!$A$1:$CF$106,ROW($E30),4)&lt;&gt;"",INDEX('CoC Ranking Data'!$A$1:$CF$106,ROW($E30),4),"")</f>
        <v>County of Washington</v>
      </c>
      <c r="B29" s="286" t="str">
        <f>IF(INDEX('CoC Ranking Data'!$A$1:$CF$106,ROW($E30),5)&lt;&gt;"",INDEX('CoC Ranking Data'!$A$1:$CF$106,ROW($E30),5),"")</f>
        <v>Shelter plus Care I</v>
      </c>
      <c r="C29" s="287" t="str">
        <f>IF(INDEX('CoC Ranking Data'!$A$1:$CF$106,ROW($E30),7)&lt;&gt;"",INDEX('CoC Ranking Data'!$A$1:$CF$106,ROW($E30),7),"")</f>
        <v>PH</v>
      </c>
      <c r="D29" s="300">
        <f>IF(INDEX('CoC Ranking Data'!$A$1:$CF$106,ROW($E30),37)&lt;&gt;"",INDEX('CoC Ranking Data'!$A$1:$CF$106,ROW($E30),37),"")</f>
        <v>0</v>
      </c>
      <c r="E29" s="8">
        <f t="shared" si="0"/>
        <v>2</v>
      </c>
    </row>
    <row r="30" spans="1:5" s="9" customFormat="1" ht="12.75" x14ac:dyDescent="0.2">
      <c r="A30" s="286" t="str">
        <f>IF(INDEX('CoC Ranking Data'!$A$1:$CF$106,ROW($E31),4)&lt;&gt;"",INDEX('CoC Ranking Data'!$A$1:$CF$106,ROW($E31),4),"")</f>
        <v>County of Washington</v>
      </c>
      <c r="B30" s="286" t="str">
        <f>IF(INDEX('CoC Ranking Data'!$A$1:$CF$106,ROW($E31),5)&lt;&gt;"",INDEX('CoC Ranking Data'!$A$1:$CF$106,ROW($E31),5),"")</f>
        <v>Supportive Living</v>
      </c>
      <c r="C30" s="287" t="str">
        <f>IF(INDEX('CoC Ranking Data'!$A$1:$CF$106,ROW($E31),7)&lt;&gt;"",INDEX('CoC Ranking Data'!$A$1:$CF$106,ROW($E31),7),"")</f>
        <v>PH</v>
      </c>
      <c r="D30" s="300">
        <f>IF(INDEX('CoC Ranking Data'!$A$1:$CF$106,ROW($E31),37)&lt;&gt;"",INDEX('CoC Ranking Data'!$A$1:$CF$106,ROW($E31),37),"")</f>
        <v>0</v>
      </c>
      <c r="E30" s="8">
        <f t="shared" si="0"/>
        <v>2</v>
      </c>
    </row>
    <row r="31" spans="1:5" s="9" customFormat="1" ht="12.75" x14ac:dyDescent="0.2">
      <c r="A31" s="286" t="str">
        <f>IF(INDEX('CoC Ranking Data'!$A$1:$CF$106,ROW($E32),4)&lt;&gt;"",INDEX('CoC Ranking Data'!$A$1:$CF$106,ROW($E32),4),"")</f>
        <v>Crawford County Coalition on Housing Needs, Inc.</v>
      </c>
      <c r="B31" s="286" t="str">
        <f>IF(INDEX('CoC Ranking Data'!$A$1:$CF$106,ROW($E32),5)&lt;&gt;"",INDEX('CoC Ranking Data'!$A$1:$CF$106,ROW($E32),5),"")</f>
        <v>Liberty House Transitional Housing Program</v>
      </c>
      <c r="C31" s="287" t="str">
        <f>IF(INDEX('CoC Ranking Data'!$A$1:$CF$106,ROW($E32),7)&lt;&gt;"",INDEX('CoC Ranking Data'!$A$1:$CF$106,ROW($E32),7),"")</f>
        <v>TH</v>
      </c>
      <c r="D31" s="300">
        <f>IF(INDEX('CoC Ranking Data'!$A$1:$CF$106,ROW($E32),37)&lt;&gt;"",INDEX('CoC Ranking Data'!$A$1:$CF$106,ROW($E32),37),"")</f>
        <v>0</v>
      </c>
      <c r="E31" s="8">
        <f t="shared" si="0"/>
        <v>2</v>
      </c>
    </row>
    <row r="32" spans="1:5" s="9" customFormat="1" ht="12.75" x14ac:dyDescent="0.2">
      <c r="A32" s="286" t="str">
        <f>IF(INDEX('CoC Ranking Data'!$A$1:$CF$106,ROW($E33),4)&lt;&gt;"",INDEX('CoC Ranking Data'!$A$1:$CF$106,ROW($E33),4),"")</f>
        <v>Crawford County Commissioners</v>
      </c>
      <c r="B32" s="286" t="str">
        <f>IF(INDEX('CoC Ranking Data'!$A$1:$CF$106,ROW($E33),5)&lt;&gt;"",INDEX('CoC Ranking Data'!$A$1:$CF$106,ROW($E33),5),"")</f>
        <v>Crawford County Shelter plus Care</v>
      </c>
      <c r="C32" s="287" t="str">
        <f>IF(INDEX('CoC Ranking Data'!$A$1:$CF$106,ROW($E33),7)&lt;&gt;"",INDEX('CoC Ranking Data'!$A$1:$CF$106,ROW($E33),7),"")</f>
        <v>PH</v>
      </c>
      <c r="D32" s="300">
        <f>IF(INDEX('CoC Ranking Data'!$A$1:$CF$106,ROW($E33),37)&lt;&gt;"",INDEX('CoC Ranking Data'!$A$1:$CF$106,ROW($E33),37),"")</f>
        <v>0</v>
      </c>
      <c r="E32" s="8">
        <f t="shared" si="0"/>
        <v>2</v>
      </c>
    </row>
    <row r="33" spans="1:5" s="9" customFormat="1" ht="12.75" x14ac:dyDescent="0.2">
      <c r="A33" s="286" t="str">
        <f>IF(INDEX('CoC Ranking Data'!$A$1:$CF$106,ROW($E34),4)&lt;&gt;"",INDEX('CoC Ranking Data'!$A$1:$CF$106,ROW($E34),4),"")</f>
        <v>Crawford County Mental Health Awareness Program, Inc.</v>
      </c>
      <c r="B33" s="286" t="str">
        <f>IF(INDEX('CoC Ranking Data'!$A$1:$CF$106,ROW($E34),5)&lt;&gt;"",INDEX('CoC Ranking Data'!$A$1:$CF$106,ROW($E34),5),"")</f>
        <v>CHAPS Fairweather Lodge</v>
      </c>
      <c r="C33" s="287" t="str">
        <f>IF(INDEX('CoC Ranking Data'!$A$1:$CF$106,ROW($E34),7)&lt;&gt;"",INDEX('CoC Ranking Data'!$A$1:$CF$106,ROW($E34),7),"")</f>
        <v>PH</v>
      </c>
      <c r="D33" s="300">
        <f>IF(INDEX('CoC Ranking Data'!$A$1:$CF$106,ROW($E34),37)&lt;&gt;"",INDEX('CoC Ranking Data'!$A$1:$CF$106,ROW($E34),37),"")</f>
        <v>0</v>
      </c>
      <c r="E33" s="8">
        <f t="shared" si="0"/>
        <v>2</v>
      </c>
    </row>
    <row r="34" spans="1:5" s="9" customFormat="1" ht="12.75" x14ac:dyDescent="0.2">
      <c r="A34" s="286" t="str">
        <f>IF(INDEX('CoC Ranking Data'!$A$1:$CF$106,ROW($E35),4)&lt;&gt;"",INDEX('CoC Ranking Data'!$A$1:$CF$106,ROW($E35),4),"")</f>
        <v>Crawford County Mental Health Awareness Program, Inc.</v>
      </c>
      <c r="B34" s="286" t="str">
        <f>IF(INDEX('CoC Ranking Data'!$A$1:$CF$106,ROW($E35),5)&lt;&gt;"",INDEX('CoC Ranking Data'!$A$1:$CF$106,ROW($E35),5),"")</f>
        <v xml:space="preserve">CHAPS Family Housing </v>
      </c>
      <c r="C34" s="287" t="str">
        <f>IF(INDEX('CoC Ranking Data'!$A$1:$CF$106,ROW($E35),7)&lt;&gt;"",INDEX('CoC Ranking Data'!$A$1:$CF$106,ROW($E35),7),"")</f>
        <v>PH</v>
      </c>
      <c r="D34" s="300">
        <f>IF(INDEX('CoC Ranking Data'!$A$1:$CF$106,ROW($E35),37)&lt;&gt;"",INDEX('CoC Ranking Data'!$A$1:$CF$106,ROW($E35),37),"")</f>
        <v>0</v>
      </c>
      <c r="E34" s="8">
        <f t="shared" si="0"/>
        <v>2</v>
      </c>
    </row>
    <row r="35" spans="1:5" s="9" customFormat="1" ht="12.75" x14ac:dyDescent="0.2">
      <c r="A35" s="286" t="str">
        <f>IF(INDEX('CoC Ranking Data'!$A$1:$CF$106,ROW($E36),4)&lt;&gt;"",INDEX('CoC Ranking Data'!$A$1:$CF$106,ROW($E36),4),"")</f>
        <v>Crawford County Mental Health Awareness Program, Inc.</v>
      </c>
      <c r="B35" s="286" t="str">
        <f>IF(INDEX('CoC Ranking Data'!$A$1:$CF$106,ROW($E36),5)&lt;&gt;"",INDEX('CoC Ranking Data'!$A$1:$CF$106,ROW($E36),5),"")</f>
        <v>Crawford County Housing Advocacy Project</v>
      </c>
      <c r="C35" s="287" t="str">
        <f>IF(INDEX('CoC Ranking Data'!$A$1:$CF$106,ROW($E36),7)&lt;&gt;"",INDEX('CoC Ranking Data'!$A$1:$CF$106,ROW($E36),7),"")</f>
        <v>SSO</v>
      </c>
      <c r="D35" s="300">
        <f>IF(INDEX('CoC Ranking Data'!$A$1:$CF$106,ROW($E36),37)&lt;&gt;"",INDEX('CoC Ranking Data'!$A$1:$CF$106,ROW($E36),37),"")</f>
        <v>0</v>
      </c>
      <c r="E35" s="8">
        <f t="shared" si="0"/>
        <v>2</v>
      </c>
    </row>
    <row r="36" spans="1:5" s="9" customFormat="1" ht="12.75" x14ac:dyDescent="0.2">
      <c r="A36" s="286" t="str">
        <f>IF(INDEX('CoC Ranking Data'!$A$1:$CF$106,ROW($E37),4)&lt;&gt;"",INDEX('CoC Ranking Data'!$A$1:$CF$106,ROW($E37),4),"")</f>
        <v>Crawford County Mental Health Awareness Program, Inc.</v>
      </c>
      <c r="B36" s="286" t="str">
        <f>IF(INDEX('CoC Ranking Data'!$A$1:$CF$106,ROW($E37),5)&lt;&gt;"",INDEX('CoC Ranking Data'!$A$1:$CF$106,ROW($E37),5),"")</f>
        <v xml:space="preserve">Housing Now </v>
      </c>
      <c r="C36" s="287" t="str">
        <f>IF(INDEX('CoC Ranking Data'!$A$1:$CF$106,ROW($E37),7)&lt;&gt;"",INDEX('CoC Ranking Data'!$A$1:$CF$106,ROW($E37),7),"")</f>
        <v>PH</v>
      </c>
      <c r="D36" s="300">
        <f>IF(INDEX('CoC Ranking Data'!$A$1:$CF$106,ROW($E37),37)&lt;&gt;"",INDEX('CoC Ranking Data'!$A$1:$CF$106,ROW($E37),37),"")</f>
        <v>0</v>
      </c>
      <c r="E36" s="8">
        <f t="shared" si="0"/>
        <v>2</v>
      </c>
    </row>
    <row r="37" spans="1:5" s="9" customFormat="1" ht="12.75" x14ac:dyDescent="0.2">
      <c r="A37" s="286" t="str">
        <f>IF(INDEX('CoC Ranking Data'!$A$1:$CF$106,ROW($E38),4)&lt;&gt;"",INDEX('CoC Ranking Data'!$A$1:$CF$106,ROW($E38),4),"")</f>
        <v>DuBois Housing Authority</v>
      </c>
      <c r="B37" s="286" t="str">
        <f>IF(INDEX('CoC Ranking Data'!$A$1:$CF$106,ROW($E38),5)&lt;&gt;"",INDEX('CoC Ranking Data'!$A$1:$CF$106,ROW($E38),5),"")</f>
        <v>2018 Renewal App - DuBois Housing Authority - Shelter Plus Care 1/2/3/4/5</v>
      </c>
      <c r="C37" s="287" t="str">
        <f>IF(INDEX('CoC Ranking Data'!$A$1:$CF$106,ROW($E38),7)&lt;&gt;"",INDEX('CoC Ranking Data'!$A$1:$CF$106,ROW($E38),7),"")</f>
        <v>PH</v>
      </c>
      <c r="D37" s="300">
        <f>IF(INDEX('CoC Ranking Data'!$A$1:$CF$106,ROW($E38),37)&lt;&gt;"",INDEX('CoC Ranking Data'!$A$1:$CF$106,ROW($E38),37),"")</f>
        <v>0</v>
      </c>
      <c r="E37" s="8">
        <f t="shared" si="0"/>
        <v>2</v>
      </c>
    </row>
    <row r="38" spans="1:5" s="9" customFormat="1" ht="12.75" x14ac:dyDescent="0.2">
      <c r="A38" s="286" t="str">
        <f>IF(INDEX('CoC Ranking Data'!$A$1:$CF$106,ROW($E39),4)&lt;&gt;"",INDEX('CoC Ranking Data'!$A$1:$CF$106,ROW($E39),4),"")</f>
        <v>Fayette County Community Action Agency, Inc.</v>
      </c>
      <c r="B38" s="286" t="str">
        <f>IF(INDEX('CoC Ranking Data'!$A$1:$CF$106,ROW($E39),5)&lt;&gt;"",INDEX('CoC Ranking Data'!$A$1:$CF$106,ROW($E39),5),"")</f>
        <v>Fairweather Lodge Supportive Housing</v>
      </c>
      <c r="C38" s="287" t="str">
        <f>IF(INDEX('CoC Ranking Data'!$A$1:$CF$106,ROW($E39),7)&lt;&gt;"",INDEX('CoC Ranking Data'!$A$1:$CF$106,ROW($E39),7),"")</f>
        <v>PH</v>
      </c>
      <c r="D38" s="300">
        <f>IF(INDEX('CoC Ranking Data'!$A$1:$CF$106,ROW($E39),37)&lt;&gt;"",INDEX('CoC Ranking Data'!$A$1:$CF$106,ROW($E39),37),"")</f>
        <v>0</v>
      </c>
      <c r="E38" s="8">
        <f t="shared" si="0"/>
        <v>2</v>
      </c>
    </row>
    <row r="39" spans="1:5" s="9" customFormat="1" ht="12.75" x14ac:dyDescent="0.2">
      <c r="A39" s="286" t="str">
        <f>IF(INDEX('CoC Ranking Data'!$A$1:$CF$106,ROW($E40),4)&lt;&gt;"",INDEX('CoC Ranking Data'!$A$1:$CF$106,ROW($E40),4),"")</f>
        <v>Fayette County Community Action Agency, Inc.</v>
      </c>
      <c r="B39" s="286" t="str">
        <f>IF(INDEX('CoC Ranking Data'!$A$1:$CF$106,ROW($E40),5)&lt;&gt;"",INDEX('CoC Ranking Data'!$A$1:$CF$106,ROW($E40),5),"")</f>
        <v>Fayette Apartments</v>
      </c>
      <c r="C39" s="287" t="str">
        <f>IF(INDEX('CoC Ranking Data'!$A$1:$CF$106,ROW($E40),7)&lt;&gt;"",INDEX('CoC Ranking Data'!$A$1:$CF$106,ROW($E40),7),"")</f>
        <v>PH</v>
      </c>
      <c r="D39" s="300">
        <f>IF(INDEX('CoC Ranking Data'!$A$1:$CF$106,ROW($E40),37)&lt;&gt;"",INDEX('CoC Ranking Data'!$A$1:$CF$106,ROW($E40),37),"")</f>
        <v>0.5</v>
      </c>
      <c r="E39" s="8">
        <f t="shared" si="0"/>
        <v>0</v>
      </c>
    </row>
    <row r="40" spans="1:5" s="9" customFormat="1" ht="12.75" x14ac:dyDescent="0.2">
      <c r="A40" s="286" t="str">
        <f>IF(INDEX('CoC Ranking Data'!$A$1:$CF$106,ROW($E41),4)&lt;&gt;"",INDEX('CoC Ranking Data'!$A$1:$CF$106,ROW($E41),4),"")</f>
        <v>Fayette County Community Action Agency, Inc.</v>
      </c>
      <c r="B40" s="286" t="str">
        <f>IF(INDEX('CoC Ranking Data'!$A$1:$CF$106,ROW($E41),5)&lt;&gt;"",INDEX('CoC Ranking Data'!$A$1:$CF$106,ROW($E41),5),"")</f>
        <v>Fayette County Rapid Rehousing</v>
      </c>
      <c r="C40" s="287" t="str">
        <f>IF(INDEX('CoC Ranking Data'!$A$1:$CF$106,ROW($E41),7)&lt;&gt;"",INDEX('CoC Ranking Data'!$A$1:$CF$106,ROW($E41),7),"")</f>
        <v>PH-RRH</v>
      </c>
      <c r="D40" s="300">
        <f>IF(INDEX('CoC Ranking Data'!$A$1:$CF$106,ROW($E41),37)&lt;&gt;"",INDEX('CoC Ranking Data'!$A$1:$CF$106,ROW($E41),37),"")</f>
        <v>0.06</v>
      </c>
      <c r="E40" s="8">
        <f t="shared" si="0"/>
        <v>1</v>
      </c>
    </row>
    <row r="41" spans="1:5" s="9" customFormat="1" ht="12.75" x14ac:dyDescent="0.2">
      <c r="A41" s="286" t="str">
        <f>IF(INDEX('CoC Ranking Data'!$A$1:$CF$106,ROW($E42),4)&lt;&gt;"",INDEX('CoC Ranking Data'!$A$1:$CF$106,ROW($E42),4),"")</f>
        <v>Fayette County Community Action Agency, Inc.</v>
      </c>
      <c r="B41" s="286" t="str">
        <f>IF(INDEX('CoC Ranking Data'!$A$1:$CF$106,ROW($E42),5)&lt;&gt;"",INDEX('CoC Ranking Data'!$A$1:$CF$106,ROW($E42),5),"")</f>
        <v>Lenox Street Apartments</v>
      </c>
      <c r="C41" s="287" t="str">
        <f>IF(INDEX('CoC Ranking Data'!$A$1:$CF$106,ROW($E42),7)&lt;&gt;"",INDEX('CoC Ranking Data'!$A$1:$CF$106,ROW($E42),7),"")</f>
        <v>PH</v>
      </c>
      <c r="D41" s="300">
        <f>IF(INDEX('CoC Ranking Data'!$A$1:$CF$106,ROW($E42),37)&lt;&gt;"",INDEX('CoC Ranking Data'!$A$1:$CF$106,ROW($E42),37),"")</f>
        <v>0</v>
      </c>
      <c r="E41" s="8">
        <f t="shared" si="0"/>
        <v>2</v>
      </c>
    </row>
    <row r="42" spans="1:5" s="9" customFormat="1" ht="12.75" x14ac:dyDescent="0.2">
      <c r="A42" s="286" t="str">
        <f>IF(INDEX('CoC Ranking Data'!$A$1:$CF$106,ROW($E43),4)&lt;&gt;"",INDEX('CoC Ranking Data'!$A$1:$CF$106,ROW($E43),4),"")</f>
        <v>Fayette County Community Action Agency, Inc.</v>
      </c>
      <c r="B42" s="286" t="str">
        <f>IF(INDEX('CoC Ranking Data'!$A$1:$CF$106,ROW($E43),5)&lt;&gt;"",INDEX('CoC Ranking Data'!$A$1:$CF$106,ROW($E43),5),"")</f>
        <v>Southwest Regional Rapid Re-Housing Program</v>
      </c>
      <c r="C42" s="287" t="str">
        <f>IF(INDEX('CoC Ranking Data'!$A$1:$CF$106,ROW($E43),7)&lt;&gt;"",INDEX('CoC Ranking Data'!$A$1:$CF$106,ROW($E43),7),"")</f>
        <v>PH-RRH</v>
      </c>
      <c r="D42" s="300">
        <f>IF(INDEX('CoC Ranking Data'!$A$1:$CF$106,ROW($E43),37)&lt;&gt;"",INDEX('CoC Ranking Data'!$A$1:$CF$106,ROW($E43),37),"")</f>
        <v>9.0909090909090912E-2</v>
      </c>
      <c r="E42" s="8">
        <f t="shared" si="0"/>
        <v>1</v>
      </c>
    </row>
    <row r="43" spans="1:5" s="9" customFormat="1" ht="12.75" x14ac:dyDescent="0.2">
      <c r="A43" s="286" t="str">
        <f>IF(INDEX('CoC Ranking Data'!$A$1:$CF$106,ROW($E44),4)&lt;&gt;"",INDEX('CoC Ranking Data'!$A$1:$CF$106,ROW($E44),4),"")</f>
        <v>Housing Authority of the County of Butler</v>
      </c>
      <c r="B43" s="286" t="str">
        <f>IF(INDEX('CoC Ranking Data'!$A$1:$CF$106,ROW($E44),5)&lt;&gt;"",INDEX('CoC Ranking Data'!$A$1:$CF$106,ROW($E44),5),"")</f>
        <v>Franklin Court Chronically Homeless</v>
      </c>
      <c r="C43" s="287" t="str">
        <f>IF(INDEX('CoC Ranking Data'!$A$1:$CF$106,ROW($E44),7)&lt;&gt;"",INDEX('CoC Ranking Data'!$A$1:$CF$106,ROW($E44),7),"")</f>
        <v>PH</v>
      </c>
      <c r="D43" s="300">
        <f>IF(INDEX('CoC Ranking Data'!$A$1:$CF$106,ROW($E44),37)&lt;&gt;"",INDEX('CoC Ranking Data'!$A$1:$CF$106,ROW($E44),37),"")</f>
        <v>0</v>
      </c>
      <c r="E43" s="8">
        <f t="shared" si="0"/>
        <v>2</v>
      </c>
    </row>
    <row r="44" spans="1:5" s="9" customFormat="1" ht="12.75" x14ac:dyDescent="0.2">
      <c r="A44" s="286" t="str">
        <f>IF(INDEX('CoC Ranking Data'!$A$1:$CF$106,ROW($E45),4)&lt;&gt;"",INDEX('CoC Ranking Data'!$A$1:$CF$106,ROW($E45),4),"")</f>
        <v>Indiana County Community Action Program, Inc.</v>
      </c>
      <c r="B44" s="286" t="str">
        <f>IF(INDEX('CoC Ranking Data'!$A$1:$CF$106,ROW($E45),5)&lt;&gt;"",INDEX('CoC Ranking Data'!$A$1:$CF$106,ROW($E45),5),"")</f>
        <v>PHD Consolidated</v>
      </c>
      <c r="C44" s="287" t="str">
        <f>IF(INDEX('CoC Ranking Data'!$A$1:$CF$106,ROW($E45),7)&lt;&gt;"",INDEX('CoC Ranking Data'!$A$1:$CF$106,ROW($E45),7),"")</f>
        <v>PH</v>
      </c>
      <c r="D44" s="300">
        <f>IF(INDEX('CoC Ranking Data'!$A$1:$CF$106,ROW($E45),37)&lt;&gt;"",INDEX('CoC Ranking Data'!$A$1:$CF$106,ROW($E45),37),"")</f>
        <v>0</v>
      </c>
      <c r="E44" s="8">
        <f t="shared" si="0"/>
        <v>2</v>
      </c>
    </row>
    <row r="45" spans="1:5" s="9" customFormat="1" ht="12.75" x14ac:dyDescent="0.2">
      <c r="A45" s="286" t="str">
        <f>IF(INDEX('CoC Ranking Data'!$A$1:$CF$106,ROW($E46),4)&lt;&gt;"",INDEX('CoC Ranking Data'!$A$1:$CF$106,ROW($E46),4),"")</f>
        <v>Lawrence County Social Services, Inc.</v>
      </c>
      <c r="B45" s="286" t="str">
        <f>IF(INDEX('CoC Ranking Data'!$A$1:$CF$106,ROW($E46),5)&lt;&gt;"",INDEX('CoC Ranking Data'!$A$1:$CF$106,ROW($E46),5),"")</f>
        <v>NWRHA</v>
      </c>
      <c r="C45" s="287" t="str">
        <f>IF(INDEX('CoC Ranking Data'!$A$1:$CF$106,ROW($E46),7)&lt;&gt;"",INDEX('CoC Ranking Data'!$A$1:$CF$106,ROW($E46),7),"")</f>
        <v>PH</v>
      </c>
      <c r="D45" s="300">
        <f>IF(INDEX('CoC Ranking Data'!$A$1:$CF$106,ROW($E46),37)&lt;&gt;"",INDEX('CoC Ranking Data'!$A$1:$CF$106,ROW($E46),37),"")</f>
        <v>0</v>
      </c>
      <c r="E45" s="8">
        <f t="shared" si="0"/>
        <v>2</v>
      </c>
    </row>
    <row r="46" spans="1:5" s="9" customFormat="1" ht="12.75" x14ac:dyDescent="0.2">
      <c r="A46" s="286" t="str">
        <f>IF(INDEX('CoC Ranking Data'!$A$1:$CF$106,ROW($E47),4)&lt;&gt;"",INDEX('CoC Ranking Data'!$A$1:$CF$106,ROW($E47),4),"")</f>
        <v>Lawrence County Social Services, Inc.</v>
      </c>
      <c r="B46" s="286" t="str">
        <f>IF(INDEX('CoC Ranking Data'!$A$1:$CF$106,ROW($E47),5)&lt;&gt;"",INDEX('CoC Ranking Data'!$A$1:$CF$106,ROW($E47),5),"")</f>
        <v>NWRHA 2</v>
      </c>
      <c r="C46" s="287" t="str">
        <f>IF(INDEX('CoC Ranking Data'!$A$1:$CF$106,ROW($E47),7)&lt;&gt;"",INDEX('CoC Ranking Data'!$A$1:$CF$106,ROW($E47),7),"")</f>
        <v>PH</v>
      </c>
      <c r="D46" s="300">
        <f>IF(INDEX('CoC Ranking Data'!$A$1:$CF$106,ROW($E47),37)&lt;&gt;"",INDEX('CoC Ranking Data'!$A$1:$CF$106,ROW($E47),37),"")</f>
        <v>0</v>
      </c>
      <c r="E46" s="8">
        <f t="shared" si="0"/>
        <v>2</v>
      </c>
    </row>
    <row r="47" spans="1:5" s="9" customFormat="1" ht="12.75" x14ac:dyDescent="0.2">
      <c r="A47" s="286" t="str">
        <f>IF(INDEX('CoC Ranking Data'!$A$1:$CF$106,ROW($E48),4)&lt;&gt;"",INDEX('CoC Ranking Data'!$A$1:$CF$106,ROW($E48),4),"")</f>
        <v>Lawrence County Social Services, Inc.</v>
      </c>
      <c r="B47" s="286" t="str">
        <f>IF(INDEX('CoC Ranking Data'!$A$1:$CF$106,ROW($E48),5)&lt;&gt;"",INDEX('CoC Ranking Data'!$A$1:$CF$106,ROW($E48),5),"")</f>
        <v>SAFE</v>
      </c>
      <c r="C47" s="287" t="str">
        <f>IF(INDEX('CoC Ranking Data'!$A$1:$CF$106,ROW($E48),7)&lt;&gt;"",INDEX('CoC Ranking Data'!$A$1:$CF$106,ROW($E48),7),"")</f>
        <v>SSO</v>
      </c>
      <c r="D47" s="300">
        <f>IF(INDEX('CoC Ranking Data'!$A$1:$CF$106,ROW($E48),37)&lt;&gt;"",INDEX('CoC Ranking Data'!$A$1:$CF$106,ROW($E48),37),"")</f>
        <v>0.02</v>
      </c>
      <c r="E47" s="8">
        <f t="shared" si="0"/>
        <v>2</v>
      </c>
    </row>
    <row r="48" spans="1:5" s="9" customFormat="1" ht="12.75" x14ac:dyDescent="0.2">
      <c r="A48" s="286" t="str">
        <f>IF(INDEX('CoC Ranking Data'!$A$1:$CF$106,ROW($E49),4)&lt;&gt;"",INDEX('CoC Ranking Data'!$A$1:$CF$106,ROW($E49),4),"")</f>
        <v>Lawrence County Social Services, Inc.</v>
      </c>
      <c r="B48" s="286" t="str">
        <f>IF(INDEX('CoC Ranking Data'!$A$1:$CF$106,ROW($E49),5)&lt;&gt;"",INDEX('CoC Ranking Data'!$A$1:$CF$106,ROW($E49),5),"")</f>
        <v>TEAM RRH</v>
      </c>
      <c r="C48" s="287" t="str">
        <f>IF(INDEX('CoC Ranking Data'!$A$1:$CF$106,ROW($E49),7)&lt;&gt;"",INDEX('CoC Ranking Data'!$A$1:$CF$106,ROW($E49),7),"")</f>
        <v>PH-RRH</v>
      </c>
      <c r="D48" s="300">
        <f>IF(INDEX('CoC Ranking Data'!$A$1:$CF$106,ROW($E49),37)&lt;&gt;"",INDEX('CoC Ranking Data'!$A$1:$CF$106,ROW($E49),37),"")</f>
        <v>0</v>
      </c>
      <c r="E48" s="8">
        <f t="shared" si="0"/>
        <v>2</v>
      </c>
    </row>
    <row r="49" spans="1:5" s="9" customFormat="1" ht="12.75" x14ac:dyDescent="0.2">
      <c r="A49" s="286" t="str">
        <f>IF(INDEX('CoC Ranking Data'!$A$1:$CF$106,ROW($E50),4)&lt;&gt;"",INDEX('CoC Ranking Data'!$A$1:$CF$106,ROW($E50),4),"")</f>
        <v>Lawrence County Social Services, Inc.</v>
      </c>
      <c r="B49" s="286" t="str">
        <f>IF(INDEX('CoC Ranking Data'!$A$1:$CF$106,ROW($E50),5)&lt;&gt;"",INDEX('CoC Ranking Data'!$A$1:$CF$106,ROW($E50),5),"")</f>
        <v>Turning Point</v>
      </c>
      <c r="C49" s="287" t="str">
        <f>IF(INDEX('CoC Ranking Data'!$A$1:$CF$106,ROW($E50),7)&lt;&gt;"",INDEX('CoC Ranking Data'!$A$1:$CF$106,ROW($E50),7),"")</f>
        <v>PH</v>
      </c>
      <c r="D49" s="300">
        <f>IF(INDEX('CoC Ranking Data'!$A$1:$CF$106,ROW($E50),37)&lt;&gt;"",INDEX('CoC Ranking Data'!$A$1:$CF$106,ROW($E50),37),"")</f>
        <v>0</v>
      </c>
      <c r="E49" s="8">
        <f t="shared" si="0"/>
        <v>2</v>
      </c>
    </row>
    <row r="50" spans="1:5" s="9" customFormat="1" ht="12.75" x14ac:dyDescent="0.2">
      <c r="A50" s="286" t="str">
        <f>IF(INDEX('CoC Ranking Data'!$A$1:$CF$106,ROW($E51),4)&lt;&gt;"",INDEX('CoC Ranking Data'!$A$1:$CF$106,ROW($E51),4),"")</f>
        <v>Lawrence County Social Services, Inc.</v>
      </c>
      <c r="B50" s="286" t="str">
        <f>IF(INDEX('CoC Ranking Data'!$A$1:$CF$106,ROW($E51),5)&lt;&gt;"",INDEX('CoC Ranking Data'!$A$1:$CF$106,ROW($E51),5),"")</f>
        <v>Veterans RRH</v>
      </c>
      <c r="C50" s="287" t="str">
        <f>IF(INDEX('CoC Ranking Data'!$A$1:$CF$106,ROW($E51),7)&lt;&gt;"",INDEX('CoC Ranking Data'!$A$1:$CF$106,ROW($E51),7),"")</f>
        <v>PH-RRH</v>
      </c>
      <c r="D50" s="300">
        <f>IF(INDEX('CoC Ranking Data'!$A$1:$CF$106,ROW($E51),37)&lt;&gt;"",INDEX('CoC Ranking Data'!$A$1:$CF$106,ROW($E51),37),"")</f>
        <v>0.13</v>
      </c>
      <c r="E50" s="8">
        <f t="shared" si="0"/>
        <v>0</v>
      </c>
    </row>
    <row r="51" spans="1:5" s="9" customFormat="1" ht="12.75" x14ac:dyDescent="0.2">
      <c r="A51" s="286" t="str">
        <f>IF(INDEX('CoC Ranking Data'!$A$1:$CF$106,ROW($E52),4)&lt;&gt;"",INDEX('CoC Ranking Data'!$A$1:$CF$106,ROW($E52),4),"")</f>
        <v>McKean County Redevelopment &amp; Housing Authority</v>
      </c>
      <c r="B51" s="286" t="str">
        <f>IF(INDEX('CoC Ranking Data'!$A$1:$CF$106,ROW($E52),5)&lt;&gt;"",INDEX('CoC Ranking Data'!$A$1:$CF$106,ROW($E52),5),"")</f>
        <v>Northwest RRH</v>
      </c>
      <c r="C51" s="287" t="str">
        <f>IF(INDEX('CoC Ranking Data'!$A$1:$CF$106,ROW($E52),7)&lt;&gt;"",INDEX('CoC Ranking Data'!$A$1:$CF$106,ROW($E52),7),"")</f>
        <v>PH-RRH</v>
      </c>
      <c r="D51" s="300">
        <f>IF(INDEX('CoC Ranking Data'!$A$1:$CF$106,ROW($E52),37)&lt;&gt;"",INDEX('CoC Ranking Data'!$A$1:$CF$106,ROW($E52),37),"")</f>
        <v>0.04</v>
      </c>
      <c r="E51" s="8">
        <f t="shared" si="0"/>
        <v>2</v>
      </c>
    </row>
    <row r="52" spans="1:5" s="9" customFormat="1" ht="12.75" x14ac:dyDescent="0.2">
      <c r="A52" s="286" t="str">
        <f>IF(INDEX('CoC Ranking Data'!$A$1:$CF$106,ROW($E53),4)&lt;&gt;"",INDEX('CoC Ranking Data'!$A$1:$CF$106,ROW($E53),4),"")</f>
        <v>Northern Cambria Community Development Corporation</v>
      </c>
      <c r="B52" s="286" t="str">
        <f>IF(INDEX('CoC Ranking Data'!$A$1:$CF$106,ROW($E53),5)&lt;&gt;"",INDEX('CoC Ranking Data'!$A$1:$CF$106,ROW($E53),5),"")</f>
        <v>Chestnut Street Gardens Renewal Project Application FY 2018</v>
      </c>
      <c r="C52" s="287" t="str">
        <f>IF(INDEX('CoC Ranking Data'!$A$1:$CF$106,ROW($E53),7)&lt;&gt;"",INDEX('CoC Ranking Data'!$A$1:$CF$106,ROW($E53),7),"")</f>
        <v>PH</v>
      </c>
      <c r="D52" s="300">
        <f>IF(INDEX('CoC Ranking Data'!$A$1:$CF$106,ROW($E53),37)&lt;&gt;"",INDEX('CoC Ranking Data'!$A$1:$CF$106,ROW($E53),37),"")</f>
        <v>0</v>
      </c>
      <c r="E52" s="8">
        <f t="shared" si="0"/>
        <v>2</v>
      </c>
    </row>
    <row r="53" spans="1:5" s="9" customFormat="1" ht="12.75" x14ac:dyDescent="0.2">
      <c r="A53" s="286" t="str">
        <f>IF(INDEX('CoC Ranking Data'!$A$1:$CF$106,ROW($E54),4)&lt;&gt;"",INDEX('CoC Ranking Data'!$A$1:$CF$106,ROW($E54),4),"")</f>
        <v>Northern Cambria Community Development Corporation</v>
      </c>
      <c r="B53" s="286" t="str">
        <f>IF(INDEX('CoC Ranking Data'!$A$1:$CF$106,ROW($E54),5)&lt;&gt;"",INDEX('CoC Ranking Data'!$A$1:$CF$106,ROW($E54),5),"")</f>
        <v>Clinton Street Gardens Renewal Project Application FY 2018</v>
      </c>
      <c r="C53" s="287" t="str">
        <f>IF(INDEX('CoC Ranking Data'!$A$1:$CF$106,ROW($E54),7)&lt;&gt;"",INDEX('CoC Ranking Data'!$A$1:$CF$106,ROW($E54),7),"")</f>
        <v>PH</v>
      </c>
      <c r="D53" s="300">
        <f>IF(INDEX('CoC Ranking Data'!$A$1:$CF$106,ROW($E54),37)&lt;&gt;"",INDEX('CoC Ranking Data'!$A$1:$CF$106,ROW($E54),37),"")</f>
        <v>0</v>
      </c>
      <c r="E53" s="8">
        <f t="shared" si="0"/>
        <v>2</v>
      </c>
    </row>
    <row r="54" spans="1:5" s="9" customFormat="1" ht="12.75" x14ac:dyDescent="0.2">
      <c r="A54" s="286" t="str">
        <f>IF(INDEX('CoC Ranking Data'!$A$1:$CF$106,ROW($E55),4)&lt;&gt;"",INDEX('CoC Ranking Data'!$A$1:$CF$106,ROW($E55),4),"")</f>
        <v>Union Mission of Latrobe, Inc.</v>
      </c>
      <c r="B54" s="286" t="str">
        <f>IF(INDEX('CoC Ranking Data'!$A$1:$CF$106,ROW($E55),5)&lt;&gt;"",INDEX('CoC Ranking Data'!$A$1:$CF$106,ROW($E55),5),"")</f>
        <v>Consolidated Union Mission Permanent Supportive Housing</v>
      </c>
      <c r="C54" s="287" t="str">
        <f>IF(INDEX('CoC Ranking Data'!$A$1:$CF$106,ROW($E55),7)&lt;&gt;"",INDEX('CoC Ranking Data'!$A$1:$CF$106,ROW($E55),7),"")</f>
        <v>PH</v>
      </c>
      <c r="D54" s="300">
        <f>IF(INDEX('CoC Ranking Data'!$A$1:$CF$106,ROW($E55),37)&lt;&gt;"",INDEX('CoC Ranking Data'!$A$1:$CF$106,ROW($E55),37),"")</f>
        <v>0</v>
      </c>
      <c r="E54" s="8">
        <f t="shared" si="0"/>
        <v>2</v>
      </c>
    </row>
    <row r="55" spans="1:5" x14ac:dyDescent="0.25">
      <c r="A55" s="286" t="str">
        <f>IF(INDEX('CoC Ranking Data'!$A$1:$CF$106,ROW($E56),4)&lt;&gt;"",INDEX('CoC Ranking Data'!$A$1:$CF$106,ROW($E56),4),"")</f>
        <v>Victim Outreach Intervention Center</v>
      </c>
      <c r="B55" s="286" t="str">
        <f>IF(INDEX('CoC Ranking Data'!$A$1:$CF$106,ROW($E56),5)&lt;&gt;"",INDEX('CoC Ranking Data'!$A$1:$CF$106,ROW($E56),5),"")</f>
        <v>Enduring VOICe</v>
      </c>
      <c r="C55" s="287" t="str">
        <f>IF(INDEX('CoC Ranking Data'!$A$1:$CF$106,ROW($E56),7)&lt;&gt;"",INDEX('CoC Ranking Data'!$A$1:$CF$106,ROW($E56),7),"")</f>
        <v>PH</v>
      </c>
      <c r="D55" s="300" t="str">
        <f>IF(INDEX('CoC Ranking Data'!$A$1:$CF$106,ROW($E56),37)&lt;&gt;"",INDEX('CoC Ranking Data'!$A$1:$CF$106,ROW($E56),37),"")</f>
        <v/>
      </c>
      <c r="E55" s="8">
        <f t="shared" si="0"/>
        <v>0</v>
      </c>
    </row>
    <row r="56" spans="1:5" x14ac:dyDescent="0.25">
      <c r="A56" s="286" t="str">
        <f>IF(INDEX('CoC Ranking Data'!$A$1:$CF$106,ROW($E57),4)&lt;&gt;"",INDEX('CoC Ranking Data'!$A$1:$CF$106,ROW($E57),4),"")</f>
        <v>Warren-Forest Counties Economic Opportunity Council</v>
      </c>
      <c r="B56" s="286" t="str">
        <f>IF(INDEX('CoC Ranking Data'!$A$1:$CF$106,ROW($E57),5)&lt;&gt;"",INDEX('CoC Ranking Data'!$A$1:$CF$106,ROW($E57),5),"")</f>
        <v>Youngsville Permanent Supportive Housing</v>
      </c>
      <c r="C56" s="287" t="str">
        <f>IF(INDEX('CoC Ranking Data'!$A$1:$CF$106,ROW($E57),7)&lt;&gt;"",INDEX('CoC Ranking Data'!$A$1:$CF$106,ROW($E57),7),"")</f>
        <v>PH</v>
      </c>
      <c r="D56" s="300">
        <f>IF(INDEX('CoC Ranking Data'!$A$1:$CF$106,ROW($E57),37)&lt;&gt;"",INDEX('CoC Ranking Data'!$A$1:$CF$106,ROW($E57),37),"")</f>
        <v>0</v>
      </c>
      <c r="E56" s="8">
        <f t="shared" si="0"/>
        <v>2</v>
      </c>
    </row>
    <row r="57" spans="1:5" x14ac:dyDescent="0.25">
      <c r="A57" s="286" t="str">
        <f>IF(INDEX('CoC Ranking Data'!$A$1:$CF$106,ROW($E58),4)&lt;&gt;"",INDEX('CoC Ranking Data'!$A$1:$CF$106,ROW($E58),4),"")</f>
        <v>Westmoreland Community Action</v>
      </c>
      <c r="B57" s="286" t="str">
        <f>IF(INDEX('CoC Ranking Data'!$A$1:$CF$106,ROW($E58),5)&lt;&gt;"",INDEX('CoC Ranking Data'!$A$1:$CF$106,ROW($E58),5),"")</f>
        <v>Consolidated WCA PSH Project FY2018</v>
      </c>
      <c r="C57" s="287" t="str">
        <f>IF(INDEX('CoC Ranking Data'!$A$1:$CF$106,ROW($E58),7)&lt;&gt;"",INDEX('CoC Ranking Data'!$A$1:$CF$106,ROW($E58),7),"")</f>
        <v>PH</v>
      </c>
      <c r="D57" s="300">
        <f>IF(INDEX('CoC Ranking Data'!$A$1:$CF$106,ROW($E58),37)&lt;&gt;"",INDEX('CoC Ranking Data'!$A$1:$CF$106,ROW($E58),37),"")</f>
        <v>0</v>
      </c>
      <c r="E57" s="8">
        <f t="shared" si="0"/>
        <v>2</v>
      </c>
    </row>
    <row r="58" spans="1:5" x14ac:dyDescent="0.25">
      <c r="A58" s="286" t="str">
        <f>IF(INDEX('CoC Ranking Data'!$A$1:$CF$106,ROW($E59),4)&lt;&gt;"",INDEX('CoC Ranking Data'!$A$1:$CF$106,ROW($E59),4),"")</f>
        <v>Westmoreland Community Action</v>
      </c>
      <c r="B58" s="286" t="str">
        <f>IF(INDEX('CoC Ranking Data'!$A$1:$CF$106,ROW($E59),5)&lt;&gt;"",INDEX('CoC Ranking Data'!$A$1:$CF$106,ROW($E59),5),"")</f>
        <v>WCA PSH for Families 2018</v>
      </c>
      <c r="C58" s="287" t="str">
        <f>IF(INDEX('CoC Ranking Data'!$A$1:$CF$106,ROW($E59),7)&lt;&gt;"",INDEX('CoC Ranking Data'!$A$1:$CF$106,ROW($E59),7),"")</f>
        <v>PH</v>
      </c>
      <c r="D58" s="300">
        <f>IF(INDEX('CoC Ranking Data'!$A$1:$CF$106,ROW($E59),37)&lt;&gt;"",INDEX('CoC Ranking Data'!$A$1:$CF$106,ROW($E59),37),"")</f>
        <v>0</v>
      </c>
      <c r="E58" s="8">
        <f t="shared" si="0"/>
        <v>2</v>
      </c>
    </row>
    <row r="59" spans="1:5" x14ac:dyDescent="0.25">
      <c r="A59" s="286" t="str">
        <f>IF(INDEX('CoC Ranking Data'!$A$1:$CF$106,ROW($E60),4)&lt;&gt;"",INDEX('CoC Ranking Data'!$A$1:$CF$106,ROW($E60),4),"")</f>
        <v>Westmoreland Community Action</v>
      </c>
      <c r="B59" s="286" t="str">
        <f>IF(INDEX('CoC Ranking Data'!$A$1:$CF$106,ROW($E60),5)&lt;&gt;"",INDEX('CoC Ranking Data'!$A$1:$CF$106,ROW($E60),5),"")</f>
        <v>WCA PSH-Pittsburgh Street House 2018</v>
      </c>
      <c r="C59" s="287" t="str">
        <f>IF(INDEX('CoC Ranking Data'!$A$1:$CF$106,ROW($E60),7)&lt;&gt;"",INDEX('CoC Ranking Data'!$A$1:$CF$106,ROW($E60),7),"")</f>
        <v>PH</v>
      </c>
      <c r="D59" s="300">
        <f>IF(INDEX('CoC Ranking Data'!$A$1:$CF$106,ROW($E60),37)&lt;&gt;"",INDEX('CoC Ranking Data'!$A$1:$CF$106,ROW($E60),37),"")</f>
        <v>0</v>
      </c>
      <c r="E59" s="8">
        <f t="shared" si="0"/>
        <v>2</v>
      </c>
    </row>
    <row r="60" spans="1:5" x14ac:dyDescent="0.25">
      <c r="A60" s="286" t="str">
        <f>IF(INDEX('CoC Ranking Data'!$A$1:$CF$106,ROW($E61),4)&lt;&gt;"",INDEX('CoC Ranking Data'!$A$1:$CF$106,ROW($E61),4),"")</f>
        <v/>
      </c>
      <c r="B60" s="286" t="str">
        <f>IF(INDEX('CoC Ranking Data'!$A$1:$CF$106,ROW($E61),5)&lt;&gt;"",INDEX('CoC Ranking Data'!$A$1:$CF$106,ROW($E61),5),"")</f>
        <v/>
      </c>
      <c r="C60" s="287" t="str">
        <f>IF(INDEX('CoC Ranking Data'!$A$1:$CF$106,ROW($E61),7)&lt;&gt;"",INDEX('CoC Ranking Data'!$A$1:$CF$106,ROW($E61),7),"")</f>
        <v/>
      </c>
      <c r="D60" s="300" t="str">
        <f>IF(INDEX('CoC Ranking Data'!$A$1:$CF$106,ROW($E61),37)&lt;&gt;"",INDEX('CoC Ranking Data'!$A$1:$CF$106,ROW($E61),37),"")</f>
        <v/>
      </c>
      <c r="E60" s="8" t="str">
        <f t="shared" si="0"/>
        <v/>
      </c>
    </row>
    <row r="61" spans="1:5" x14ac:dyDescent="0.25">
      <c r="A61" s="286" t="str">
        <f>IF(INDEX('CoC Ranking Data'!$A$1:$CF$106,ROW($E62),4)&lt;&gt;"",INDEX('CoC Ranking Data'!$A$1:$CF$106,ROW($E62),4),"")</f>
        <v/>
      </c>
      <c r="B61" s="286" t="str">
        <f>IF(INDEX('CoC Ranking Data'!$A$1:$CF$106,ROW($E62),5)&lt;&gt;"",INDEX('CoC Ranking Data'!$A$1:$CF$106,ROW($E62),5),"")</f>
        <v/>
      </c>
      <c r="C61" s="287" t="str">
        <f>IF(INDEX('CoC Ranking Data'!$A$1:$CF$106,ROW($E62),7)&lt;&gt;"",INDEX('CoC Ranking Data'!$A$1:$CF$106,ROW($E62),7),"")</f>
        <v/>
      </c>
      <c r="D61" s="300" t="str">
        <f>IF(INDEX('CoC Ranking Data'!$A$1:$CF$106,ROW($E62),37)&lt;&gt;"",INDEX('CoC Ranking Data'!$A$1:$CF$106,ROW($E62),37),"")</f>
        <v/>
      </c>
      <c r="E61" s="8" t="str">
        <f t="shared" si="0"/>
        <v/>
      </c>
    </row>
    <row r="62" spans="1:5" x14ac:dyDescent="0.25">
      <c r="A62" s="286" t="str">
        <f>IF(INDEX('CoC Ranking Data'!$A$1:$CF$106,ROW($E63),4)&lt;&gt;"",INDEX('CoC Ranking Data'!$A$1:$CF$106,ROW($E63),4),"")</f>
        <v/>
      </c>
      <c r="B62" s="286" t="str">
        <f>IF(INDEX('CoC Ranking Data'!$A$1:$CF$106,ROW($E63),5)&lt;&gt;"",INDEX('CoC Ranking Data'!$A$1:$CF$106,ROW($E63),5),"")</f>
        <v/>
      </c>
      <c r="C62" s="287" t="str">
        <f>IF(INDEX('CoC Ranking Data'!$A$1:$CF$106,ROW($E63),7)&lt;&gt;"",INDEX('CoC Ranking Data'!$A$1:$CF$106,ROW($E63),7),"")</f>
        <v/>
      </c>
      <c r="D62" s="300" t="str">
        <f>IF(INDEX('CoC Ranking Data'!$A$1:$CF$106,ROW($E63),37)&lt;&gt;"",INDEX('CoC Ranking Data'!$A$1:$CF$106,ROW($E63),37),"")</f>
        <v/>
      </c>
      <c r="E62" s="8" t="str">
        <f t="shared" si="0"/>
        <v/>
      </c>
    </row>
    <row r="63" spans="1:5" x14ac:dyDescent="0.25">
      <c r="A63" s="286" t="str">
        <f>IF(INDEX('CoC Ranking Data'!$A$1:$CF$106,ROW($E64),4)&lt;&gt;"",INDEX('CoC Ranking Data'!$A$1:$CF$106,ROW($E64),4),"")</f>
        <v/>
      </c>
      <c r="B63" s="286" t="str">
        <f>IF(INDEX('CoC Ranking Data'!$A$1:$CF$106,ROW($E64),5)&lt;&gt;"",INDEX('CoC Ranking Data'!$A$1:$CF$106,ROW($E64),5),"")</f>
        <v/>
      </c>
      <c r="C63" s="287" t="str">
        <f>IF(INDEX('CoC Ranking Data'!$A$1:$CF$106,ROW($E64),7)&lt;&gt;"",INDEX('CoC Ranking Data'!$A$1:$CF$106,ROW($E64),7),"")</f>
        <v/>
      </c>
      <c r="D63" s="300" t="str">
        <f>IF(INDEX('CoC Ranking Data'!$A$1:$CF$106,ROW($E64),37)&lt;&gt;"",INDEX('CoC Ranking Data'!$A$1:$CF$106,ROW($E64),37),"")</f>
        <v/>
      </c>
      <c r="E63" s="8" t="str">
        <f t="shared" si="0"/>
        <v/>
      </c>
    </row>
    <row r="64" spans="1:5" x14ac:dyDescent="0.25">
      <c r="A64" s="286" t="str">
        <f>IF(INDEX('CoC Ranking Data'!$A$1:$CF$106,ROW($E65),4)&lt;&gt;"",INDEX('CoC Ranking Data'!$A$1:$CF$106,ROW($E65),4),"")</f>
        <v/>
      </c>
      <c r="B64" s="286" t="str">
        <f>IF(INDEX('CoC Ranking Data'!$A$1:$CF$106,ROW($E65),5)&lt;&gt;"",INDEX('CoC Ranking Data'!$A$1:$CF$106,ROW($E65),5),"")</f>
        <v/>
      </c>
      <c r="C64" s="287" t="str">
        <f>IF(INDEX('CoC Ranking Data'!$A$1:$CF$106,ROW($E65),7)&lt;&gt;"",INDEX('CoC Ranking Data'!$A$1:$CF$106,ROW($E65),7),"")</f>
        <v/>
      </c>
      <c r="D64" s="300" t="str">
        <f>IF(INDEX('CoC Ranking Data'!$A$1:$CF$106,ROW($E65),37)&lt;&gt;"",INDEX('CoC Ranking Data'!$A$1:$CF$106,ROW($E65),37),"")</f>
        <v/>
      </c>
      <c r="E64" s="8" t="str">
        <f t="shared" si="0"/>
        <v/>
      </c>
    </row>
    <row r="65" spans="1:5" x14ac:dyDescent="0.25">
      <c r="A65" s="286" t="str">
        <f>IF(INDEX('CoC Ranking Data'!$A$1:$CF$106,ROW($E66),4)&lt;&gt;"",INDEX('CoC Ranking Data'!$A$1:$CF$106,ROW($E66),4),"")</f>
        <v/>
      </c>
      <c r="B65" s="286" t="str">
        <f>IF(INDEX('CoC Ranking Data'!$A$1:$CF$106,ROW($E66),5)&lt;&gt;"",INDEX('CoC Ranking Data'!$A$1:$CF$106,ROW($E66),5),"")</f>
        <v/>
      </c>
      <c r="C65" s="287" t="str">
        <f>IF(INDEX('CoC Ranking Data'!$A$1:$CF$106,ROW($E66),7)&lt;&gt;"",INDEX('CoC Ranking Data'!$A$1:$CF$106,ROW($E66),7),"")</f>
        <v/>
      </c>
      <c r="D65" s="300" t="str">
        <f>IF(INDEX('CoC Ranking Data'!$A$1:$CF$106,ROW($E66),37)&lt;&gt;"",INDEX('CoC Ranking Data'!$A$1:$CF$106,ROW($E66),37),"")</f>
        <v/>
      </c>
      <c r="E65" s="8" t="str">
        <f t="shared" si="0"/>
        <v/>
      </c>
    </row>
    <row r="66" spans="1:5" x14ac:dyDescent="0.25">
      <c r="A66" s="286" t="str">
        <f>IF(INDEX('CoC Ranking Data'!$A$1:$CF$106,ROW($E67),4)&lt;&gt;"",INDEX('CoC Ranking Data'!$A$1:$CF$106,ROW($E67),4),"")</f>
        <v/>
      </c>
      <c r="B66" s="286" t="str">
        <f>IF(INDEX('CoC Ranking Data'!$A$1:$CF$106,ROW($E67),5)&lt;&gt;"",INDEX('CoC Ranking Data'!$A$1:$CF$106,ROW($E67),5),"")</f>
        <v/>
      </c>
      <c r="C66" s="287" t="str">
        <f>IF(INDEX('CoC Ranking Data'!$A$1:$CF$106,ROW($E67),7)&lt;&gt;"",INDEX('CoC Ranking Data'!$A$1:$CF$106,ROW($E67),7),"")</f>
        <v/>
      </c>
      <c r="D66" s="300" t="str">
        <f>IF(INDEX('CoC Ranking Data'!$A$1:$CF$106,ROW($E67),37)&lt;&gt;"",INDEX('CoC Ranking Data'!$A$1:$CF$106,ROW($E67),37),"")</f>
        <v/>
      </c>
      <c r="E66" s="8" t="str">
        <f t="shared" si="0"/>
        <v/>
      </c>
    </row>
    <row r="67" spans="1:5" x14ac:dyDescent="0.25">
      <c r="A67" s="286" t="str">
        <f>IF(INDEX('CoC Ranking Data'!$A$1:$CF$106,ROW($E68),4)&lt;&gt;"",INDEX('CoC Ranking Data'!$A$1:$CF$106,ROW($E68),4),"")</f>
        <v/>
      </c>
      <c r="B67" s="286" t="str">
        <f>IF(INDEX('CoC Ranking Data'!$A$1:$CF$106,ROW($E68),5)&lt;&gt;"",INDEX('CoC Ranking Data'!$A$1:$CF$106,ROW($E68),5),"")</f>
        <v/>
      </c>
      <c r="C67" s="287" t="str">
        <f>IF(INDEX('CoC Ranking Data'!$A$1:$CF$106,ROW($E68),7)&lt;&gt;"",INDEX('CoC Ranking Data'!$A$1:$CF$106,ROW($E68),7),"")</f>
        <v/>
      </c>
      <c r="D67" s="300" t="str">
        <f>IF(INDEX('CoC Ranking Data'!$A$1:$CF$106,ROW($E68),37)&lt;&gt;"",INDEX('CoC Ranking Data'!$A$1:$CF$106,ROW($E68),37),"")</f>
        <v/>
      </c>
      <c r="E67" s="8" t="str">
        <f t="shared" si="0"/>
        <v/>
      </c>
    </row>
    <row r="68" spans="1:5" x14ac:dyDescent="0.25">
      <c r="A68" s="286" t="str">
        <f>IF(INDEX('CoC Ranking Data'!$A$1:$CF$106,ROW($E69),4)&lt;&gt;"",INDEX('CoC Ranking Data'!$A$1:$CF$106,ROW($E69),4),"")</f>
        <v/>
      </c>
      <c r="B68" s="286" t="str">
        <f>IF(INDEX('CoC Ranking Data'!$A$1:$CF$106,ROW($E69),5)&lt;&gt;"",INDEX('CoC Ranking Data'!$A$1:$CF$106,ROW($E69),5),"")</f>
        <v/>
      </c>
      <c r="C68" s="287" t="str">
        <f>IF(INDEX('CoC Ranking Data'!$A$1:$CF$106,ROW($E69),7)&lt;&gt;"",INDEX('CoC Ranking Data'!$A$1:$CF$106,ROW($E69),7),"")</f>
        <v/>
      </c>
      <c r="D68" s="300" t="str">
        <f>IF(INDEX('CoC Ranking Data'!$A$1:$CF$106,ROW($E69),37)&lt;&gt;"",INDEX('CoC Ranking Data'!$A$1:$CF$106,ROW($E69),37),"")</f>
        <v/>
      </c>
      <c r="E68" s="8" t="str">
        <f t="shared" si="0"/>
        <v/>
      </c>
    </row>
    <row r="69" spans="1:5" x14ac:dyDescent="0.25">
      <c r="A69" s="286" t="str">
        <f>IF(INDEX('CoC Ranking Data'!$A$1:$CF$106,ROW($E70),4)&lt;&gt;"",INDEX('CoC Ranking Data'!$A$1:$CF$106,ROW($E70),4),"")</f>
        <v/>
      </c>
      <c r="B69" s="286" t="str">
        <f>IF(INDEX('CoC Ranking Data'!$A$1:$CF$106,ROW($E70),5)&lt;&gt;"",INDEX('CoC Ranking Data'!$A$1:$CF$106,ROW($E70),5),"")</f>
        <v/>
      </c>
      <c r="C69" s="287" t="str">
        <f>IF(INDEX('CoC Ranking Data'!$A$1:$CF$106,ROW($E70),7)&lt;&gt;"",INDEX('CoC Ranking Data'!$A$1:$CF$106,ROW($E70),7),"")</f>
        <v/>
      </c>
      <c r="D69" s="300" t="str">
        <f>IF(INDEX('CoC Ranking Data'!$A$1:$CF$106,ROW($E70),37)&lt;&gt;"",INDEX('CoC Ranking Data'!$A$1:$CF$106,ROW($E70),37),"")</f>
        <v/>
      </c>
      <c r="E69" s="8" t="str">
        <f t="shared" si="0"/>
        <v/>
      </c>
    </row>
    <row r="70" spans="1:5" x14ac:dyDescent="0.25">
      <c r="A70" s="286" t="str">
        <f>IF(INDEX('CoC Ranking Data'!$A$1:$CF$106,ROW($E71),4)&lt;&gt;"",INDEX('CoC Ranking Data'!$A$1:$CF$106,ROW($E71),4),"")</f>
        <v/>
      </c>
      <c r="B70" s="286" t="str">
        <f>IF(INDEX('CoC Ranking Data'!$A$1:$CF$106,ROW($E71),5)&lt;&gt;"",INDEX('CoC Ranking Data'!$A$1:$CF$106,ROW($E71),5),"")</f>
        <v/>
      </c>
      <c r="C70" s="287" t="str">
        <f>IF(INDEX('CoC Ranking Data'!$A$1:$CF$106,ROW($E71),7)&lt;&gt;"",INDEX('CoC Ranking Data'!$A$1:$CF$106,ROW($E71),7),"")</f>
        <v/>
      </c>
      <c r="D70" s="300" t="str">
        <f>IF(INDEX('CoC Ranking Data'!$A$1:$CF$106,ROW($E71),37)&lt;&gt;"",INDEX('CoC Ranking Data'!$A$1:$CF$106,ROW($E71),37),"")</f>
        <v/>
      </c>
      <c r="E70" s="8" t="str">
        <f t="shared" si="0"/>
        <v/>
      </c>
    </row>
    <row r="71" spans="1:5" x14ac:dyDescent="0.25">
      <c r="A71" s="286" t="str">
        <f>IF(INDEX('CoC Ranking Data'!$A$1:$CF$106,ROW($E72),4)&lt;&gt;"",INDEX('CoC Ranking Data'!$A$1:$CF$106,ROW($E72),4),"")</f>
        <v/>
      </c>
      <c r="B71" s="286" t="str">
        <f>IF(INDEX('CoC Ranking Data'!$A$1:$CF$106,ROW($E72),5)&lt;&gt;"",INDEX('CoC Ranking Data'!$A$1:$CF$106,ROW($E72),5),"")</f>
        <v/>
      </c>
      <c r="C71" s="287" t="str">
        <f>IF(INDEX('CoC Ranking Data'!$A$1:$CF$106,ROW($E72),7)&lt;&gt;"",INDEX('CoC Ranking Data'!$A$1:$CF$106,ROW($E72),7),"")</f>
        <v/>
      </c>
      <c r="D71" s="300" t="str">
        <f>IF(INDEX('CoC Ranking Data'!$A$1:$CF$106,ROW($E72),37)&lt;&gt;"",INDEX('CoC Ranking Data'!$A$1:$CF$106,ROW($E72),37),"")</f>
        <v/>
      </c>
      <c r="E71" s="8" t="str">
        <f t="shared" si="0"/>
        <v/>
      </c>
    </row>
    <row r="72" spans="1:5" x14ac:dyDescent="0.25">
      <c r="A72" s="286" t="str">
        <f>IF(INDEX('CoC Ranking Data'!$A$1:$CF$106,ROW($E73),4)&lt;&gt;"",INDEX('CoC Ranking Data'!$A$1:$CF$106,ROW($E73),4),"")</f>
        <v/>
      </c>
      <c r="B72" s="286" t="str">
        <f>IF(INDEX('CoC Ranking Data'!$A$1:$CF$106,ROW($E73),5)&lt;&gt;"",INDEX('CoC Ranking Data'!$A$1:$CF$106,ROW($E73),5),"")</f>
        <v/>
      </c>
      <c r="C72" s="287" t="str">
        <f>IF(INDEX('CoC Ranking Data'!$A$1:$CF$106,ROW($E73),7)&lt;&gt;"",INDEX('CoC Ranking Data'!$A$1:$CF$106,ROW($E73),7),"")</f>
        <v/>
      </c>
      <c r="D72" s="300" t="str">
        <f>IF(INDEX('CoC Ranking Data'!$A$1:$CF$106,ROW($E73),37)&lt;&gt;"",INDEX('CoC Ranking Data'!$A$1:$CF$106,ROW($E73),37),"")</f>
        <v/>
      </c>
      <c r="E72" s="8" t="str">
        <f t="shared" si="0"/>
        <v/>
      </c>
    </row>
    <row r="73" spans="1:5" x14ac:dyDescent="0.25">
      <c r="A73" s="286" t="str">
        <f>IF(INDEX('CoC Ranking Data'!$A$1:$CF$106,ROW($E74),4)&lt;&gt;"",INDEX('CoC Ranking Data'!$A$1:$CF$106,ROW($E74),4),"")</f>
        <v/>
      </c>
      <c r="B73" s="286" t="str">
        <f>IF(INDEX('CoC Ranking Data'!$A$1:$CF$106,ROW($E74),5)&lt;&gt;"",INDEX('CoC Ranking Data'!$A$1:$CF$106,ROW($E74),5),"")</f>
        <v/>
      </c>
      <c r="C73" s="287" t="str">
        <f>IF(INDEX('CoC Ranking Data'!$A$1:$CF$106,ROW($E74),7)&lt;&gt;"",INDEX('CoC Ranking Data'!$A$1:$CF$106,ROW($E74),7),"")</f>
        <v/>
      </c>
      <c r="D73" s="300" t="str">
        <f>IF(INDEX('CoC Ranking Data'!$A$1:$CF$106,ROW($E74),37)&lt;&gt;"",INDEX('CoC Ranking Data'!$A$1:$CF$106,ROW($E74),37),"")</f>
        <v/>
      </c>
      <c r="E73" s="8" t="str">
        <f t="shared" ref="E73:E102" si="1">IF(A73&lt;&gt;"",IF(D73&lt;=0.05,2,IF(AND(D73&gt;0.05,D73&lt;=0.1),1,0)),"")</f>
        <v/>
      </c>
    </row>
    <row r="74" spans="1:5" x14ac:dyDescent="0.25">
      <c r="A74" s="286" t="str">
        <f>IF(INDEX('CoC Ranking Data'!$A$1:$CF$106,ROW($E75),4)&lt;&gt;"",INDEX('CoC Ranking Data'!$A$1:$CF$106,ROW($E75),4),"")</f>
        <v/>
      </c>
      <c r="B74" s="286" t="str">
        <f>IF(INDEX('CoC Ranking Data'!$A$1:$CF$106,ROW($E75),5)&lt;&gt;"",INDEX('CoC Ranking Data'!$A$1:$CF$106,ROW($E75),5),"")</f>
        <v/>
      </c>
      <c r="C74" s="287" t="str">
        <f>IF(INDEX('CoC Ranking Data'!$A$1:$CF$106,ROW($E75),7)&lt;&gt;"",INDEX('CoC Ranking Data'!$A$1:$CF$106,ROW($E75),7),"")</f>
        <v/>
      </c>
      <c r="D74" s="300" t="str">
        <f>IF(INDEX('CoC Ranking Data'!$A$1:$CF$106,ROW($E75),37)&lt;&gt;"",INDEX('CoC Ranking Data'!$A$1:$CF$106,ROW($E75),37),"")</f>
        <v/>
      </c>
      <c r="E74" s="8" t="str">
        <f t="shared" si="1"/>
        <v/>
      </c>
    </row>
    <row r="75" spans="1:5" x14ac:dyDescent="0.25">
      <c r="A75" s="286" t="str">
        <f>IF(INDEX('CoC Ranking Data'!$A$1:$CF$106,ROW($E76),4)&lt;&gt;"",INDEX('CoC Ranking Data'!$A$1:$CF$106,ROW($E76),4),"")</f>
        <v/>
      </c>
      <c r="B75" s="286" t="str">
        <f>IF(INDEX('CoC Ranking Data'!$A$1:$CF$106,ROW($E76),5)&lt;&gt;"",INDEX('CoC Ranking Data'!$A$1:$CF$106,ROW($E76),5),"")</f>
        <v/>
      </c>
      <c r="C75" s="287" t="str">
        <f>IF(INDEX('CoC Ranking Data'!$A$1:$CF$106,ROW($E76),7)&lt;&gt;"",INDEX('CoC Ranking Data'!$A$1:$CF$106,ROW($E76),7),"")</f>
        <v/>
      </c>
      <c r="D75" s="300" t="str">
        <f>IF(INDEX('CoC Ranking Data'!$A$1:$CF$106,ROW($E76),37)&lt;&gt;"",INDEX('CoC Ranking Data'!$A$1:$CF$106,ROW($E76),37),"")</f>
        <v/>
      </c>
      <c r="E75" s="8" t="str">
        <f t="shared" si="1"/>
        <v/>
      </c>
    </row>
    <row r="76" spans="1:5" x14ac:dyDescent="0.25">
      <c r="A76" s="286" t="str">
        <f>IF(INDEX('CoC Ranking Data'!$A$1:$CF$106,ROW($E77),4)&lt;&gt;"",INDEX('CoC Ranking Data'!$A$1:$CF$106,ROW($E77),4),"")</f>
        <v/>
      </c>
      <c r="B76" s="286" t="str">
        <f>IF(INDEX('CoC Ranking Data'!$A$1:$CF$106,ROW($E77),5)&lt;&gt;"",INDEX('CoC Ranking Data'!$A$1:$CF$106,ROW($E77),5),"")</f>
        <v/>
      </c>
      <c r="C76" s="287" t="str">
        <f>IF(INDEX('CoC Ranking Data'!$A$1:$CF$106,ROW($E77),7)&lt;&gt;"",INDEX('CoC Ranking Data'!$A$1:$CF$106,ROW($E77),7),"")</f>
        <v/>
      </c>
      <c r="D76" s="300" t="str">
        <f>IF(INDEX('CoC Ranking Data'!$A$1:$CF$106,ROW($E77),37)&lt;&gt;"",INDEX('CoC Ranking Data'!$A$1:$CF$106,ROW($E77),37),"")</f>
        <v/>
      </c>
      <c r="E76" s="8" t="str">
        <f t="shared" si="1"/>
        <v/>
      </c>
    </row>
    <row r="77" spans="1:5" x14ac:dyDescent="0.25">
      <c r="A77" s="286" t="str">
        <f>IF(INDEX('CoC Ranking Data'!$A$1:$CF$106,ROW($E78),4)&lt;&gt;"",INDEX('CoC Ranking Data'!$A$1:$CF$106,ROW($E78),4),"")</f>
        <v/>
      </c>
      <c r="B77" s="286" t="str">
        <f>IF(INDEX('CoC Ranking Data'!$A$1:$CF$106,ROW($E78),5)&lt;&gt;"",INDEX('CoC Ranking Data'!$A$1:$CF$106,ROW($E78),5),"")</f>
        <v/>
      </c>
      <c r="C77" s="287" t="str">
        <f>IF(INDEX('CoC Ranking Data'!$A$1:$CF$106,ROW($E78),7)&lt;&gt;"",INDEX('CoC Ranking Data'!$A$1:$CF$106,ROW($E78),7),"")</f>
        <v/>
      </c>
      <c r="D77" s="300" t="str">
        <f>IF(INDEX('CoC Ranking Data'!$A$1:$CF$106,ROW($E78),37)&lt;&gt;"",INDEX('CoC Ranking Data'!$A$1:$CF$106,ROW($E78),37),"")</f>
        <v/>
      </c>
      <c r="E77" s="8" t="str">
        <f t="shared" si="1"/>
        <v/>
      </c>
    </row>
    <row r="78" spans="1:5" x14ac:dyDescent="0.25">
      <c r="A78" s="286" t="str">
        <f>IF(INDEX('CoC Ranking Data'!$A$1:$CF$106,ROW($E79),4)&lt;&gt;"",INDEX('CoC Ranking Data'!$A$1:$CF$106,ROW($E79),4),"")</f>
        <v/>
      </c>
      <c r="B78" s="286" t="str">
        <f>IF(INDEX('CoC Ranking Data'!$A$1:$CF$106,ROW($E79),5)&lt;&gt;"",INDEX('CoC Ranking Data'!$A$1:$CF$106,ROW($E79),5),"")</f>
        <v/>
      </c>
      <c r="C78" s="287" t="str">
        <f>IF(INDEX('CoC Ranking Data'!$A$1:$CF$106,ROW($E79),7)&lt;&gt;"",INDEX('CoC Ranking Data'!$A$1:$CF$106,ROW($E79),7),"")</f>
        <v/>
      </c>
      <c r="D78" s="300" t="str">
        <f>IF(INDEX('CoC Ranking Data'!$A$1:$CF$106,ROW($E79),37)&lt;&gt;"",INDEX('CoC Ranking Data'!$A$1:$CF$106,ROW($E79),37),"")</f>
        <v/>
      </c>
      <c r="E78" s="8" t="str">
        <f t="shared" si="1"/>
        <v/>
      </c>
    </row>
    <row r="79" spans="1:5" x14ac:dyDescent="0.25">
      <c r="A79" s="286" t="str">
        <f>IF(INDEX('CoC Ranking Data'!$A$1:$CF$106,ROW($E80),4)&lt;&gt;"",INDEX('CoC Ranking Data'!$A$1:$CF$106,ROW($E80),4),"")</f>
        <v/>
      </c>
      <c r="B79" s="286" t="str">
        <f>IF(INDEX('CoC Ranking Data'!$A$1:$CF$106,ROW($E80),5)&lt;&gt;"",INDEX('CoC Ranking Data'!$A$1:$CF$106,ROW($E80),5),"")</f>
        <v/>
      </c>
      <c r="C79" s="287" t="str">
        <f>IF(INDEX('CoC Ranking Data'!$A$1:$CF$106,ROW($E80),7)&lt;&gt;"",INDEX('CoC Ranking Data'!$A$1:$CF$106,ROW($E80),7),"")</f>
        <v/>
      </c>
      <c r="D79" s="300" t="str">
        <f>IF(INDEX('CoC Ranking Data'!$A$1:$CF$106,ROW($E80),37)&lt;&gt;"",INDEX('CoC Ranking Data'!$A$1:$CF$106,ROW($E80),37),"")</f>
        <v/>
      </c>
      <c r="E79" s="8" t="str">
        <f t="shared" si="1"/>
        <v/>
      </c>
    </row>
    <row r="80" spans="1:5" x14ac:dyDescent="0.25">
      <c r="A80" s="286" t="str">
        <f>IF(INDEX('CoC Ranking Data'!$A$1:$CF$106,ROW($E81),4)&lt;&gt;"",INDEX('CoC Ranking Data'!$A$1:$CF$106,ROW($E81),4),"")</f>
        <v/>
      </c>
      <c r="B80" s="286" t="str">
        <f>IF(INDEX('CoC Ranking Data'!$A$1:$CF$106,ROW($E81),5)&lt;&gt;"",INDEX('CoC Ranking Data'!$A$1:$CF$106,ROW($E81),5),"")</f>
        <v/>
      </c>
      <c r="C80" s="287" t="str">
        <f>IF(INDEX('CoC Ranking Data'!$A$1:$CF$106,ROW($E81),7)&lt;&gt;"",INDEX('CoC Ranking Data'!$A$1:$CF$106,ROW($E81),7),"")</f>
        <v/>
      </c>
      <c r="D80" s="300" t="str">
        <f>IF(INDEX('CoC Ranking Data'!$A$1:$CF$106,ROW($E81),37)&lt;&gt;"",INDEX('CoC Ranking Data'!$A$1:$CF$106,ROW($E81),37),"")</f>
        <v/>
      </c>
      <c r="E80" s="8" t="str">
        <f t="shared" si="1"/>
        <v/>
      </c>
    </row>
    <row r="81" spans="1:5" x14ac:dyDescent="0.25">
      <c r="A81" s="286" t="str">
        <f>IF(INDEX('CoC Ranking Data'!$A$1:$CF$106,ROW($E82),4)&lt;&gt;"",INDEX('CoC Ranking Data'!$A$1:$CF$106,ROW($E82),4),"")</f>
        <v/>
      </c>
      <c r="B81" s="286" t="str">
        <f>IF(INDEX('CoC Ranking Data'!$A$1:$CF$106,ROW($E82),5)&lt;&gt;"",INDEX('CoC Ranking Data'!$A$1:$CF$106,ROW($E82),5),"")</f>
        <v/>
      </c>
      <c r="C81" s="287" t="str">
        <f>IF(INDEX('CoC Ranking Data'!$A$1:$CF$106,ROW($E82),7)&lt;&gt;"",INDEX('CoC Ranking Data'!$A$1:$CF$106,ROW($E82),7),"")</f>
        <v/>
      </c>
      <c r="D81" s="300" t="str">
        <f>IF(INDEX('CoC Ranking Data'!$A$1:$CF$106,ROW($E82),37)&lt;&gt;"",INDEX('CoC Ranking Data'!$A$1:$CF$106,ROW($E82),37),"")</f>
        <v/>
      </c>
      <c r="E81" s="8" t="str">
        <f t="shared" si="1"/>
        <v/>
      </c>
    </row>
    <row r="82" spans="1:5" x14ac:dyDescent="0.25">
      <c r="A82" s="286" t="str">
        <f>IF(INDEX('CoC Ranking Data'!$A$1:$CF$106,ROW($E83),4)&lt;&gt;"",INDEX('CoC Ranking Data'!$A$1:$CF$106,ROW($E83),4),"")</f>
        <v/>
      </c>
      <c r="B82" s="286" t="str">
        <f>IF(INDEX('CoC Ranking Data'!$A$1:$CF$106,ROW($E83),5)&lt;&gt;"",INDEX('CoC Ranking Data'!$A$1:$CF$106,ROW($E83),5),"")</f>
        <v/>
      </c>
      <c r="C82" s="287" t="str">
        <f>IF(INDEX('CoC Ranking Data'!$A$1:$CF$106,ROW($E83),7)&lt;&gt;"",INDEX('CoC Ranking Data'!$A$1:$CF$106,ROW($E83),7),"")</f>
        <v/>
      </c>
      <c r="D82" s="300" t="str">
        <f>IF(INDEX('CoC Ranking Data'!$A$1:$CF$106,ROW($E83),37)&lt;&gt;"",INDEX('CoC Ranking Data'!$A$1:$CF$106,ROW($E83),37),"")</f>
        <v/>
      </c>
      <c r="E82" s="8" t="str">
        <f t="shared" si="1"/>
        <v/>
      </c>
    </row>
    <row r="83" spans="1:5" x14ac:dyDescent="0.25">
      <c r="A83" s="286" t="str">
        <f>IF(INDEX('CoC Ranking Data'!$A$1:$CF$106,ROW($E84),4)&lt;&gt;"",INDEX('CoC Ranking Data'!$A$1:$CF$106,ROW($E84),4),"")</f>
        <v/>
      </c>
      <c r="B83" s="286" t="str">
        <f>IF(INDEX('CoC Ranking Data'!$A$1:$CF$106,ROW($E84),5)&lt;&gt;"",INDEX('CoC Ranking Data'!$A$1:$CF$106,ROW($E84),5),"")</f>
        <v/>
      </c>
      <c r="C83" s="287" t="str">
        <f>IF(INDEX('CoC Ranking Data'!$A$1:$CF$106,ROW($E84),7)&lt;&gt;"",INDEX('CoC Ranking Data'!$A$1:$CF$106,ROW($E84),7),"")</f>
        <v/>
      </c>
      <c r="D83" s="300" t="str">
        <f>IF(INDEX('CoC Ranking Data'!$A$1:$CF$106,ROW($E84),37)&lt;&gt;"",INDEX('CoC Ranking Data'!$A$1:$CF$106,ROW($E84),37),"")</f>
        <v/>
      </c>
      <c r="E83" s="8" t="str">
        <f t="shared" si="1"/>
        <v/>
      </c>
    </row>
    <row r="84" spans="1:5" x14ac:dyDescent="0.25">
      <c r="A84" s="286" t="str">
        <f>IF(INDEX('CoC Ranking Data'!$A$1:$CF$106,ROW($E85),4)&lt;&gt;"",INDEX('CoC Ranking Data'!$A$1:$CF$106,ROW($E85),4),"")</f>
        <v/>
      </c>
      <c r="B84" s="286" t="str">
        <f>IF(INDEX('CoC Ranking Data'!$A$1:$CF$106,ROW($E85),5)&lt;&gt;"",INDEX('CoC Ranking Data'!$A$1:$CF$106,ROW($E85),5),"")</f>
        <v/>
      </c>
      <c r="C84" s="287" t="str">
        <f>IF(INDEX('CoC Ranking Data'!$A$1:$CF$106,ROW($E85),7)&lt;&gt;"",INDEX('CoC Ranking Data'!$A$1:$CF$106,ROW($E85),7),"")</f>
        <v/>
      </c>
      <c r="D84" s="300" t="str">
        <f>IF(INDEX('CoC Ranking Data'!$A$1:$CF$106,ROW($E85),37)&lt;&gt;"",INDEX('CoC Ranking Data'!$A$1:$CF$106,ROW($E85),37),"")</f>
        <v/>
      </c>
      <c r="E84" s="8" t="str">
        <f t="shared" si="1"/>
        <v/>
      </c>
    </row>
    <row r="85" spans="1:5" x14ac:dyDescent="0.25">
      <c r="A85" s="286" t="str">
        <f>IF(INDEX('CoC Ranking Data'!$A$1:$CF$106,ROW($E86),4)&lt;&gt;"",INDEX('CoC Ranking Data'!$A$1:$CF$106,ROW($E86),4),"")</f>
        <v/>
      </c>
      <c r="B85" s="286" t="str">
        <f>IF(INDEX('CoC Ranking Data'!$A$1:$CF$106,ROW($E86),5)&lt;&gt;"",INDEX('CoC Ranking Data'!$A$1:$CF$106,ROW($E86),5),"")</f>
        <v/>
      </c>
      <c r="C85" s="287" t="str">
        <f>IF(INDEX('CoC Ranking Data'!$A$1:$CF$106,ROW($E86),7)&lt;&gt;"",INDEX('CoC Ranking Data'!$A$1:$CF$106,ROW($E86),7),"")</f>
        <v/>
      </c>
      <c r="D85" s="300" t="str">
        <f>IF(INDEX('CoC Ranking Data'!$A$1:$CF$106,ROW($E86),37)&lt;&gt;"",INDEX('CoC Ranking Data'!$A$1:$CF$106,ROW($E86),37),"")</f>
        <v/>
      </c>
      <c r="E85" s="8" t="str">
        <f t="shared" si="1"/>
        <v/>
      </c>
    </row>
    <row r="86" spans="1:5" x14ac:dyDescent="0.25">
      <c r="A86" s="286" t="str">
        <f>IF(INDEX('CoC Ranking Data'!$A$1:$CF$106,ROW($E87),4)&lt;&gt;"",INDEX('CoC Ranking Data'!$A$1:$CF$106,ROW($E87),4),"")</f>
        <v/>
      </c>
      <c r="B86" s="286" t="str">
        <f>IF(INDEX('CoC Ranking Data'!$A$1:$CF$106,ROW($E87),5)&lt;&gt;"",INDEX('CoC Ranking Data'!$A$1:$CF$106,ROW($E87),5),"")</f>
        <v/>
      </c>
      <c r="C86" s="287" t="str">
        <f>IF(INDEX('CoC Ranking Data'!$A$1:$CF$106,ROW($E87),7)&lt;&gt;"",INDEX('CoC Ranking Data'!$A$1:$CF$106,ROW($E87),7),"")</f>
        <v/>
      </c>
      <c r="D86" s="300" t="str">
        <f>IF(INDEX('CoC Ranking Data'!$A$1:$CF$106,ROW($E87),37)&lt;&gt;"",INDEX('CoC Ranking Data'!$A$1:$CF$106,ROW($E87),37),"")</f>
        <v/>
      </c>
      <c r="E86" s="8" t="str">
        <f t="shared" si="1"/>
        <v/>
      </c>
    </row>
    <row r="87" spans="1:5" x14ac:dyDescent="0.25">
      <c r="A87" s="286" t="str">
        <f>IF(INDEX('CoC Ranking Data'!$A$1:$CF$106,ROW($E88),4)&lt;&gt;"",INDEX('CoC Ranking Data'!$A$1:$CF$106,ROW($E88),4),"")</f>
        <v/>
      </c>
      <c r="B87" s="286" t="str">
        <f>IF(INDEX('CoC Ranking Data'!$A$1:$CF$106,ROW($E88),5)&lt;&gt;"",INDEX('CoC Ranking Data'!$A$1:$CF$106,ROW($E88),5),"")</f>
        <v/>
      </c>
      <c r="C87" s="287" t="str">
        <f>IF(INDEX('CoC Ranking Data'!$A$1:$CF$106,ROW($E88),7)&lt;&gt;"",INDEX('CoC Ranking Data'!$A$1:$CF$106,ROW($E88),7),"")</f>
        <v/>
      </c>
      <c r="D87" s="300" t="str">
        <f>IF(INDEX('CoC Ranking Data'!$A$1:$CF$106,ROW($E88),37)&lt;&gt;"",INDEX('CoC Ranking Data'!$A$1:$CF$106,ROW($E88),37),"")</f>
        <v/>
      </c>
      <c r="E87" s="8" t="str">
        <f t="shared" si="1"/>
        <v/>
      </c>
    </row>
    <row r="88" spans="1:5" x14ac:dyDescent="0.25">
      <c r="A88" s="286" t="str">
        <f>IF(INDEX('CoC Ranking Data'!$A$1:$CF$106,ROW($E89),4)&lt;&gt;"",INDEX('CoC Ranking Data'!$A$1:$CF$106,ROW($E89),4),"")</f>
        <v/>
      </c>
      <c r="B88" s="286" t="str">
        <f>IF(INDEX('CoC Ranking Data'!$A$1:$CF$106,ROW($E89),5)&lt;&gt;"",INDEX('CoC Ranking Data'!$A$1:$CF$106,ROW($E89),5),"")</f>
        <v/>
      </c>
      <c r="C88" s="287" t="str">
        <f>IF(INDEX('CoC Ranking Data'!$A$1:$CF$106,ROW($E89),7)&lt;&gt;"",INDEX('CoC Ranking Data'!$A$1:$CF$106,ROW($E89),7),"")</f>
        <v/>
      </c>
      <c r="D88" s="300" t="str">
        <f>IF(INDEX('CoC Ranking Data'!$A$1:$CF$106,ROW($E89),37)&lt;&gt;"",INDEX('CoC Ranking Data'!$A$1:$CF$106,ROW($E89),37),"")</f>
        <v/>
      </c>
      <c r="E88" s="8" t="str">
        <f t="shared" si="1"/>
        <v/>
      </c>
    </row>
    <row r="89" spans="1:5" x14ac:dyDescent="0.25">
      <c r="A89" s="286" t="str">
        <f>IF(INDEX('CoC Ranking Data'!$A$1:$CF$106,ROW($E90),4)&lt;&gt;"",INDEX('CoC Ranking Data'!$A$1:$CF$106,ROW($E90),4),"")</f>
        <v/>
      </c>
      <c r="B89" s="286" t="str">
        <f>IF(INDEX('CoC Ranking Data'!$A$1:$CF$106,ROW($E90),5)&lt;&gt;"",INDEX('CoC Ranking Data'!$A$1:$CF$106,ROW($E90),5),"")</f>
        <v/>
      </c>
      <c r="C89" s="287" t="str">
        <f>IF(INDEX('CoC Ranking Data'!$A$1:$CF$106,ROW($E90),7)&lt;&gt;"",INDEX('CoC Ranking Data'!$A$1:$CF$106,ROW($E90),7),"")</f>
        <v/>
      </c>
      <c r="D89" s="300" t="str">
        <f>IF(INDEX('CoC Ranking Data'!$A$1:$CF$106,ROW($E90),37)&lt;&gt;"",INDEX('CoC Ranking Data'!$A$1:$CF$106,ROW($E90),37),"")</f>
        <v/>
      </c>
      <c r="E89" s="8" t="str">
        <f t="shared" si="1"/>
        <v/>
      </c>
    </row>
    <row r="90" spans="1:5" x14ac:dyDescent="0.25">
      <c r="A90" s="286" t="str">
        <f>IF(INDEX('CoC Ranking Data'!$A$1:$CF$106,ROW($E91),4)&lt;&gt;"",INDEX('CoC Ranking Data'!$A$1:$CF$106,ROW($E91),4),"")</f>
        <v/>
      </c>
      <c r="B90" s="286" t="str">
        <f>IF(INDEX('CoC Ranking Data'!$A$1:$CF$106,ROW($E91),5)&lt;&gt;"",INDEX('CoC Ranking Data'!$A$1:$CF$106,ROW($E91),5),"")</f>
        <v/>
      </c>
      <c r="C90" s="287" t="str">
        <f>IF(INDEX('CoC Ranking Data'!$A$1:$CF$106,ROW($E91),7)&lt;&gt;"",INDEX('CoC Ranking Data'!$A$1:$CF$106,ROW($E91),7),"")</f>
        <v/>
      </c>
      <c r="D90" s="300" t="str">
        <f>IF(INDEX('CoC Ranking Data'!$A$1:$CF$106,ROW($E91),37)&lt;&gt;"",INDEX('CoC Ranking Data'!$A$1:$CF$106,ROW($E91),37),"")</f>
        <v/>
      </c>
      <c r="E90" s="8" t="str">
        <f t="shared" si="1"/>
        <v/>
      </c>
    </row>
    <row r="91" spans="1:5" x14ac:dyDescent="0.25">
      <c r="A91" s="286" t="str">
        <f>IF(INDEX('CoC Ranking Data'!$A$1:$CF$106,ROW($E92),4)&lt;&gt;"",INDEX('CoC Ranking Data'!$A$1:$CF$106,ROW($E92),4),"")</f>
        <v/>
      </c>
      <c r="B91" s="286" t="str">
        <f>IF(INDEX('CoC Ranking Data'!$A$1:$CF$106,ROW($E92),5)&lt;&gt;"",INDEX('CoC Ranking Data'!$A$1:$CF$106,ROW($E92),5),"")</f>
        <v/>
      </c>
      <c r="C91" s="287" t="str">
        <f>IF(INDEX('CoC Ranking Data'!$A$1:$CF$106,ROW($E92),7)&lt;&gt;"",INDEX('CoC Ranking Data'!$A$1:$CF$106,ROW($E92),7),"")</f>
        <v/>
      </c>
      <c r="D91" s="300" t="str">
        <f>IF(INDEX('CoC Ranking Data'!$A$1:$CF$106,ROW($E92),37)&lt;&gt;"",INDEX('CoC Ranking Data'!$A$1:$CF$106,ROW($E92),37),"")</f>
        <v/>
      </c>
      <c r="E91" s="8" t="str">
        <f t="shared" si="1"/>
        <v/>
      </c>
    </row>
    <row r="92" spans="1:5" x14ac:dyDescent="0.25">
      <c r="A92" s="286" t="str">
        <f>IF(INDEX('CoC Ranking Data'!$A$1:$CF$106,ROW($E93),4)&lt;&gt;"",INDEX('CoC Ranking Data'!$A$1:$CF$106,ROW($E93),4),"")</f>
        <v/>
      </c>
      <c r="B92" s="286" t="str">
        <f>IF(INDEX('CoC Ranking Data'!$A$1:$CF$106,ROW($E93),5)&lt;&gt;"",INDEX('CoC Ranking Data'!$A$1:$CF$106,ROW($E93),5),"")</f>
        <v/>
      </c>
      <c r="C92" s="287" t="str">
        <f>IF(INDEX('CoC Ranking Data'!$A$1:$CF$106,ROW($E93),7)&lt;&gt;"",INDEX('CoC Ranking Data'!$A$1:$CF$106,ROW($E93),7),"")</f>
        <v/>
      </c>
      <c r="D92" s="300" t="str">
        <f>IF(INDEX('CoC Ranking Data'!$A$1:$CF$106,ROW($E93),37)&lt;&gt;"",INDEX('CoC Ranking Data'!$A$1:$CF$106,ROW($E93),37),"")</f>
        <v/>
      </c>
      <c r="E92" s="8" t="str">
        <f t="shared" si="1"/>
        <v/>
      </c>
    </row>
    <row r="93" spans="1:5" x14ac:dyDescent="0.25">
      <c r="A93" s="286" t="str">
        <f>IF(INDEX('CoC Ranking Data'!$A$1:$CF$106,ROW($E94),4)&lt;&gt;"",INDEX('CoC Ranking Data'!$A$1:$CF$106,ROW($E94),4),"")</f>
        <v/>
      </c>
      <c r="B93" s="286" t="str">
        <f>IF(INDEX('CoC Ranking Data'!$A$1:$CF$106,ROW($E94),5)&lt;&gt;"",INDEX('CoC Ranking Data'!$A$1:$CF$106,ROW($E94),5),"")</f>
        <v/>
      </c>
      <c r="C93" s="287" t="str">
        <f>IF(INDEX('CoC Ranking Data'!$A$1:$CF$106,ROW($E94),7)&lt;&gt;"",INDEX('CoC Ranking Data'!$A$1:$CF$106,ROW($E94),7),"")</f>
        <v/>
      </c>
      <c r="D93" s="300" t="str">
        <f>IF(INDEX('CoC Ranking Data'!$A$1:$CF$106,ROW($E94),37)&lt;&gt;"",INDEX('CoC Ranking Data'!$A$1:$CF$106,ROW($E94),37),"")</f>
        <v/>
      </c>
      <c r="E93" s="8" t="str">
        <f t="shared" si="1"/>
        <v/>
      </c>
    </row>
    <row r="94" spans="1:5" x14ac:dyDescent="0.25">
      <c r="A94" s="286" t="str">
        <f>IF(INDEX('CoC Ranking Data'!$A$1:$CF$106,ROW($E95),4)&lt;&gt;"",INDEX('CoC Ranking Data'!$A$1:$CF$106,ROW($E95),4),"")</f>
        <v/>
      </c>
      <c r="B94" s="286" t="str">
        <f>IF(INDEX('CoC Ranking Data'!$A$1:$CF$106,ROW($E95),5)&lt;&gt;"",INDEX('CoC Ranking Data'!$A$1:$CF$106,ROW($E95),5),"")</f>
        <v/>
      </c>
      <c r="C94" s="287" t="str">
        <f>IF(INDEX('CoC Ranking Data'!$A$1:$CF$106,ROW($E95),7)&lt;&gt;"",INDEX('CoC Ranking Data'!$A$1:$CF$106,ROW($E95),7),"")</f>
        <v/>
      </c>
      <c r="D94" s="300" t="str">
        <f>IF(INDEX('CoC Ranking Data'!$A$1:$CF$106,ROW($E95),37)&lt;&gt;"",INDEX('CoC Ranking Data'!$A$1:$CF$106,ROW($E95),37),"")</f>
        <v/>
      </c>
      <c r="E94" s="8" t="str">
        <f t="shared" si="1"/>
        <v/>
      </c>
    </row>
    <row r="95" spans="1:5" x14ac:dyDescent="0.25">
      <c r="A95" s="286" t="str">
        <f>IF(INDEX('CoC Ranking Data'!$A$1:$CF$106,ROW($E96),4)&lt;&gt;"",INDEX('CoC Ranking Data'!$A$1:$CF$106,ROW($E96),4),"")</f>
        <v/>
      </c>
      <c r="B95" s="286" t="str">
        <f>IF(INDEX('CoC Ranking Data'!$A$1:$CF$106,ROW($E96),5)&lt;&gt;"",INDEX('CoC Ranking Data'!$A$1:$CF$106,ROW($E96),5),"")</f>
        <v/>
      </c>
      <c r="C95" s="287" t="str">
        <f>IF(INDEX('CoC Ranking Data'!$A$1:$CF$106,ROW($E96),7)&lt;&gt;"",INDEX('CoC Ranking Data'!$A$1:$CF$106,ROW($E96),7),"")</f>
        <v/>
      </c>
      <c r="D95" s="300" t="str">
        <f>IF(INDEX('CoC Ranking Data'!$A$1:$CF$106,ROW($E96),37)&lt;&gt;"",INDEX('CoC Ranking Data'!$A$1:$CF$106,ROW($E96),37),"")</f>
        <v/>
      </c>
      <c r="E95" s="8" t="str">
        <f t="shared" si="1"/>
        <v/>
      </c>
    </row>
    <row r="96" spans="1:5" x14ac:dyDescent="0.25">
      <c r="A96" s="286" t="str">
        <f>IF(INDEX('CoC Ranking Data'!$A$1:$CF$106,ROW($E97),4)&lt;&gt;"",INDEX('CoC Ranking Data'!$A$1:$CF$106,ROW($E97),4),"")</f>
        <v/>
      </c>
      <c r="B96" s="286" t="str">
        <f>IF(INDEX('CoC Ranking Data'!$A$1:$CF$106,ROW($E97),5)&lt;&gt;"",INDEX('CoC Ranking Data'!$A$1:$CF$106,ROW($E97),5),"")</f>
        <v/>
      </c>
      <c r="C96" s="287" t="str">
        <f>IF(INDEX('CoC Ranking Data'!$A$1:$CF$106,ROW($E97),7)&lt;&gt;"",INDEX('CoC Ranking Data'!$A$1:$CF$106,ROW($E97),7),"")</f>
        <v/>
      </c>
      <c r="D96" s="300" t="str">
        <f>IF(INDEX('CoC Ranking Data'!$A$1:$CF$106,ROW($E97),37)&lt;&gt;"",INDEX('CoC Ranking Data'!$A$1:$CF$106,ROW($E97),37),"")</f>
        <v/>
      </c>
      <c r="E96" s="8" t="str">
        <f t="shared" si="1"/>
        <v/>
      </c>
    </row>
    <row r="97" spans="1:5" x14ac:dyDescent="0.25">
      <c r="A97" s="286" t="str">
        <f>IF(INDEX('CoC Ranking Data'!$A$1:$CF$106,ROW($E98),4)&lt;&gt;"",INDEX('CoC Ranking Data'!$A$1:$CF$106,ROW($E98),4),"")</f>
        <v/>
      </c>
      <c r="B97" s="286" t="str">
        <f>IF(INDEX('CoC Ranking Data'!$A$1:$CF$106,ROW($E98),5)&lt;&gt;"",INDEX('CoC Ranking Data'!$A$1:$CF$106,ROW($E98),5),"")</f>
        <v/>
      </c>
      <c r="C97" s="287" t="str">
        <f>IF(INDEX('CoC Ranking Data'!$A$1:$CF$106,ROW($E98),7)&lt;&gt;"",INDEX('CoC Ranking Data'!$A$1:$CF$106,ROW($E98),7),"")</f>
        <v/>
      </c>
      <c r="D97" s="300" t="str">
        <f>IF(INDEX('CoC Ranking Data'!$A$1:$CF$106,ROW($E98),37)&lt;&gt;"",INDEX('CoC Ranking Data'!$A$1:$CF$106,ROW($E98),37),"")</f>
        <v/>
      </c>
      <c r="E97" s="8" t="str">
        <f t="shared" si="1"/>
        <v/>
      </c>
    </row>
    <row r="98" spans="1:5" x14ac:dyDescent="0.25">
      <c r="A98" s="286" t="str">
        <f>IF(INDEX('CoC Ranking Data'!$A$1:$CF$106,ROW($E99),4)&lt;&gt;"",INDEX('CoC Ranking Data'!$A$1:$CF$106,ROW($E99),4),"")</f>
        <v/>
      </c>
      <c r="B98" s="286" t="str">
        <f>IF(INDEX('CoC Ranking Data'!$A$1:$CF$106,ROW($E99),5)&lt;&gt;"",INDEX('CoC Ranking Data'!$A$1:$CF$106,ROW($E99),5),"")</f>
        <v/>
      </c>
      <c r="C98" s="287" t="str">
        <f>IF(INDEX('CoC Ranking Data'!$A$1:$CF$106,ROW($E99),7)&lt;&gt;"",INDEX('CoC Ranking Data'!$A$1:$CF$106,ROW($E99),7),"")</f>
        <v/>
      </c>
      <c r="D98" s="300" t="str">
        <f>IF(INDEX('CoC Ranking Data'!$A$1:$CF$106,ROW($E99),37)&lt;&gt;"",INDEX('CoC Ranking Data'!$A$1:$CF$106,ROW($E99),37),"")</f>
        <v/>
      </c>
      <c r="E98" s="8" t="str">
        <f t="shared" si="1"/>
        <v/>
      </c>
    </row>
    <row r="99" spans="1:5" x14ac:dyDescent="0.25">
      <c r="A99" s="286" t="str">
        <f>IF(INDEX('CoC Ranking Data'!$A$1:$CF$106,ROW($E100),4)&lt;&gt;"",INDEX('CoC Ranking Data'!$A$1:$CF$106,ROW($E100),4),"")</f>
        <v/>
      </c>
      <c r="B99" s="286" t="str">
        <f>IF(INDEX('CoC Ranking Data'!$A$1:$CF$106,ROW($E100),5)&lt;&gt;"",INDEX('CoC Ranking Data'!$A$1:$CF$106,ROW($E100),5),"")</f>
        <v/>
      </c>
      <c r="C99" s="287" t="str">
        <f>IF(INDEX('CoC Ranking Data'!$A$1:$CF$106,ROW($E100),7)&lt;&gt;"",INDEX('CoC Ranking Data'!$A$1:$CF$106,ROW($E100),7),"")</f>
        <v/>
      </c>
      <c r="D99" s="300" t="str">
        <f>IF(INDEX('CoC Ranking Data'!$A$1:$CF$106,ROW($E100),37)&lt;&gt;"",INDEX('CoC Ranking Data'!$A$1:$CF$106,ROW($E100),37),"")</f>
        <v/>
      </c>
      <c r="E99" s="8" t="str">
        <f t="shared" si="1"/>
        <v/>
      </c>
    </row>
    <row r="100" spans="1:5" x14ac:dyDescent="0.25">
      <c r="A100" s="286" t="str">
        <f>IF(INDEX('CoC Ranking Data'!$A$1:$CF$106,ROW($E101),4)&lt;&gt;"",INDEX('CoC Ranking Data'!$A$1:$CF$106,ROW($E101),4),"")</f>
        <v/>
      </c>
      <c r="B100" s="286" t="str">
        <f>IF(INDEX('CoC Ranking Data'!$A$1:$CF$106,ROW($E101),5)&lt;&gt;"",INDEX('CoC Ranking Data'!$A$1:$CF$106,ROW($E101),5),"")</f>
        <v/>
      </c>
      <c r="C100" s="287" t="str">
        <f>IF(INDEX('CoC Ranking Data'!$A$1:$CF$106,ROW($E101),7)&lt;&gt;"",INDEX('CoC Ranking Data'!$A$1:$CF$106,ROW($E101),7),"")</f>
        <v/>
      </c>
      <c r="D100" s="300" t="str">
        <f>IF(INDEX('CoC Ranking Data'!$A$1:$CF$106,ROW($E101),37)&lt;&gt;"",INDEX('CoC Ranking Data'!$A$1:$CF$106,ROW($E101),37),"")</f>
        <v/>
      </c>
      <c r="E100" s="8" t="str">
        <f t="shared" si="1"/>
        <v/>
      </c>
    </row>
    <row r="101" spans="1:5" x14ac:dyDescent="0.25">
      <c r="A101" s="286" t="str">
        <f>IF(INDEX('CoC Ranking Data'!$A$1:$CF$106,ROW($E102),4)&lt;&gt;"",INDEX('CoC Ranking Data'!$A$1:$CF$106,ROW($E102),4),"")</f>
        <v/>
      </c>
      <c r="B101" s="286" t="str">
        <f>IF(INDEX('CoC Ranking Data'!$A$1:$CF$106,ROW($E102),5)&lt;&gt;"",INDEX('CoC Ranking Data'!$A$1:$CF$106,ROW($E102),5),"")</f>
        <v/>
      </c>
      <c r="C101" s="287" t="str">
        <f>IF(INDEX('CoC Ranking Data'!$A$1:$CF$106,ROW($E102),7)&lt;&gt;"",INDEX('CoC Ranking Data'!$A$1:$CF$106,ROW($E102),7),"")</f>
        <v/>
      </c>
      <c r="D101" s="300" t="str">
        <f>IF(INDEX('CoC Ranking Data'!$A$1:$CF$106,ROW($E102),37)&lt;&gt;"",INDEX('CoC Ranking Data'!$A$1:$CF$106,ROW($E102),37),"")</f>
        <v/>
      </c>
      <c r="E101" s="8" t="str">
        <f t="shared" si="1"/>
        <v/>
      </c>
    </row>
    <row r="102" spans="1:5" x14ac:dyDescent="0.25">
      <c r="A102" s="286" t="str">
        <f>IF(INDEX('CoC Ranking Data'!$A$1:$CF$106,ROW($E103),4)&lt;&gt;"",INDEX('CoC Ranking Data'!$A$1:$CF$106,ROW($E103),4),"")</f>
        <v/>
      </c>
      <c r="B102" s="286" t="str">
        <f>IF(INDEX('CoC Ranking Data'!$A$1:$CF$106,ROW($E103),5)&lt;&gt;"",INDEX('CoC Ranking Data'!$A$1:$CF$106,ROW($E103),5),"")</f>
        <v/>
      </c>
      <c r="C102" s="287" t="str">
        <f>IF(INDEX('CoC Ranking Data'!$A$1:$CF$106,ROW($E103),7)&lt;&gt;"",INDEX('CoC Ranking Data'!$A$1:$CF$106,ROW($E103),7),"")</f>
        <v/>
      </c>
      <c r="D102" s="300" t="str">
        <f>IF(INDEX('CoC Ranking Data'!$A$1:$CF$106,ROW($E103),37)&lt;&gt;"",INDEX('CoC Ranking Data'!$A$1:$CF$106,ROW($E103),37),"")</f>
        <v/>
      </c>
      <c r="E102" s="8" t="str">
        <f t="shared" si="1"/>
        <v/>
      </c>
    </row>
  </sheetData>
  <sheetProtection algorithmName="SHA-512" hashValue="rTHaA75IBYFs9hhDfvzKjlZwh8x1Os7TypUQDOqfP/kwS8ES4PVM5hyUY3fCS0e//636YOpFf3ydX5DKOM6LYQ==" saltValue="bJC+3ph1UQFTMASoZQlAOg==" spinCount="100000" sheet="1" objects="1" scenarios="1" selectLockedCells="1"/>
  <autoFilter ref="A7:E7" xr:uid="{00000000-0009-0000-0000-000014000000}">
    <filterColumn colId="0" showButton="0"/>
    <filterColumn colId="1" showButton="0"/>
    <filterColumn colId="2" showButton="0"/>
  </autoFilter>
  <hyperlinks>
    <hyperlink ref="E1" location="'Scoring Chart'!A1" display="Return to Scoring Chart" xr:uid="{00000000-0004-0000-1400-000000000000}"/>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dimension ref="A1:E102"/>
  <sheetViews>
    <sheetView showGridLines="0" topLeftCell="A4" zoomScaleNormal="100" workbookViewId="0">
      <selection activeCell="D1" sqref="D1"/>
    </sheetView>
  </sheetViews>
  <sheetFormatPr defaultColWidth="11.7109375" defaultRowHeight="15" x14ac:dyDescent="0.25"/>
  <cols>
    <col min="1" max="1" width="50.7109375" style="334" customWidth="1"/>
    <col min="2" max="2" width="60.7109375" style="334" customWidth="1"/>
    <col min="3" max="3" width="25.7109375" customWidth="1"/>
    <col min="4" max="4" width="16.28515625" customWidth="1"/>
    <col min="5" max="5" width="14.5703125" customWidth="1"/>
  </cols>
  <sheetData>
    <row r="1" spans="1:5" ht="18" x14ac:dyDescent="0.25">
      <c r="A1" s="333"/>
      <c r="B1" s="503" t="s">
        <v>826</v>
      </c>
      <c r="C1" s="338"/>
      <c r="D1" s="373" t="s">
        <v>342</v>
      </c>
    </row>
    <row r="2" spans="1:5" ht="15.75" customHeight="1" x14ac:dyDescent="0.25">
      <c r="A2" s="333"/>
      <c r="B2" s="476" t="s">
        <v>603</v>
      </c>
      <c r="C2" s="296"/>
    </row>
    <row r="3" spans="1:5" ht="15.75" customHeight="1" x14ac:dyDescent="0.25">
      <c r="A3" s="333"/>
      <c r="B3" s="498" t="s">
        <v>604</v>
      </c>
      <c r="C3" s="296"/>
    </row>
    <row r="4" spans="1:5" ht="15.75" customHeight="1" x14ac:dyDescent="0.25">
      <c r="A4" s="333"/>
      <c r="B4" s="504" t="s">
        <v>605</v>
      </c>
      <c r="C4" s="296"/>
    </row>
    <row r="5" spans="1:5" ht="15.75" customHeight="1" x14ac:dyDescent="0.25">
      <c r="A5" s="333"/>
      <c r="B5" s="476" t="s">
        <v>606</v>
      </c>
      <c r="C5" s="296"/>
    </row>
    <row r="6" spans="1:5" ht="15.75" customHeight="1" x14ac:dyDescent="0.25">
      <c r="A6" s="333"/>
      <c r="B6"/>
      <c r="C6" s="246"/>
    </row>
    <row r="7" spans="1:5" x14ac:dyDescent="0.25">
      <c r="B7"/>
    </row>
    <row r="8" spans="1:5" s="12" customFormat="1" x14ac:dyDescent="0.25">
      <c r="A8" s="350" t="s">
        <v>2</v>
      </c>
      <c r="B8" s="350" t="s">
        <v>3</v>
      </c>
      <c r="C8" s="351" t="s">
        <v>4</v>
      </c>
      <c r="D8" s="351" t="s">
        <v>0</v>
      </c>
      <c r="E8" s="320" t="s">
        <v>1</v>
      </c>
    </row>
    <row r="9" spans="1:5" s="9" customFormat="1" ht="12.75" x14ac:dyDescent="0.2">
      <c r="A9" s="286" t="str">
        <f>IF(INDEX('CoC Ranking Data'!$A$1:$CF$106,ROW($D9),4)&lt;&gt;"",INDEX('CoC Ranking Data'!$A$1:$CF$106,ROW($D9),4),"")</f>
        <v>Armstrong County Community Action Agency</v>
      </c>
      <c r="B9" s="286" t="str">
        <f>IF(INDEX('CoC Ranking Data'!$A$1:$CF$106,ROW($D9),5)&lt;&gt;"",INDEX('CoC Ranking Data'!$A$1:$CF$106,ROW($D9),5),"")</f>
        <v>Armstrong County Permanent Supportive Housing Program</v>
      </c>
      <c r="C9" s="287" t="str">
        <f>IF(INDEX('CoC Ranking Data'!$A$1:$CF$106,ROW($D9),7)&lt;&gt;"",INDEX('CoC Ranking Data'!$A$1:$CF$106,ROW($D9),7),"")</f>
        <v>PH</v>
      </c>
      <c r="D9" s="300">
        <f>IF(INDEX('CoC Ranking Data'!$A$1:$CF$106,ROW($D9),18)&lt;&gt;"",INDEX('CoC Ranking Data'!$A$1:$CF$106,ROW($D9),18),"")</f>
        <v>0.38</v>
      </c>
      <c r="E9" s="8">
        <f>IF(AND(A9&lt;&gt;"",D9&lt;&gt;""),IF(C9="PH",IF(D9&gt;=0.21,2,IF(AND(D9&lt;0.21,D9&gt;=0.17),1,0)),IF(D9&gt;=0.24,2,IF(AND(D9&lt;0.24,D9&gt;=0.2),1,0))),"")</f>
        <v>2</v>
      </c>
    </row>
    <row r="10" spans="1:5" s="9" customFormat="1" ht="12.75" x14ac:dyDescent="0.2">
      <c r="A10" s="286" t="str">
        <f>IF(INDEX('CoC Ranking Data'!$A$1:$CF$106,ROW($D10),4)&lt;&gt;"",INDEX('CoC Ranking Data'!$A$1:$CF$106,ROW($D10),4),"")</f>
        <v>Armstrong County Community Action Agency</v>
      </c>
      <c r="B10" s="286" t="str">
        <f>IF(INDEX('CoC Ranking Data'!$A$1:$CF$106,ROW($D10),5)&lt;&gt;"",INDEX('CoC Ranking Data'!$A$1:$CF$106,ROW($D10),5),"")</f>
        <v>Armstrong-Fayette Rapid Rehousing Program</v>
      </c>
      <c r="C10" s="287" t="str">
        <f>IF(INDEX('CoC Ranking Data'!$A$1:$CF$106,ROW($D10),7)&lt;&gt;"",INDEX('CoC Ranking Data'!$A$1:$CF$106,ROW($D10),7),"")</f>
        <v>PH-RRH</v>
      </c>
      <c r="D10" s="300">
        <f>IF(INDEX('CoC Ranking Data'!$A$1:$CF$106,ROW($D10),18)&lt;&gt;"",INDEX('CoC Ranking Data'!$A$1:$CF$106,ROW($D10),18),"")</f>
        <v>0.33</v>
      </c>
      <c r="E10" s="8">
        <f t="shared" ref="E10:E73" si="0">IF(AND(A10&lt;&gt;"",D10&lt;&gt;""),IF(C10="PH",IF(D10&gt;=0.21,2,IF(AND(D10&lt;0.21,D10&gt;=0.17),1,0)),IF(D10&gt;=0.24,2,IF(AND(D10&lt;0.24,D10&gt;=0.2),1,0))),"")</f>
        <v>2</v>
      </c>
    </row>
    <row r="11" spans="1:5" s="9" customFormat="1" ht="12.75" x14ac:dyDescent="0.2">
      <c r="A11" s="286" t="str">
        <f>IF(INDEX('CoC Ranking Data'!$A$1:$CF$106,ROW($D11),4)&lt;&gt;"",INDEX('CoC Ranking Data'!$A$1:$CF$106,ROW($D11),4),"")</f>
        <v>Armstrong County Community Action Agency</v>
      </c>
      <c r="B11" s="286" t="str">
        <f>IF(INDEX('CoC Ranking Data'!$A$1:$CF$106,ROW($D11),5)&lt;&gt;"",INDEX('CoC Ranking Data'!$A$1:$CF$106,ROW($D11),5),"")</f>
        <v>Rapid Rehousing Program of Armstrong County</v>
      </c>
      <c r="C11" s="287" t="str">
        <f>IF(INDEX('CoC Ranking Data'!$A$1:$CF$106,ROW($D11),7)&lt;&gt;"",INDEX('CoC Ranking Data'!$A$1:$CF$106,ROW($D11),7),"")</f>
        <v>PH-RRH</v>
      </c>
      <c r="D11" s="300">
        <f>IF(INDEX('CoC Ranking Data'!$A$1:$CF$106,ROW($D11),18)&lt;&gt;"",INDEX('CoC Ranking Data'!$A$1:$CF$106,ROW($D11),18),"")</f>
        <v>0.11</v>
      </c>
      <c r="E11" s="8">
        <f t="shared" si="0"/>
        <v>0</v>
      </c>
    </row>
    <row r="12" spans="1:5" s="9" customFormat="1" ht="12.75" x14ac:dyDescent="0.2">
      <c r="A12" s="286" t="str">
        <f>IF(INDEX('CoC Ranking Data'!$A$1:$CF$106,ROW($D12),4)&lt;&gt;"",INDEX('CoC Ranking Data'!$A$1:$CF$106,ROW($D12),4),"")</f>
        <v>Cameron/Elk Counties Behavioral &amp; Developmental Programs</v>
      </c>
      <c r="B12" s="286" t="str">
        <f>IF(INDEX('CoC Ranking Data'!$A$1:$CF$106,ROW($D12),5)&lt;&gt;"",INDEX('CoC Ranking Data'!$A$1:$CF$106,ROW($D12),5),"")</f>
        <v xml:space="preserve">AHEAD </v>
      </c>
      <c r="C12" s="287" t="str">
        <f>IF(INDEX('CoC Ranking Data'!$A$1:$CF$106,ROW($D12),7)&lt;&gt;"",INDEX('CoC Ranking Data'!$A$1:$CF$106,ROW($D12),7),"")</f>
        <v>PH</v>
      </c>
      <c r="D12" s="300">
        <f>IF(INDEX('CoC Ranking Data'!$A$1:$CF$106,ROW($D12),18)&lt;&gt;"",INDEX('CoC Ranking Data'!$A$1:$CF$106,ROW($D12),18),"")</f>
        <v>0</v>
      </c>
      <c r="E12" s="8">
        <f t="shared" si="0"/>
        <v>0</v>
      </c>
    </row>
    <row r="13" spans="1:5" s="9" customFormat="1" ht="12.75" x14ac:dyDescent="0.2">
      <c r="A13" s="286" t="str">
        <f>IF(INDEX('CoC Ranking Data'!$A$1:$CF$106,ROW($D13),4)&lt;&gt;"",INDEX('CoC Ranking Data'!$A$1:$CF$106,ROW($D13),4),"")</f>
        <v>Cameron/Elk Counties Behavioral &amp; Developmental Programs</v>
      </c>
      <c r="B13" s="286" t="str">
        <f>IF(INDEX('CoC Ranking Data'!$A$1:$CF$106,ROW($D13),5)&lt;&gt;"",INDEX('CoC Ranking Data'!$A$1:$CF$106,ROW($D13),5),"")</f>
        <v xml:space="preserve">Home Again </v>
      </c>
      <c r="C13" s="287" t="str">
        <f>IF(INDEX('CoC Ranking Data'!$A$1:$CF$106,ROW($D13),7)&lt;&gt;"",INDEX('CoC Ranking Data'!$A$1:$CF$106,ROW($D13),7),"")</f>
        <v>PH</v>
      </c>
      <c r="D13" s="300">
        <f>IF(INDEX('CoC Ranking Data'!$A$1:$CF$106,ROW($D13),18)&lt;&gt;"",INDEX('CoC Ranking Data'!$A$1:$CF$106,ROW($D13),18),"")</f>
        <v>0.24</v>
      </c>
      <c r="E13" s="8">
        <f t="shared" si="0"/>
        <v>2</v>
      </c>
    </row>
    <row r="14" spans="1:5" s="9" customFormat="1" ht="12.75" x14ac:dyDescent="0.2">
      <c r="A14" s="286" t="str">
        <f>IF(INDEX('CoC Ranking Data'!$A$1:$CF$106,ROW($D14),4)&lt;&gt;"",INDEX('CoC Ranking Data'!$A$1:$CF$106,ROW($D14),4),"")</f>
        <v>CAPSEA, Inc.</v>
      </c>
      <c r="B14" s="286" t="str">
        <f>IF(INDEX('CoC Ranking Data'!$A$1:$CF$106,ROW($D14),5)&lt;&gt;"",INDEX('CoC Ranking Data'!$A$1:$CF$106,ROW($D14),5),"")</f>
        <v>Housing Plus</v>
      </c>
      <c r="C14" s="287" t="str">
        <f>IF(INDEX('CoC Ranking Data'!$A$1:$CF$106,ROW($D14),7)&lt;&gt;"",INDEX('CoC Ranking Data'!$A$1:$CF$106,ROW($D14),7),"")</f>
        <v>PH</v>
      </c>
      <c r="D14" s="300">
        <f>IF(INDEX('CoC Ranking Data'!$A$1:$CF$106,ROW($D14),18)&lt;&gt;"",INDEX('CoC Ranking Data'!$A$1:$CF$106,ROW($D14),18),"")</f>
        <v>0.13</v>
      </c>
      <c r="E14" s="8">
        <f t="shared" si="0"/>
        <v>0</v>
      </c>
    </row>
    <row r="15" spans="1:5" s="9" customFormat="1" ht="12.75" x14ac:dyDescent="0.2">
      <c r="A15" s="286" t="str">
        <f>IF(INDEX('CoC Ranking Data'!$A$1:$CF$106,ROW($D15),4)&lt;&gt;"",INDEX('CoC Ranking Data'!$A$1:$CF$106,ROW($D15),4),"")</f>
        <v>City Mission-Living Stones, Inc.</v>
      </c>
      <c r="B15" s="286" t="str">
        <f>IF(INDEX('CoC Ranking Data'!$A$1:$CF$106,ROW($D15),5)&lt;&gt;"",INDEX('CoC Ranking Data'!$A$1:$CF$106,ROW($D15),5),"")</f>
        <v>Gallatin School Living Centre</v>
      </c>
      <c r="C15" s="287" t="str">
        <f>IF(INDEX('CoC Ranking Data'!$A$1:$CF$106,ROW($D15),7)&lt;&gt;"",INDEX('CoC Ranking Data'!$A$1:$CF$106,ROW($D15),7),"")</f>
        <v>TH</v>
      </c>
      <c r="D15" s="300">
        <f>IF(INDEX('CoC Ranking Data'!$A$1:$CF$106,ROW($D15),18)&lt;&gt;"",INDEX('CoC Ranking Data'!$A$1:$CF$106,ROW($D15),18),"")</f>
        <v>0.31</v>
      </c>
      <c r="E15" s="8">
        <f t="shared" si="0"/>
        <v>2</v>
      </c>
    </row>
    <row r="16" spans="1:5" s="9" customFormat="1" ht="12.75" x14ac:dyDescent="0.2">
      <c r="A16" s="286" t="str">
        <f>IF(INDEX('CoC Ranking Data'!$A$1:$CF$106,ROW($D16),4)&lt;&gt;"",INDEX('CoC Ranking Data'!$A$1:$CF$106,ROW($D16),4),"")</f>
        <v>Community Action, Inc.</v>
      </c>
      <c r="B16" s="286" t="str">
        <f>IF(INDEX('CoC Ranking Data'!$A$1:$CF$106,ROW($D16),5)&lt;&gt;"",INDEX('CoC Ranking Data'!$A$1:$CF$106,ROW($D16),5),"")</f>
        <v>Housing for Homeless and Disabled Persons</v>
      </c>
      <c r="C16" s="287" t="str">
        <f>IF(INDEX('CoC Ranking Data'!$A$1:$CF$106,ROW($D16),7)&lt;&gt;"",INDEX('CoC Ranking Data'!$A$1:$CF$106,ROW($D16),7),"")</f>
        <v>PH</v>
      </c>
      <c r="D16" s="300">
        <f>IF(INDEX('CoC Ranking Data'!$A$1:$CF$106,ROW($D16),18)&lt;&gt;"",INDEX('CoC Ranking Data'!$A$1:$CF$106,ROW($D16),18),"")</f>
        <v>0</v>
      </c>
      <c r="E16" s="8">
        <f t="shared" si="0"/>
        <v>0</v>
      </c>
    </row>
    <row r="17" spans="1:5" s="9" customFormat="1" ht="12.75" x14ac:dyDescent="0.2">
      <c r="A17" s="286" t="str">
        <f>IF(INDEX('CoC Ranking Data'!$A$1:$CF$106,ROW($D17),4)&lt;&gt;"",INDEX('CoC Ranking Data'!$A$1:$CF$106,ROW($D17),4),"")</f>
        <v>Community Action, Inc.</v>
      </c>
      <c r="B17" s="286" t="str">
        <f>IF(INDEX('CoC Ranking Data'!$A$1:$CF$106,ROW($D17),5)&lt;&gt;"",INDEX('CoC Ranking Data'!$A$1:$CF$106,ROW($D17),5),"")</f>
        <v>Transitional Housing Project</v>
      </c>
      <c r="C17" s="287" t="str">
        <f>IF(INDEX('CoC Ranking Data'!$A$1:$CF$106,ROW($D17),7)&lt;&gt;"",INDEX('CoC Ranking Data'!$A$1:$CF$106,ROW($D17),7),"")</f>
        <v>TH</v>
      </c>
      <c r="D17" s="300">
        <f>IF(INDEX('CoC Ranking Data'!$A$1:$CF$106,ROW($D17),18)&lt;&gt;"",INDEX('CoC Ranking Data'!$A$1:$CF$106,ROW($D17),18),"")</f>
        <v>0.24</v>
      </c>
      <c r="E17" s="8">
        <f t="shared" si="0"/>
        <v>2</v>
      </c>
    </row>
    <row r="18" spans="1:5" s="9" customFormat="1" ht="12.75" x14ac:dyDescent="0.2">
      <c r="A18" s="286" t="str">
        <f>IF(INDEX('CoC Ranking Data'!$A$1:$CF$106,ROW($D18),4)&lt;&gt;"",INDEX('CoC Ranking Data'!$A$1:$CF$106,ROW($D18),4),"")</f>
        <v>Community Connections of Clearfield/Jefferson</v>
      </c>
      <c r="B18" s="286" t="str">
        <f>IF(INDEX('CoC Ranking Data'!$A$1:$CF$106,ROW($D18),5)&lt;&gt;"",INDEX('CoC Ranking Data'!$A$1:$CF$106,ROW($D18),5),"")</f>
        <v>Housing First FY 2018 Renewal Application Counties</v>
      </c>
      <c r="C18" s="287" t="str">
        <f>IF(INDEX('CoC Ranking Data'!$A$1:$CF$106,ROW($D18),7)&lt;&gt;"",INDEX('CoC Ranking Data'!$A$1:$CF$106,ROW($D18),7),"")</f>
        <v>PH</v>
      </c>
      <c r="D18" s="300">
        <f>IF(INDEX('CoC Ranking Data'!$A$1:$CF$106,ROW($D18),18)&lt;&gt;"",INDEX('CoC Ranking Data'!$A$1:$CF$106,ROW($D18),18),"")</f>
        <v>0.13</v>
      </c>
      <c r="E18" s="8">
        <f t="shared" si="0"/>
        <v>0</v>
      </c>
    </row>
    <row r="19" spans="1:5" s="9" customFormat="1" ht="12.75" x14ac:dyDescent="0.2">
      <c r="A19" s="286" t="str">
        <f>IF(INDEX('CoC Ranking Data'!$A$1:$CF$106,ROW($D19),4)&lt;&gt;"",INDEX('CoC Ranking Data'!$A$1:$CF$106,ROW($D19),4),"")</f>
        <v>Community Services of Venango County, Inc.</v>
      </c>
      <c r="B19" s="286" t="str">
        <f>IF(INDEX('CoC Ranking Data'!$A$1:$CF$106,ROW($D19),5)&lt;&gt;"",INDEX('CoC Ranking Data'!$A$1:$CF$106,ROW($D19),5),"")</f>
        <v>Sycamore Commons</v>
      </c>
      <c r="C19" s="287" t="str">
        <f>IF(INDEX('CoC Ranking Data'!$A$1:$CF$106,ROW($D19),7)&lt;&gt;"",INDEX('CoC Ranking Data'!$A$1:$CF$106,ROW($D19),7),"")</f>
        <v>PH</v>
      </c>
      <c r="D19" s="300">
        <f>IF(INDEX('CoC Ranking Data'!$A$1:$CF$106,ROW($D19),18)&lt;&gt;"",INDEX('CoC Ranking Data'!$A$1:$CF$106,ROW($D19),18),"")</f>
        <v>0.25</v>
      </c>
      <c r="E19" s="8">
        <f t="shared" si="0"/>
        <v>2</v>
      </c>
    </row>
    <row r="20" spans="1:5" s="9" customFormat="1" ht="12.75" x14ac:dyDescent="0.2">
      <c r="A20" s="286" t="str">
        <f>IF(INDEX('CoC Ranking Data'!$A$1:$CF$106,ROW($D20),4)&lt;&gt;"",INDEX('CoC Ranking Data'!$A$1:$CF$106,ROW($D20),4),"")</f>
        <v>Connect, Inc.</v>
      </c>
      <c r="B20" s="286" t="str">
        <f>IF(INDEX('CoC Ranking Data'!$A$1:$CF$106,ROW($D20),5)&lt;&gt;"",INDEX('CoC Ranking Data'!$A$1:$CF$106,ROW($D20),5),"")</f>
        <v>Westmoreland Permanent Supportive Housing Expansion</v>
      </c>
      <c r="C20" s="287" t="str">
        <f>IF(INDEX('CoC Ranking Data'!$A$1:$CF$106,ROW($D20),7)&lt;&gt;"",INDEX('CoC Ranking Data'!$A$1:$CF$106,ROW($D20),7),"")</f>
        <v>PH</v>
      </c>
      <c r="D20" s="300">
        <f>IF(INDEX('CoC Ranking Data'!$A$1:$CF$106,ROW($D20),18)&lt;&gt;"",INDEX('CoC Ranking Data'!$A$1:$CF$106,ROW($D20),18),"")</f>
        <v>0.33</v>
      </c>
      <c r="E20" s="8">
        <f t="shared" si="0"/>
        <v>2</v>
      </c>
    </row>
    <row r="21" spans="1:5" s="9" customFormat="1" ht="12.75" x14ac:dyDescent="0.2">
      <c r="A21" s="286" t="str">
        <f>IF(INDEX('CoC Ranking Data'!$A$1:$CF$106,ROW($D21),4)&lt;&gt;"",INDEX('CoC Ranking Data'!$A$1:$CF$106,ROW($D21),4),"")</f>
        <v>County of Butler, Human Services</v>
      </c>
      <c r="B21" s="286" t="str">
        <f>IF(INDEX('CoC Ranking Data'!$A$1:$CF$106,ROW($D21),5)&lt;&gt;"",INDEX('CoC Ranking Data'!$A$1:$CF$106,ROW($D21),5),"")</f>
        <v>Home Again Butler County</v>
      </c>
      <c r="C21" s="287" t="str">
        <f>IF(INDEX('CoC Ranking Data'!$A$1:$CF$106,ROW($D21),7)&lt;&gt;"",INDEX('CoC Ranking Data'!$A$1:$CF$106,ROW($D21),7),"")</f>
        <v>PH</v>
      </c>
      <c r="D21" s="300">
        <f>IF(INDEX('CoC Ranking Data'!$A$1:$CF$106,ROW($D21),18)&lt;&gt;"",INDEX('CoC Ranking Data'!$A$1:$CF$106,ROW($D21),18),"")</f>
        <v>0.06</v>
      </c>
      <c r="E21" s="8">
        <f t="shared" si="0"/>
        <v>0</v>
      </c>
    </row>
    <row r="22" spans="1:5" s="9" customFormat="1" ht="12.75" x14ac:dyDescent="0.2">
      <c r="A22" s="286" t="str">
        <f>IF(INDEX('CoC Ranking Data'!$A$1:$CF$106,ROW($D22),4)&lt;&gt;"",INDEX('CoC Ranking Data'!$A$1:$CF$106,ROW($D22),4),"")</f>
        <v>County of Butler, Human Services</v>
      </c>
      <c r="B22" s="286" t="str">
        <f>IF(INDEX('CoC Ranking Data'!$A$1:$CF$106,ROW($D22),5)&lt;&gt;"",INDEX('CoC Ranking Data'!$A$1:$CF$106,ROW($D22),5),"")</f>
        <v>HOPE Project</v>
      </c>
      <c r="C22" s="287" t="str">
        <f>IF(INDEX('CoC Ranking Data'!$A$1:$CF$106,ROW($D22),7)&lt;&gt;"",INDEX('CoC Ranking Data'!$A$1:$CF$106,ROW($D22),7),"")</f>
        <v>PH</v>
      </c>
      <c r="D22" s="300">
        <f>IF(INDEX('CoC Ranking Data'!$A$1:$CF$106,ROW($D22),18)&lt;&gt;"",INDEX('CoC Ranking Data'!$A$1:$CF$106,ROW($D22),18),"")</f>
        <v>0.24</v>
      </c>
      <c r="E22" s="8">
        <f t="shared" si="0"/>
        <v>2</v>
      </c>
    </row>
    <row r="23" spans="1:5" s="9" customFormat="1" ht="12.75" x14ac:dyDescent="0.2">
      <c r="A23" s="286" t="str">
        <f>IF(INDEX('CoC Ranking Data'!$A$1:$CF$106,ROW($D23),4)&lt;&gt;"",INDEX('CoC Ranking Data'!$A$1:$CF$106,ROW($D23),4),"")</f>
        <v>County of Butler, Human Services</v>
      </c>
      <c r="B23" s="286" t="str">
        <f>IF(INDEX('CoC Ranking Data'!$A$1:$CF$106,ROW($D23),5)&lt;&gt;"",INDEX('CoC Ranking Data'!$A$1:$CF$106,ROW($D23),5),"")</f>
        <v>Path Transition Age Project</v>
      </c>
      <c r="C23" s="287" t="str">
        <f>IF(INDEX('CoC Ranking Data'!$A$1:$CF$106,ROW($D23),7)&lt;&gt;"",INDEX('CoC Ranking Data'!$A$1:$CF$106,ROW($D23),7),"")</f>
        <v>PH</v>
      </c>
      <c r="D23" s="300">
        <f>IF(INDEX('CoC Ranking Data'!$A$1:$CF$106,ROW($D23),18)&lt;&gt;"",INDEX('CoC Ranking Data'!$A$1:$CF$106,ROW($D23),18),"")</f>
        <v>0.11</v>
      </c>
      <c r="E23" s="8">
        <f t="shared" si="0"/>
        <v>0</v>
      </c>
    </row>
    <row r="24" spans="1:5" s="9" customFormat="1" ht="12.75" x14ac:dyDescent="0.2">
      <c r="A24" s="286" t="str">
        <f>IF(INDEX('CoC Ranking Data'!$A$1:$CF$106,ROW($D24),4)&lt;&gt;"",INDEX('CoC Ranking Data'!$A$1:$CF$106,ROW($D24),4),"")</f>
        <v>County of Greene</v>
      </c>
      <c r="B24" s="286" t="str">
        <f>IF(INDEX('CoC Ranking Data'!$A$1:$CF$106,ROW($D24),5)&lt;&gt;"",INDEX('CoC Ranking Data'!$A$1:$CF$106,ROW($D24),5),"")</f>
        <v>Greene County Rapid Rehousing Project</v>
      </c>
      <c r="C24" s="287" t="str">
        <f>IF(INDEX('CoC Ranking Data'!$A$1:$CF$106,ROW($D24),7)&lt;&gt;"",INDEX('CoC Ranking Data'!$A$1:$CF$106,ROW($D24),7),"")</f>
        <v>PH-RRH</v>
      </c>
      <c r="D24" s="300">
        <f>IF(INDEX('CoC Ranking Data'!$A$1:$CF$106,ROW($D24),18)&lt;&gt;"",INDEX('CoC Ranking Data'!$A$1:$CF$106,ROW($D24),18),"")</f>
        <v>0.66666666666666663</v>
      </c>
      <c r="E24" s="8">
        <f t="shared" si="0"/>
        <v>2</v>
      </c>
    </row>
    <row r="25" spans="1:5" s="9" customFormat="1" ht="12.75" x14ac:dyDescent="0.2">
      <c r="A25" s="286" t="str">
        <f>IF(INDEX('CoC Ranking Data'!$A$1:$CF$106,ROW($D25),4)&lt;&gt;"",INDEX('CoC Ranking Data'!$A$1:$CF$106,ROW($D25),4),"")</f>
        <v>County of Greene</v>
      </c>
      <c r="B25" s="286" t="str">
        <f>IF(INDEX('CoC Ranking Data'!$A$1:$CF$106,ROW($D25),5)&lt;&gt;"",INDEX('CoC Ranking Data'!$A$1:$CF$106,ROW($D25),5),"")</f>
        <v>Greene County Shelter + Care Project</v>
      </c>
      <c r="C25" s="287" t="str">
        <f>IF(INDEX('CoC Ranking Data'!$A$1:$CF$106,ROW($D25),7)&lt;&gt;"",INDEX('CoC Ranking Data'!$A$1:$CF$106,ROW($D25),7),"")</f>
        <v>PH</v>
      </c>
      <c r="D25" s="300">
        <f>IF(INDEX('CoC Ranking Data'!$A$1:$CF$106,ROW($D25),18)&lt;&gt;"",INDEX('CoC Ranking Data'!$A$1:$CF$106,ROW($D25),18),"")</f>
        <v>0.56999999999999995</v>
      </c>
      <c r="E25" s="8">
        <f t="shared" si="0"/>
        <v>2</v>
      </c>
    </row>
    <row r="26" spans="1:5" s="9" customFormat="1" ht="12.75" x14ac:dyDescent="0.2">
      <c r="A26" s="286" t="str">
        <f>IF(INDEX('CoC Ranking Data'!$A$1:$CF$106,ROW($D26),4)&lt;&gt;"",INDEX('CoC Ranking Data'!$A$1:$CF$106,ROW($D26),4),"")</f>
        <v>County of Greene</v>
      </c>
      <c r="B26" s="286" t="str">
        <f>IF(INDEX('CoC Ranking Data'!$A$1:$CF$106,ROW($D26),5)&lt;&gt;"",INDEX('CoC Ranking Data'!$A$1:$CF$106,ROW($D26),5),"")</f>
        <v>Greene County Supportive Housing Project</v>
      </c>
      <c r="C26" s="287" t="str">
        <f>IF(INDEX('CoC Ranking Data'!$A$1:$CF$106,ROW($D26),7)&lt;&gt;"",INDEX('CoC Ranking Data'!$A$1:$CF$106,ROW($D26),7),"")</f>
        <v>PH</v>
      </c>
      <c r="D26" s="300">
        <f>IF(INDEX('CoC Ranking Data'!$A$1:$CF$106,ROW($D26),18)&lt;&gt;"",INDEX('CoC Ranking Data'!$A$1:$CF$106,ROW($D26),18),"")</f>
        <v>0.45454545454545453</v>
      </c>
      <c r="E26" s="8">
        <f t="shared" si="0"/>
        <v>2</v>
      </c>
    </row>
    <row r="27" spans="1:5" s="9" customFormat="1" ht="12.75" x14ac:dyDescent="0.2">
      <c r="A27" s="286" t="str">
        <f>IF(INDEX('CoC Ranking Data'!$A$1:$CF$106,ROW($D27),4)&lt;&gt;"",INDEX('CoC Ranking Data'!$A$1:$CF$106,ROW($D27),4),"")</f>
        <v>County of Washington</v>
      </c>
      <c r="B27" s="286" t="str">
        <f>IF(INDEX('CoC Ranking Data'!$A$1:$CF$106,ROW($D27),5)&lt;&gt;"",INDEX('CoC Ranking Data'!$A$1:$CF$106,ROW($D27),5),"")</f>
        <v>Crossing Pointe</v>
      </c>
      <c r="C27" s="287" t="str">
        <f>IF(INDEX('CoC Ranking Data'!$A$1:$CF$106,ROW($D27),7)&lt;&gt;"",INDEX('CoC Ranking Data'!$A$1:$CF$106,ROW($D27),7),"")</f>
        <v>PH</v>
      </c>
      <c r="D27" s="300">
        <f>IF(INDEX('CoC Ranking Data'!$A$1:$CF$106,ROW($D27),18)&lt;&gt;"",INDEX('CoC Ranking Data'!$A$1:$CF$106,ROW($D27),18),"")</f>
        <v>0.33</v>
      </c>
      <c r="E27" s="8">
        <f t="shared" si="0"/>
        <v>2</v>
      </c>
    </row>
    <row r="28" spans="1:5" s="9" customFormat="1" ht="12.75" x14ac:dyDescent="0.2">
      <c r="A28" s="286" t="str">
        <f>IF(INDEX('CoC Ranking Data'!$A$1:$CF$106,ROW($D28),4)&lt;&gt;"",INDEX('CoC Ranking Data'!$A$1:$CF$106,ROW($D28),4),"")</f>
        <v>County of Washington</v>
      </c>
      <c r="B28" s="286" t="str">
        <f>IF(INDEX('CoC Ranking Data'!$A$1:$CF$106,ROW($D28),5)&lt;&gt;"",INDEX('CoC Ranking Data'!$A$1:$CF$106,ROW($D28),5),"")</f>
        <v>Permanent Supportive Housing</v>
      </c>
      <c r="C28" s="287" t="str">
        <f>IF(INDEX('CoC Ranking Data'!$A$1:$CF$106,ROW($D28),7)&lt;&gt;"",INDEX('CoC Ranking Data'!$A$1:$CF$106,ROW($D28),7),"")</f>
        <v>PH</v>
      </c>
      <c r="D28" s="300">
        <f>IF(INDEX('CoC Ranking Data'!$A$1:$CF$106,ROW($D28),18)&lt;&gt;"",INDEX('CoC Ranking Data'!$A$1:$CF$106,ROW($D28),18),"")</f>
        <v>0.24</v>
      </c>
      <c r="E28" s="8">
        <f t="shared" si="0"/>
        <v>2</v>
      </c>
    </row>
    <row r="29" spans="1:5" s="9" customFormat="1" ht="12.75" x14ac:dyDescent="0.2">
      <c r="A29" s="286" t="str">
        <f>IF(INDEX('CoC Ranking Data'!$A$1:$CF$106,ROW($D29),4)&lt;&gt;"",INDEX('CoC Ranking Data'!$A$1:$CF$106,ROW($D29),4),"")</f>
        <v>County of Washington</v>
      </c>
      <c r="B29" s="286" t="str">
        <f>IF(INDEX('CoC Ranking Data'!$A$1:$CF$106,ROW($D29),5)&lt;&gt;"",INDEX('CoC Ranking Data'!$A$1:$CF$106,ROW($D29),5),"")</f>
        <v>Shelter plus Care - Washington City Mission</v>
      </c>
      <c r="C29" s="287" t="str">
        <f>IF(INDEX('CoC Ranking Data'!$A$1:$CF$106,ROW($D29),7)&lt;&gt;"",INDEX('CoC Ranking Data'!$A$1:$CF$106,ROW($D29),7),"")</f>
        <v>PH</v>
      </c>
      <c r="D29" s="300">
        <f>IF(INDEX('CoC Ranking Data'!$A$1:$CF$106,ROW($D29),18)&lt;&gt;"",INDEX('CoC Ranking Data'!$A$1:$CF$106,ROW($D29),18),"")</f>
        <v>0.17</v>
      </c>
      <c r="E29" s="8">
        <f t="shared" si="0"/>
        <v>1</v>
      </c>
    </row>
    <row r="30" spans="1:5" s="9" customFormat="1" ht="12.75" x14ac:dyDescent="0.2">
      <c r="A30" s="286" t="str">
        <f>IF(INDEX('CoC Ranking Data'!$A$1:$CF$106,ROW($D30),4)&lt;&gt;"",INDEX('CoC Ranking Data'!$A$1:$CF$106,ROW($D30),4),"")</f>
        <v>County of Washington</v>
      </c>
      <c r="B30" s="286" t="str">
        <f>IF(INDEX('CoC Ranking Data'!$A$1:$CF$106,ROW($D30),5)&lt;&gt;"",INDEX('CoC Ranking Data'!$A$1:$CF$106,ROW($D30),5),"")</f>
        <v>Shelter plus Care I</v>
      </c>
      <c r="C30" s="287" t="str">
        <f>IF(INDEX('CoC Ranking Data'!$A$1:$CF$106,ROW($D30),7)&lt;&gt;"",INDEX('CoC Ranking Data'!$A$1:$CF$106,ROW($D30),7),"")</f>
        <v>PH</v>
      </c>
      <c r="D30" s="300">
        <f>IF(INDEX('CoC Ranking Data'!$A$1:$CF$106,ROW($D30),18)&lt;&gt;"",INDEX('CoC Ranking Data'!$A$1:$CF$106,ROW($D30),18),"")</f>
        <v>0.04</v>
      </c>
      <c r="E30" s="8">
        <f t="shared" si="0"/>
        <v>0</v>
      </c>
    </row>
    <row r="31" spans="1:5" s="9" customFormat="1" ht="12.75" x14ac:dyDescent="0.2">
      <c r="A31" s="286" t="str">
        <f>IF(INDEX('CoC Ranking Data'!$A$1:$CF$106,ROW($D31),4)&lt;&gt;"",INDEX('CoC Ranking Data'!$A$1:$CF$106,ROW($D31),4),"")</f>
        <v>County of Washington</v>
      </c>
      <c r="B31" s="286" t="str">
        <f>IF(INDEX('CoC Ranking Data'!$A$1:$CF$106,ROW($D31),5)&lt;&gt;"",INDEX('CoC Ranking Data'!$A$1:$CF$106,ROW($D31),5),"")</f>
        <v>Supportive Living</v>
      </c>
      <c r="C31" s="287" t="str">
        <f>IF(INDEX('CoC Ranking Data'!$A$1:$CF$106,ROW($D31),7)&lt;&gt;"",INDEX('CoC Ranking Data'!$A$1:$CF$106,ROW($D31),7),"")</f>
        <v>PH</v>
      </c>
      <c r="D31" s="300">
        <f>IF(INDEX('CoC Ranking Data'!$A$1:$CF$106,ROW($D31),18)&lt;&gt;"",INDEX('CoC Ranking Data'!$A$1:$CF$106,ROW($D31),18),"")</f>
        <v>0.5</v>
      </c>
      <c r="E31" s="8">
        <f t="shared" si="0"/>
        <v>2</v>
      </c>
    </row>
    <row r="32" spans="1:5" s="9" customFormat="1" ht="12.75" x14ac:dyDescent="0.2">
      <c r="A32" s="286" t="str">
        <f>IF(INDEX('CoC Ranking Data'!$A$1:$CF$106,ROW($D32),4)&lt;&gt;"",INDEX('CoC Ranking Data'!$A$1:$CF$106,ROW($D32),4),"")</f>
        <v>Crawford County Coalition on Housing Needs, Inc.</v>
      </c>
      <c r="B32" s="286" t="str">
        <f>IF(INDEX('CoC Ranking Data'!$A$1:$CF$106,ROW($D32),5)&lt;&gt;"",INDEX('CoC Ranking Data'!$A$1:$CF$106,ROW($D32),5),"")</f>
        <v>Liberty House Transitional Housing Program</v>
      </c>
      <c r="C32" s="287" t="str">
        <f>IF(INDEX('CoC Ranking Data'!$A$1:$CF$106,ROW($D32),7)&lt;&gt;"",INDEX('CoC Ranking Data'!$A$1:$CF$106,ROW($D32),7),"")</f>
        <v>TH</v>
      </c>
      <c r="D32" s="300">
        <f>IF(INDEX('CoC Ranking Data'!$A$1:$CF$106,ROW($D32),18)&lt;&gt;"",INDEX('CoC Ranking Data'!$A$1:$CF$106,ROW($D32),18),"")</f>
        <v>0.14000000000000001</v>
      </c>
      <c r="E32" s="8">
        <f t="shared" si="0"/>
        <v>0</v>
      </c>
    </row>
    <row r="33" spans="1:5" s="9" customFormat="1" ht="12.75" x14ac:dyDescent="0.2">
      <c r="A33" s="286" t="str">
        <f>IF(INDEX('CoC Ranking Data'!$A$1:$CF$106,ROW($D33),4)&lt;&gt;"",INDEX('CoC Ranking Data'!$A$1:$CF$106,ROW($D33),4),"")</f>
        <v>Crawford County Commissioners</v>
      </c>
      <c r="B33" s="286" t="str">
        <f>IF(INDEX('CoC Ranking Data'!$A$1:$CF$106,ROW($D33),5)&lt;&gt;"",INDEX('CoC Ranking Data'!$A$1:$CF$106,ROW($D33),5),"")</f>
        <v>Crawford County Shelter plus Care</v>
      </c>
      <c r="C33" s="287" t="str">
        <f>IF(INDEX('CoC Ranking Data'!$A$1:$CF$106,ROW($D33),7)&lt;&gt;"",INDEX('CoC Ranking Data'!$A$1:$CF$106,ROW($D33),7),"")</f>
        <v>PH</v>
      </c>
      <c r="D33" s="300">
        <f>IF(INDEX('CoC Ranking Data'!$A$1:$CF$106,ROW($D33),18)&lt;&gt;"",INDEX('CoC Ranking Data'!$A$1:$CF$106,ROW($D33),18),"")</f>
        <v>0.39</v>
      </c>
      <c r="E33" s="8">
        <f t="shared" si="0"/>
        <v>2</v>
      </c>
    </row>
    <row r="34" spans="1:5" s="9" customFormat="1" ht="12.75" x14ac:dyDescent="0.2">
      <c r="A34" s="286" t="str">
        <f>IF(INDEX('CoC Ranking Data'!$A$1:$CF$106,ROW($D34),4)&lt;&gt;"",INDEX('CoC Ranking Data'!$A$1:$CF$106,ROW($D34),4),"")</f>
        <v>Crawford County Mental Health Awareness Program, Inc.</v>
      </c>
      <c r="B34" s="286" t="str">
        <f>IF(INDEX('CoC Ranking Data'!$A$1:$CF$106,ROW($D34),5)&lt;&gt;"",INDEX('CoC Ranking Data'!$A$1:$CF$106,ROW($D34),5),"")</f>
        <v>CHAPS Fairweather Lodge</v>
      </c>
      <c r="C34" s="287" t="str">
        <f>IF(INDEX('CoC Ranking Data'!$A$1:$CF$106,ROW($D34),7)&lt;&gt;"",INDEX('CoC Ranking Data'!$A$1:$CF$106,ROW($D34),7),"")</f>
        <v>PH</v>
      </c>
      <c r="D34" s="300">
        <f>IF(INDEX('CoC Ranking Data'!$A$1:$CF$106,ROW($D34),18)&lt;&gt;"",INDEX('CoC Ranking Data'!$A$1:$CF$106,ROW($D34),18),"")</f>
        <v>0.33</v>
      </c>
      <c r="E34" s="8">
        <f t="shared" si="0"/>
        <v>2</v>
      </c>
    </row>
    <row r="35" spans="1:5" s="9" customFormat="1" ht="12.75" x14ac:dyDescent="0.2">
      <c r="A35" s="286" t="str">
        <f>IF(INDEX('CoC Ranking Data'!$A$1:$CF$106,ROW($D35),4)&lt;&gt;"",INDEX('CoC Ranking Data'!$A$1:$CF$106,ROW($D35),4),"")</f>
        <v>Crawford County Mental Health Awareness Program, Inc.</v>
      </c>
      <c r="B35" s="286" t="str">
        <f>IF(INDEX('CoC Ranking Data'!$A$1:$CF$106,ROW($D35),5)&lt;&gt;"",INDEX('CoC Ranking Data'!$A$1:$CF$106,ROW($D35),5),"")</f>
        <v xml:space="preserve">CHAPS Family Housing </v>
      </c>
      <c r="C35" s="287" t="str">
        <f>IF(INDEX('CoC Ranking Data'!$A$1:$CF$106,ROW($D35),7)&lt;&gt;"",INDEX('CoC Ranking Data'!$A$1:$CF$106,ROW($D35),7),"")</f>
        <v>PH</v>
      </c>
      <c r="D35" s="300">
        <f>IF(INDEX('CoC Ranking Data'!$A$1:$CF$106,ROW($D35),18)&lt;&gt;"",INDEX('CoC Ranking Data'!$A$1:$CF$106,ROW($D35),18),"")</f>
        <v>0.14000000000000001</v>
      </c>
      <c r="E35" s="8">
        <f t="shared" si="0"/>
        <v>0</v>
      </c>
    </row>
    <row r="36" spans="1:5" s="9" customFormat="1" ht="12.75" x14ac:dyDescent="0.2">
      <c r="A36" s="286" t="str">
        <f>IF(INDEX('CoC Ranking Data'!$A$1:$CF$106,ROW($D36),4)&lt;&gt;"",INDEX('CoC Ranking Data'!$A$1:$CF$106,ROW($D36),4),"")</f>
        <v>Crawford County Mental Health Awareness Program, Inc.</v>
      </c>
      <c r="B36" s="286" t="str">
        <f>IF(INDEX('CoC Ranking Data'!$A$1:$CF$106,ROW($D36),5)&lt;&gt;"",INDEX('CoC Ranking Data'!$A$1:$CF$106,ROW($D36),5),"")</f>
        <v>Crawford County Housing Advocacy Project</v>
      </c>
      <c r="C36" s="287" t="str">
        <f>IF(INDEX('CoC Ranking Data'!$A$1:$CF$106,ROW($D36),7)&lt;&gt;"",INDEX('CoC Ranking Data'!$A$1:$CF$106,ROW($D36),7),"")</f>
        <v>SSO</v>
      </c>
      <c r="D36" s="300">
        <f>IF(INDEX('CoC Ranking Data'!$A$1:$CF$106,ROW($D36),18)&lt;&gt;"",INDEX('CoC Ranking Data'!$A$1:$CF$106,ROW($D36),18),"")</f>
        <v>0.49</v>
      </c>
      <c r="E36" s="8">
        <f t="shared" si="0"/>
        <v>2</v>
      </c>
    </row>
    <row r="37" spans="1:5" s="9" customFormat="1" ht="12.75" x14ac:dyDescent="0.2">
      <c r="A37" s="286" t="str">
        <f>IF(INDEX('CoC Ranking Data'!$A$1:$CF$106,ROW($D37),4)&lt;&gt;"",INDEX('CoC Ranking Data'!$A$1:$CF$106,ROW($D37),4),"")</f>
        <v>Crawford County Mental Health Awareness Program, Inc.</v>
      </c>
      <c r="B37" s="286" t="str">
        <f>IF(INDEX('CoC Ranking Data'!$A$1:$CF$106,ROW($D37),5)&lt;&gt;"",INDEX('CoC Ranking Data'!$A$1:$CF$106,ROW($D37),5),"")</f>
        <v xml:space="preserve">Housing Now </v>
      </c>
      <c r="C37" s="287" t="str">
        <f>IF(INDEX('CoC Ranking Data'!$A$1:$CF$106,ROW($D37),7)&lt;&gt;"",INDEX('CoC Ranking Data'!$A$1:$CF$106,ROW($D37),7),"")</f>
        <v>PH</v>
      </c>
      <c r="D37" s="300">
        <f>IF(INDEX('CoC Ranking Data'!$A$1:$CF$106,ROW($D37),18)&lt;&gt;"",INDEX('CoC Ranking Data'!$A$1:$CF$106,ROW($D37),18),"")</f>
        <v>0.35</v>
      </c>
      <c r="E37" s="8">
        <f t="shared" si="0"/>
        <v>2</v>
      </c>
    </row>
    <row r="38" spans="1:5" s="9" customFormat="1" ht="12.75" x14ac:dyDescent="0.2">
      <c r="A38" s="286" t="str">
        <f>IF(INDEX('CoC Ranking Data'!$A$1:$CF$106,ROW($D38),4)&lt;&gt;"",INDEX('CoC Ranking Data'!$A$1:$CF$106,ROW($D38),4),"")</f>
        <v>DuBois Housing Authority</v>
      </c>
      <c r="B38" s="286" t="str">
        <f>IF(INDEX('CoC Ranking Data'!$A$1:$CF$106,ROW($D38),5)&lt;&gt;"",INDEX('CoC Ranking Data'!$A$1:$CF$106,ROW($D38),5),"")</f>
        <v>2018 Renewal App - DuBois Housing Authority - Shelter Plus Care 1/2/3/4/5</v>
      </c>
      <c r="C38" s="287" t="str">
        <f>IF(INDEX('CoC Ranking Data'!$A$1:$CF$106,ROW($D38),7)&lt;&gt;"",INDEX('CoC Ranking Data'!$A$1:$CF$106,ROW($D38),7),"")</f>
        <v>PH</v>
      </c>
      <c r="D38" s="300">
        <f>IF(INDEX('CoC Ranking Data'!$A$1:$CF$106,ROW($D38),18)&lt;&gt;"",INDEX('CoC Ranking Data'!$A$1:$CF$106,ROW($D38),18),"")</f>
        <v>0.19</v>
      </c>
      <c r="E38" s="8">
        <f t="shared" si="0"/>
        <v>1</v>
      </c>
    </row>
    <row r="39" spans="1:5" s="9" customFormat="1" ht="12.75" x14ac:dyDescent="0.2">
      <c r="A39" s="286" t="str">
        <f>IF(INDEX('CoC Ranking Data'!$A$1:$CF$106,ROW($D39),4)&lt;&gt;"",INDEX('CoC Ranking Data'!$A$1:$CF$106,ROW($D39),4),"")</f>
        <v>Fayette County Community Action Agency, Inc.</v>
      </c>
      <c r="B39" s="286" t="str">
        <f>IF(INDEX('CoC Ranking Data'!$A$1:$CF$106,ROW($D39),5)&lt;&gt;"",INDEX('CoC Ranking Data'!$A$1:$CF$106,ROW($D39),5),"")</f>
        <v>Fairweather Lodge Supportive Housing</v>
      </c>
      <c r="C39" s="287" t="str">
        <f>IF(INDEX('CoC Ranking Data'!$A$1:$CF$106,ROW($D39),7)&lt;&gt;"",INDEX('CoC Ranking Data'!$A$1:$CF$106,ROW($D39),7),"")</f>
        <v>PH</v>
      </c>
      <c r="D39" s="300">
        <f>IF(INDEX('CoC Ranking Data'!$A$1:$CF$106,ROW($D39),18)&lt;&gt;"",INDEX('CoC Ranking Data'!$A$1:$CF$106,ROW($D39),18),"")</f>
        <v>0.25</v>
      </c>
      <c r="E39" s="8">
        <f t="shared" si="0"/>
        <v>2</v>
      </c>
    </row>
    <row r="40" spans="1:5" s="9" customFormat="1" ht="12.75" x14ac:dyDescent="0.2">
      <c r="A40" s="286" t="str">
        <f>IF(INDEX('CoC Ranking Data'!$A$1:$CF$106,ROW($D40),4)&lt;&gt;"",INDEX('CoC Ranking Data'!$A$1:$CF$106,ROW($D40),4),"")</f>
        <v>Fayette County Community Action Agency, Inc.</v>
      </c>
      <c r="B40" s="286" t="str">
        <f>IF(INDEX('CoC Ranking Data'!$A$1:$CF$106,ROW($D40),5)&lt;&gt;"",INDEX('CoC Ranking Data'!$A$1:$CF$106,ROW($D40),5),"")</f>
        <v>Fayette Apartments</v>
      </c>
      <c r="C40" s="287" t="str">
        <f>IF(INDEX('CoC Ranking Data'!$A$1:$CF$106,ROW($D40),7)&lt;&gt;"",INDEX('CoC Ranking Data'!$A$1:$CF$106,ROW($D40),7),"")</f>
        <v>PH</v>
      </c>
      <c r="D40" s="300">
        <f>IF(INDEX('CoC Ranking Data'!$A$1:$CF$106,ROW($D40),18)&lt;&gt;"",INDEX('CoC Ranking Data'!$A$1:$CF$106,ROW($D40),18),"")</f>
        <v>0</v>
      </c>
      <c r="E40" s="8">
        <f t="shared" si="0"/>
        <v>0</v>
      </c>
    </row>
    <row r="41" spans="1:5" s="9" customFormat="1" ht="12.75" x14ac:dyDescent="0.2">
      <c r="A41" s="286" t="str">
        <f>IF(INDEX('CoC Ranking Data'!$A$1:$CF$106,ROW($D41),4)&lt;&gt;"",INDEX('CoC Ranking Data'!$A$1:$CF$106,ROW($D41),4),"")</f>
        <v>Fayette County Community Action Agency, Inc.</v>
      </c>
      <c r="B41" s="286" t="str">
        <f>IF(INDEX('CoC Ranking Data'!$A$1:$CF$106,ROW($D41),5)&lt;&gt;"",INDEX('CoC Ranking Data'!$A$1:$CF$106,ROW($D41),5),"")</f>
        <v>Fayette County Rapid Rehousing</v>
      </c>
      <c r="C41" s="287" t="str">
        <f>IF(INDEX('CoC Ranking Data'!$A$1:$CF$106,ROW($D41),7)&lt;&gt;"",INDEX('CoC Ranking Data'!$A$1:$CF$106,ROW($D41),7),"")</f>
        <v>PH-RRH</v>
      </c>
      <c r="D41" s="300">
        <f>IF(INDEX('CoC Ranking Data'!$A$1:$CF$106,ROW($D41),18)&lt;&gt;"",INDEX('CoC Ranking Data'!$A$1:$CF$106,ROW($D41),18),"")</f>
        <v>0.22</v>
      </c>
      <c r="E41" s="8">
        <f t="shared" si="0"/>
        <v>1</v>
      </c>
    </row>
    <row r="42" spans="1:5" s="9" customFormat="1" ht="12.75" x14ac:dyDescent="0.2">
      <c r="A42" s="286" t="str">
        <f>IF(INDEX('CoC Ranking Data'!$A$1:$CF$106,ROW($D42),4)&lt;&gt;"",INDEX('CoC Ranking Data'!$A$1:$CF$106,ROW($D42),4),"")</f>
        <v>Fayette County Community Action Agency, Inc.</v>
      </c>
      <c r="B42" s="286" t="str">
        <f>IF(INDEX('CoC Ranking Data'!$A$1:$CF$106,ROW($D42),5)&lt;&gt;"",INDEX('CoC Ranking Data'!$A$1:$CF$106,ROW($D42),5),"")</f>
        <v>Lenox Street Apartments</v>
      </c>
      <c r="C42" s="287" t="str">
        <f>IF(INDEX('CoC Ranking Data'!$A$1:$CF$106,ROW($D42),7)&lt;&gt;"",INDEX('CoC Ranking Data'!$A$1:$CF$106,ROW($D42),7),"")</f>
        <v>PH</v>
      </c>
      <c r="D42" s="300">
        <f>IF(INDEX('CoC Ranking Data'!$A$1:$CF$106,ROW($D42),18)&lt;&gt;"",INDEX('CoC Ranking Data'!$A$1:$CF$106,ROW($D42),18),"")</f>
        <v>0.43</v>
      </c>
      <c r="E42" s="8">
        <f t="shared" si="0"/>
        <v>2</v>
      </c>
    </row>
    <row r="43" spans="1:5" s="9" customFormat="1" ht="12.75" x14ac:dyDescent="0.2">
      <c r="A43" s="286" t="str">
        <f>IF(INDEX('CoC Ranking Data'!$A$1:$CF$106,ROW($D43),4)&lt;&gt;"",INDEX('CoC Ranking Data'!$A$1:$CF$106,ROW($D43),4),"")</f>
        <v>Fayette County Community Action Agency, Inc.</v>
      </c>
      <c r="B43" s="286" t="str">
        <f>IF(INDEX('CoC Ranking Data'!$A$1:$CF$106,ROW($D43),5)&lt;&gt;"",INDEX('CoC Ranking Data'!$A$1:$CF$106,ROW($D43),5),"")</f>
        <v>Southwest Regional Rapid Re-Housing Program</v>
      </c>
      <c r="C43" s="287" t="str">
        <f>IF(INDEX('CoC Ranking Data'!$A$1:$CF$106,ROW($D43),7)&lt;&gt;"",INDEX('CoC Ranking Data'!$A$1:$CF$106,ROW($D43),7),"")</f>
        <v>PH-RRH</v>
      </c>
      <c r="D43" s="300">
        <f>IF(INDEX('CoC Ranking Data'!$A$1:$CF$106,ROW($D43),18)&lt;&gt;"",INDEX('CoC Ranking Data'!$A$1:$CF$106,ROW($D43),18),"")</f>
        <v>0.15</v>
      </c>
      <c r="E43" s="8">
        <f t="shared" si="0"/>
        <v>0</v>
      </c>
    </row>
    <row r="44" spans="1:5" s="9" customFormat="1" ht="12.75" x14ac:dyDescent="0.2">
      <c r="A44" s="286" t="str">
        <f>IF(INDEX('CoC Ranking Data'!$A$1:$CF$106,ROW($D44),4)&lt;&gt;"",INDEX('CoC Ranking Data'!$A$1:$CF$106,ROW($D44),4),"")</f>
        <v>Housing Authority of the County of Butler</v>
      </c>
      <c r="B44" s="286" t="str">
        <f>IF(INDEX('CoC Ranking Data'!$A$1:$CF$106,ROW($D44),5)&lt;&gt;"",INDEX('CoC Ranking Data'!$A$1:$CF$106,ROW($D44),5),"")</f>
        <v>Franklin Court Chronically Homeless</v>
      </c>
      <c r="C44" s="287" t="str">
        <f>IF(INDEX('CoC Ranking Data'!$A$1:$CF$106,ROW($D44),7)&lt;&gt;"",INDEX('CoC Ranking Data'!$A$1:$CF$106,ROW($D44),7),"")</f>
        <v>PH</v>
      </c>
      <c r="D44" s="300">
        <f>IF(INDEX('CoC Ranking Data'!$A$1:$CF$106,ROW($D44),18)&lt;&gt;"",INDEX('CoC Ranking Data'!$A$1:$CF$106,ROW($D44),18),"")</f>
        <v>0.25</v>
      </c>
      <c r="E44" s="8">
        <f t="shared" si="0"/>
        <v>2</v>
      </c>
    </row>
    <row r="45" spans="1:5" s="9" customFormat="1" ht="12.75" x14ac:dyDescent="0.2">
      <c r="A45" s="286" t="str">
        <f>IF(INDEX('CoC Ranking Data'!$A$1:$CF$106,ROW($D45),4)&lt;&gt;"",INDEX('CoC Ranking Data'!$A$1:$CF$106,ROW($D45),4),"")</f>
        <v>Indiana County Community Action Program, Inc.</v>
      </c>
      <c r="B45" s="286" t="str">
        <f>IF(INDEX('CoC Ranking Data'!$A$1:$CF$106,ROW($D45),5)&lt;&gt;"",INDEX('CoC Ranking Data'!$A$1:$CF$106,ROW($D45),5),"")</f>
        <v>PHD Consolidated</v>
      </c>
      <c r="C45" s="287" t="str">
        <f>IF(INDEX('CoC Ranking Data'!$A$1:$CF$106,ROW($D45),7)&lt;&gt;"",INDEX('CoC Ranking Data'!$A$1:$CF$106,ROW($D45),7),"")</f>
        <v>PH</v>
      </c>
      <c r="D45" s="300">
        <f>IF(INDEX('CoC Ranking Data'!$A$1:$CF$106,ROW($D45),18)&lt;&gt;"",INDEX('CoC Ranking Data'!$A$1:$CF$106,ROW($D45),18),"")</f>
        <v>0</v>
      </c>
      <c r="E45" s="8">
        <f t="shared" si="0"/>
        <v>0</v>
      </c>
    </row>
    <row r="46" spans="1:5" s="9" customFormat="1" ht="12.75" x14ac:dyDescent="0.2">
      <c r="A46" s="286" t="str">
        <f>IF(INDEX('CoC Ranking Data'!$A$1:$CF$106,ROW($D46),4)&lt;&gt;"",INDEX('CoC Ranking Data'!$A$1:$CF$106,ROW($D46),4),"")</f>
        <v>Lawrence County Social Services, Inc.</v>
      </c>
      <c r="B46" s="286" t="str">
        <f>IF(INDEX('CoC Ranking Data'!$A$1:$CF$106,ROW($D46),5)&lt;&gt;"",INDEX('CoC Ranking Data'!$A$1:$CF$106,ROW($D46),5),"")</f>
        <v>NWRHA</v>
      </c>
      <c r="C46" s="287" t="str">
        <f>IF(INDEX('CoC Ranking Data'!$A$1:$CF$106,ROW($D46),7)&lt;&gt;"",INDEX('CoC Ranking Data'!$A$1:$CF$106,ROW($D46),7),"")</f>
        <v>PH</v>
      </c>
      <c r="D46" s="300">
        <f>IF(INDEX('CoC Ranking Data'!$A$1:$CF$106,ROW($D46),18)&lt;&gt;"",INDEX('CoC Ranking Data'!$A$1:$CF$106,ROW($D46),18),"")</f>
        <v>0.22</v>
      </c>
      <c r="E46" s="8">
        <f t="shared" si="0"/>
        <v>2</v>
      </c>
    </row>
    <row r="47" spans="1:5" s="9" customFormat="1" ht="12.75" x14ac:dyDescent="0.2">
      <c r="A47" s="286" t="str">
        <f>IF(INDEX('CoC Ranking Data'!$A$1:$CF$106,ROW($D47),4)&lt;&gt;"",INDEX('CoC Ranking Data'!$A$1:$CF$106,ROW($D47),4),"")</f>
        <v>Lawrence County Social Services, Inc.</v>
      </c>
      <c r="B47" s="286" t="str">
        <f>IF(INDEX('CoC Ranking Data'!$A$1:$CF$106,ROW($D47),5)&lt;&gt;"",INDEX('CoC Ranking Data'!$A$1:$CF$106,ROW($D47),5),"")</f>
        <v>NWRHA 2</v>
      </c>
      <c r="C47" s="287" t="str">
        <f>IF(INDEX('CoC Ranking Data'!$A$1:$CF$106,ROW($D47),7)&lt;&gt;"",INDEX('CoC Ranking Data'!$A$1:$CF$106,ROW($D47),7),"")</f>
        <v>PH</v>
      </c>
      <c r="D47" s="300">
        <f>IF(INDEX('CoC Ranking Data'!$A$1:$CF$106,ROW($D47),18)&lt;&gt;"",INDEX('CoC Ranking Data'!$A$1:$CF$106,ROW($D47),18),"")</f>
        <v>0.27</v>
      </c>
      <c r="E47" s="8">
        <f t="shared" si="0"/>
        <v>2</v>
      </c>
    </row>
    <row r="48" spans="1:5" s="9" customFormat="1" ht="12.75" x14ac:dyDescent="0.2">
      <c r="A48" s="286" t="str">
        <f>IF(INDEX('CoC Ranking Data'!$A$1:$CF$106,ROW($D48),4)&lt;&gt;"",INDEX('CoC Ranking Data'!$A$1:$CF$106,ROW($D48),4),"")</f>
        <v>Lawrence County Social Services, Inc.</v>
      </c>
      <c r="B48" s="286" t="str">
        <f>IF(INDEX('CoC Ranking Data'!$A$1:$CF$106,ROW($D48),5)&lt;&gt;"",INDEX('CoC Ranking Data'!$A$1:$CF$106,ROW($D48),5),"")</f>
        <v>SAFE</v>
      </c>
      <c r="C48" s="287" t="str">
        <f>IF(INDEX('CoC Ranking Data'!$A$1:$CF$106,ROW($D48),7)&lt;&gt;"",INDEX('CoC Ranking Data'!$A$1:$CF$106,ROW($D48),7),"")</f>
        <v>SSO</v>
      </c>
      <c r="D48" s="300">
        <f>IF(INDEX('CoC Ranking Data'!$A$1:$CF$106,ROW($D48),18)&lt;&gt;"",INDEX('CoC Ranking Data'!$A$1:$CF$106,ROW($D48),18),"")</f>
        <v>0.25</v>
      </c>
      <c r="E48" s="8">
        <f t="shared" si="0"/>
        <v>2</v>
      </c>
    </row>
    <row r="49" spans="1:5" s="9" customFormat="1" ht="12.75" x14ac:dyDescent="0.2">
      <c r="A49" s="286" t="str">
        <f>IF(INDEX('CoC Ranking Data'!$A$1:$CF$106,ROW($D49),4)&lt;&gt;"",INDEX('CoC Ranking Data'!$A$1:$CF$106,ROW($D49),4),"")</f>
        <v>Lawrence County Social Services, Inc.</v>
      </c>
      <c r="B49" s="286" t="str">
        <f>IF(INDEX('CoC Ranking Data'!$A$1:$CF$106,ROW($D49),5)&lt;&gt;"",INDEX('CoC Ranking Data'!$A$1:$CF$106,ROW($D49),5),"")</f>
        <v>TEAM RRH</v>
      </c>
      <c r="C49" s="287" t="str">
        <f>IF(INDEX('CoC Ranking Data'!$A$1:$CF$106,ROW($D49),7)&lt;&gt;"",INDEX('CoC Ranking Data'!$A$1:$CF$106,ROW($D49),7),"")</f>
        <v>PH-RRH</v>
      </c>
      <c r="D49" s="300">
        <f>IF(INDEX('CoC Ranking Data'!$A$1:$CF$106,ROW($D49),18)&lt;&gt;"",INDEX('CoC Ranking Data'!$A$1:$CF$106,ROW($D49),18),"")</f>
        <v>0.28999999999999998</v>
      </c>
      <c r="E49" s="8">
        <f t="shared" si="0"/>
        <v>2</v>
      </c>
    </row>
    <row r="50" spans="1:5" s="9" customFormat="1" ht="12.75" x14ac:dyDescent="0.2">
      <c r="A50" s="286" t="str">
        <f>IF(INDEX('CoC Ranking Data'!$A$1:$CF$106,ROW($D50),4)&lt;&gt;"",INDEX('CoC Ranking Data'!$A$1:$CF$106,ROW($D50),4),"")</f>
        <v>Lawrence County Social Services, Inc.</v>
      </c>
      <c r="B50" s="286" t="str">
        <f>IF(INDEX('CoC Ranking Data'!$A$1:$CF$106,ROW($D50),5)&lt;&gt;"",INDEX('CoC Ranking Data'!$A$1:$CF$106,ROW($D50),5),"")</f>
        <v>Turning Point</v>
      </c>
      <c r="C50" s="287" t="str">
        <f>IF(INDEX('CoC Ranking Data'!$A$1:$CF$106,ROW($D50),7)&lt;&gt;"",INDEX('CoC Ranking Data'!$A$1:$CF$106,ROW($D50),7),"")</f>
        <v>PH</v>
      </c>
      <c r="D50" s="300">
        <f>IF(INDEX('CoC Ranking Data'!$A$1:$CF$106,ROW($D50),18)&lt;&gt;"",INDEX('CoC Ranking Data'!$A$1:$CF$106,ROW($D50),18),"")</f>
        <v>0.11</v>
      </c>
      <c r="E50" s="8">
        <f t="shared" si="0"/>
        <v>0</v>
      </c>
    </row>
    <row r="51" spans="1:5" s="9" customFormat="1" ht="12.75" x14ac:dyDescent="0.2">
      <c r="A51" s="286" t="str">
        <f>IF(INDEX('CoC Ranking Data'!$A$1:$CF$106,ROW($D51),4)&lt;&gt;"",INDEX('CoC Ranking Data'!$A$1:$CF$106,ROW($D51),4),"")</f>
        <v>Lawrence County Social Services, Inc.</v>
      </c>
      <c r="B51" s="286" t="str">
        <f>IF(INDEX('CoC Ranking Data'!$A$1:$CF$106,ROW($D51),5)&lt;&gt;"",INDEX('CoC Ranking Data'!$A$1:$CF$106,ROW($D51),5),"")</f>
        <v>Veterans RRH</v>
      </c>
      <c r="C51" s="287" t="str">
        <f>IF(INDEX('CoC Ranking Data'!$A$1:$CF$106,ROW($D51),7)&lt;&gt;"",INDEX('CoC Ranking Data'!$A$1:$CF$106,ROW($D51),7),"")</f>
        <v>PH-RRH</v>
      </c>
      <c r="D51" s="300">
        <f>IF(INDEX('CoC Ranking Data'!$A$1:$CF$106,ROW($D51),18)&lt;&gt;"",INDEX('CoC Ranking Data'!$A$1:$CF$106,ROW($D51),18),"")</f>
        <v>0.33</v>
      </c>
      <c r="E51" s="8">
        <f t="shared" si="0"/>
        <v>2</v>
      </c>
    </row>
    <row r="52" spans="1:5" s="9" customFormat="1" ht="12.75" x14ac:dyDescent="0.2">
      <c r="A52" s="286" t="str">
        <f>IF(INDEX('CoC Ranking Data'!$A$1:$CF$106,ROW($D52),4)&lt;&gt;"",INDEX('CoC Ranking Data'!$A$1:$CF$106,ROW($D52),4),"")</f>
        <v>McKean County Redevelopment &amp; Housing Authority</v>
      </c>
      <c r="B52" s="286" t="str">
        <f>IF(INDEX('CoC Ranking Data'!$A$1:$CF$106,ROW($D52),5)&lt;&gt;"",INDEX('CoC Ranking Data'!$A$1:$CF$106,ROW($D52),5),"")</f>
        <v>Northwest RRH</v>
      </c>
      <c r="C52" s="287" t="str">
        <f>IF(INDEX('CoC Ranking Data'!$A$1:$CF$106,ROW($D52),7)&lt;&gt;"",INDEX('CoC Ranking Data'!$A$1:$CF$106,ROW($D52),7),"")</f>
        <v>PH-RRH</v>
      </c>
      <c r="D52" s="300">
        <f>IF(INDEX('CoC Ranking Data'!$A$1:$CF$106,ROW($D52),18)&lt;&gt;"",INDEX('CoC Ranking Data'!$A$1:$CF$106,ROW($D52),18),"")</f>
        <v>0.2</v>
      </c>
      <c r="E52" s="8">
        <f t="shared" si="0"/>
        <v>1</v>
      </c>
    </row>
    <row r="53" spans="1:5" s="9" customFormat="1" ht="12.75" x14ac:dyDescent="0.2">
      <c r="A53" s="286" t="str">
        <f>IF(INDEX('CoC Ranking Data'!$A$1:$CF$106,ROW($D53),4)&lt;&gt;"",INDEX('CoC Ranking Data'!$A$1:$CF$106,ROW($D53),4),"")</f>
        <v>Northern Cambria Community Development Corporation</v>
      </c>
      <c r="B53" s="286" t="str">
        <f>IF(INDEX('CoC Ranking Data'!$A$1:$CF$106,ROW($D53),5)&lt;&gt;"",INDEX('CoC Ranking Data'!$A$1:$CF$106,ROW($D53),5),"")</f>
        <v>Chestnut Street Gardens Renewal Project Application FY 2018</v>
      </c>
      <c r="C53" s="287" t="str">
        <f>IF(INDEX('CoC Ranking Data'!$A$1:$CF$106,ROW($D53),7)&lt;&gt;"",INDEX('CoC Ranking Data'!$A$1:$CF$106,ROW($D53),7),"")</f>
        <v>PH</v>
      </c>
      <c r="D53" s="300">
        <f>IF(INDEX('CoC Ranking Data'!$A$1:$CF$106,ROW($D53),18)&lt;&gt;"",INDEX('CoC Ranking Data'!$A$1:$CF$106,ROW($D53),18),"")</f>
        <v>0.25</v>
      </c>
      <c r="E53" s="8">
        <f t="shared" si="0"/>
        <v>2</v>
      </c>
    </row>
    <row r="54" spans="1:5" s="9" customFormat="1" ht="12.75" x14ac:dyDescent="0.2">
      <c r="A54" s="286" t="str">
        <f>IF(INDEX('CoC Ranking Data'!$A$1:$CF$106,ROW($D54),4)&lt;&gt;"",INDEX('CoC Ranking Data'!$A$1:$CF$106,ROW($D54),4),"")</f>
        <v>Northern Cambria Community Development Corporation</v>
      </c>
      <c r="B54" s="286" t="str">
        <f>IF(INDEX('CoC Ranking Data'!$A$1:$CF$106,ROW($D54),5)&lt;&gt;"",INDEX('CoC Ranking Data'!$A$1:$CF$106,ROW($D54),5),"")</f>
        <v>Clinton Street Gardens Renewal Project Application FY 2018</v>
      </c>
      <c r="C54" s="287" t="str">
        <f>IF(INDEX('CoC Ranking Data'!$A$1:$CF$106,ROW($D54),7)&lt;&gt;"",INDEX('CoC Ranking Data'!$A$1:$CF$106,ROW($D54),7),"")</f>
        <v>PH</v>
      </c>
      <c r="D54" s="300">
        <f>IF(INDEX('CoC Ranking Data'!$A$1:$CF$106,ROW($D54),18)&lt;&gt;"",INDEX('CoC Ranking Data'!$A$1:$CF$106,ROW($D54),18),"")</f>
        <v>0.2</v>
      </c>
      <c r="E54" s="8">
        <f t="shared" si="0"/>
        <v>1</v>
      </c>
    </row>
    <row r="55" spans="1:5" s="9" customFormat="1" ht="12.75" x14ac:dyDescent="0.2">
      <c r="A55" s="286" t="str">
        <f>IF(INDEX('CoC Ranking Data'!$A$1:$CF$106,ROW($D55),4)&lt;&gt;"",INDEX('CoC Ranking Data'!$A$1:$CF$106,ROW($D55),4),"")</f>
        <v>Union Mission of Latrobe, Inc.</v>
      </c>
      <c r="B55" s="286" t="str">
        <f>IF(INDEX('CoC Ranking Data'!$A$1:$CF$106,ROW($D55),5)&lt;&gt;"",INDEX('CoC Ranking Data'!$A$1:$CF$106,ROW($D55),5),"")</f>
        <v>Consolidated Union Mission Permanent Supportive Housing</v>
      </c>
      <c r="C55" s="287" t="str">
        <f>IF(INDEX('CoC Ranking Data'!$A$1:$CF$106,ROW($D55),7)&lt;&gt;"",INDEX('CoC Ranking Data'!$A$1:$CF$106,ROW($D55),7),"")</f>
        <v>PH</v>
      </c>
      <c r="D55" s="300">
        <f>IF(INDEX('CoC Ranking Data'!$A$1:$CF$106,ROW($D55),18)&lt;&gt;"",INDEX('CoC Ranking Data'!$A$1:$CF$106,ROW($D55),18),"")</f>
        <v>7.6923076923076927E-2</v>
      </c>
      <c r="E55" s="8">
        <f t="shared" si="0"/>
        <v>0</v>
      </c>
    </row>
    <row r="56" spans="1:5" x14ac:dyDescent="0.25">
      <c r="A56" s="286" t="str">
        <f>IF(INDEX('CoC Ranking Data'!$A$1:$CF$106,ROW($D56),4)&lt;&gt;"",INDEX('CoC Ranking Data'!$A$1:$CF$106,ROW($D56),4),"")</f>
        <v>Victim Outreach Intervention Center</v>
      </c>
      <c r="B56" s="286" t="str">
        <f>IF(INDEX('CoC Ranking Data'!$A$1:$CF$106,ROW($D56),5)&lt;&gt;"",INDEX('CoC Ranking Data'!$A$1:$CF$106,ROW($D56),5),"")</f>
        <v>Enduring VOICe</v>
      </c>
      <c r="C56" s="287" t="str">
        <f>IF(INDEX('CoC Ranking Data'!$A$1:$CF$106,ROW($D56),7)&lt;&gt;"",INDEX('CoC Ranking Data'!$A$1:$CF$106,ROW($D56),7),"")</f>
        <v>PH</v>
      </c>
      <c r="D56" s="300">
        <f>IF(INDEX('CoC Ranking Data'!$A$1:$CF$106,ROW($D56),18)&lt;&gt;"",INDEX('CoC Ranking Data'!$A$1:$CF$106,ROW($D56),18),"")</f>
        <v>0.25</v>
      </c>
      <c r="E56" s="8">
        <f t="shared" si="0"/>
        <v>2</v>
      </c>
    </row>
    <row r="57" spans="1:5" x14ac:dyDescent="0.25">
      <c r="A57" s="286" t="str">
        <f>IF(INDEX('CoC Ranking Data'!$A$1:$CF$106,ROW($D57),4)&lt;&gt;"",INDEX('CoC Ranking Data'!$A$1:$CF$106,ROW($D57),4),"")</f>
        <v>Warren-Forest Counties Economic Opportunity Council</v>
      </c>
      <c r="B57" s="286" t="str">
        <f>IF(INDEX('CoC Ranking Data'!$A$1:$CF$106,ROW($D57),5)&lt;&gt;"",INDEX('CoC Ranking Data'!$A$1:$CF$106,ROW($D57),5),"")</f>
        <v>Youngsville Permanent Supportive Housing</v>
      </c>
      <c r="C57" s="287" t="str">
        <f>IF(INDEX('CoC Ranking Data'!$A$1:$CF$106,ROW($D57),7)&lt;&gt;"",INDEX('CoC Ranking Data'!$A$1:$CF$106,ROW($D57),7),"")</f>
        <v>PH</v>
      </c>
      <c r="D57" s="300">
        <f>IF(INDEX('CoC Ranking Data'!$A$1:$CF$106,ROW($D57),18)&lt;&gt;"",INDEX('CoC Ranking Data'!$A$1:$CF$106,ROW($D57),18),"")</f>
        <v>0.17</v>
      </c>
      <c r="E57" s="8">
        <f t="shared" si="0"/>
        <v>1</v>
      </c>
    </row>
    <row r="58" spans="1:5" x14ac:dyDescent="0.25">
      <c r="A58" s="286" t="str">
        <f>IF(INDEX('CoC Ranking Data'!$A$1:$CF$106,ROW($D58),4)&lt;&gt;"",INDEX('CoC Ranking Data'!$A$1:$CF$106,ROW($D58),4),"")</f>
        <v>Westmoreland Community Action</v>
      </c>
      <c r="B58" s="286" t="str">
        <f>IF(INDEX('CoC Ranking Data'!$A$1:$CF$106,ROW($D58),5)&lt;&gt;"",INDEX('CoC Ranking Data'!$A$1:$CF$106,ROW($D58),5),"")</f>
        <v>Consolidated WCA PSH Project FY2018</v>
      </c>
      <c r="C58" s="287" t="str">
        <f>IF(INDEX('CoC Ranking Data'!$A$1:$CF$106,ROW($D58),7)&lt;&gt;"",INDEX('CoC Ranking Data'!$A$1:$CF$106,ROW($D58),7),"")</f>
        <v>PH</v>
      </c>
      <c r="D58" s="300">
        <f>IF(INDEX('CoC Ranking Data'!$A$1:$CF$106,ROW($D58),18)&lt;&gt;"",INDEX('CoC Ranking Data'!$A$1:$CF$106,ROW($D58),18),"")</f>
        <v>0.18181818181818182</v>
      </c>
      <c r="E58" s="8">
        <f t="shared" si="0"/>
        <v>1</v>
      </c>
    </row>
    <row r="59" spans="1:5" x14ac:dyDescent="0.25">
      <c r="A59" s="286" t="str">
        <f>IF(INDEX('CoC Ranking Data'!$A$1:$CF$106,ROW($D59),4)&lt;&gt;"",INDEX('CoC Ranking Data'!$A$1:$CF$106,ROW($D59),4),"")</f>
        <v>Westmoreland Community Action</v>
      </c>
      <c r="B59" s="286" t="str">
        <f>IF(INDEX('CoC Ranking Data'!$A$1:$CF$106,ROW($D59),5)&lt;&gt;"",INDEX('CoC Ranking Data'!$A$1:$CF$106,ROW($D59),5),"")</f>
        <v>WCA PSH for Families 2018</v>
      </c>
      <c r="C59" s="287" t="str">
        <f>IF(INDEX('CoC Ranking Data'!$A$1:$CF$106,ROW($D59),7)&lt;&gt;"",INDEX('CoC Ranking Data'!$A$1:$CF$106,ROW($D59),7),"")</f>
        <v>PH</v>
      </c>
      <c r="D59" s="300">
        <f>IF(INDEX('CoC Ranking Data'!$A$1:$CF$106,ROW($D59),18)&lt;&gt;"",INDEX('CoC Ranking Data'!$A$1:$CF$106,ROW($D59),18),"")</f>
        <v>0.19</v>
      </c>
      <c r="E59" s="8">
        <f t="shared" si="0"/>
        <v>1</v>
      </c>
    </row>
    <row r="60" spans="1:5" x14ac:dyDescent="0.25">
      <c r="A60" s="286" t="str">
        <f>IF(INDEX('CoC Ranking Data'!$A$1:$CF$106,ROW($D60),4)&lt;&gt;"",INDEX('CoC Ranking Data'!$A$1:$CF$106,ROW($D60),4),"")</f>
        <v>Westmoreland Community Action</v>
      </c>
      <c r="B60" s="286" t="str">
        <f>IF(INDEX('CoC Ranking Data'!$A$1:$CF$106,ROW($D60),5)&lt;&gt;"",INDEX('CoC Ranking Data'!$A$1:$CF$106,ROW($D60),5),"")</f>
        <v>WCA PSH-Pittsburgh Street House 2018</v>
      </c>
      <c r="C60" s="287" t="str">
        <f>IF(INDEX('CoC Ranking Data'!$A$1:$CF$106,ROW($D60),7)&lt;&gt;"",INDEX('CoC Ranking Data'!$A$1:$CF$106,ROW($D60),7),"")</f>
        <v>PH</v>
      </c>
      <c r="D60" s="300">
        <f>IF(INDEX('CoC Ranking Data'!$A$1:$CF$106,ROW($D60),18)&lt;&gt;"",INDEX('CoC Ranking Data'!$A$1:$CF$106,ROW($D60),18),"")</f>
        <v>0</v>
      </c>
      <c r="E60" s="8">
        <f t="shared" si="0"/>
        <v>0</v>
      </c>
    </row>
    <row r="61" spans="1:5" x14ac:dyDescent="0.25">
      <c r="A61" s="286" t="str">
        <f>IF(INDEX('CoC Ranking Data'!$A$1:$CF$106,ROW($D61),4)&lt;&gt;"",INDEX('CoC Ranking Data'!$A$1:$CF$106,ROW($D61),4),"")</f>
        <v/>
      </c>
      <c r="B61" s="286" t="str">
        <f>IF(INDEX('CoC Ranking Data'!$A$1:$CF$106,ROW($D61),5)&lt;&gt;"",INDEX('CoC Ranking Data'!$A$1:$CF$106,ROW($D61),5),"")</f>
        <v/>
      </c>
      <c r="C61" s="287" t="str">
        <f>IF(INDEX('CoC Ranking Data'!$A$1:$CF$106,ROW($D61),7)&lt;&gt;"",INDEX('CoC Ranking Data'!$A$1:$CF$106,ROW($D61),7),"")</f>
        <v/>
      </c>
      <c r="D61" s="300" t="str">
        <f>IF(INDEX('CoC Ranking Data'!$A$1:$CF$106,ROW($D61),18)&lt;&gt;"",INDEX('CoC Ranking Data'!$A$1:$CF$106,ROW($D61),18),"")</f>
        <v/>
      </c>
      <c r="E61" s="8" t="str">
        <f t="shared" si="0"/>
        <v/>
      </c>
    </row>
    <row r="62" spans="1:5" x14ac:dyDescent="0.25">
      <c r="A62" s="286" t="str">
        <f>IF(INDEX('CoC Ranking Data'!$A$1:$CF$106,ROW($D62),4)&lt;&gt;"",INDEX('CoC Ranking Data'!$A$1:$CF$106,ROW($D62),4),"")</f>
        <v/>
      </c>
      <c r="B62" s="286" t="str">
        <f>IF(INDEX('CoC Ranking Data'!$A$1:$CF$106,ROW($D62),5)&lt;&gt;"",INDEX('CoC Ranking Data'!$A$1:$CF$106,ROW($D62),5),"")</f>
        <v/>
      </c>
      <c r="C62" s="287" t="str">
        <f>IF(INDEX('CoC Ranking Data'!$A$1:$CF$106,ROW($D62),7)&lt;&gt;"",INDEX('CoC Ranking Data'!$A$1:$CF$106,ROW($D62),7),"")</f>
        <v/>
      </c>
      <c r="D62" s="300" t="str">
        <f>IF(INDEX('CoC Ranking Data'!$A$1:$CF$106,ROW($D62),18)&lt;&gt;"",INDEX('CoC Ranking Data'!$A$1:$CF$106,ROW($D62),18),"")</f>
        <v/>
      </c>
      <c r="E62" s="8" t="str">
        <f t="shared" si="0"/>
        <v/>
      </c>
    </row>
    <row r="63" spans="1:5" x14ac:dyDescent="0.25">
      <c r="A63" s="286" t="str">
        <f>IF(INDEX('CoC Ranking Data'!$A$1:$CF$106,ROW($D63),4)&lt;&gt;"",INDEX('CoC Ranking Data'!$A$1:$CF$106,ROW($D63),4),"")</f>
        <v/>
      </c>
      <c r="B63" s="286" t="str">
        <f>IF(INDEX('CoC Ranking Data'!$A$1:$CF$106,ROW($D63),5)&lt;&gt;"",INDEX('CoC Ranking Data'!$A$1:$CF$106,ROW($D63),5),"")</f>
        <v/>
      </c>
      <c r="C63" s="287" t="str">
        <f>IF(INDEX('CoC Ranking Data'!$A$1:$CF$106,ROW($D63),7)&lt;&gt;"",INDEX('CoC Ranking Data'!$A$1:$CF$106,ROW($D63),7),"")</f>
        <v/>
      </c>
      <c r="D63" s="300" t="str">
        <f>IF(INDEX('CoC Ranking Data'!$A$1:$CF$106,ROW($D63),18)&lt;&gt;"",INDEX('CoC Ranking Data'!$A$1:$CF$106,ROW($D63),18),"")</f>
        <v/>
      </c>
      <c r="E63" s="8" t="str">
        <f t="shared" si="0"/>
        <v/>
      </c>
    </row>
    <row r="64" spans="1:5" x14ac:dyDescent="0.25">
      <c r="A64" s="286" t="str">
        <f>IF(INDEX('CoC Ranking Data'!$A$1:$CF$106,ROW($D64),4)&lt;&gt;"",INDEX('CoC Ranking Data'!$A$1:$CF$106,ROW($D64),4),"")</f>
        <v/>
      </c>
      <c r="B64" s="286" t="str">
        <f>IF(INDEX('CoC Ranking Data'!$A$1:$CF$106,ROW($D64),5)&lt;&gt;"",INDEX('CoC Ranking Data'!$A$1:$CF$106,ROW($D64),5),"")</f>
        <v/>
      </c>
      <c r="C64" s="287" t="str">
        <f>IF(INDEX('CoC Ranking Data'!$A$1:$CF$106,ROW($D64),7)&lt;&gt;"",INDEX('CoC Ranking Data'!$A$1:$CF$106,ROW($D64),7),"")</f>
        <v/>
      </c>
      <c r="D64" s="300" t="str">
        <f>IF(INDEX('CoC Ranking Data'!$A$1:$CF$106,ROW($D64),18)&lt;&gt;"",INDEX('CoC Ranking Data'!$A$1:$CF$106,ROW($D64),18),"")</f>
        <v/>
      </c>
      <c r="E64" s="8" t="str">
        <f t="shared" si="0"/>
        <v/>
      </c>
    </row>
    <row r="65" spans="1:5" x14ac:dyDescent="0.25">
      <c r="A65" s="286" t="str">
        <f>IF(INDEX('CoC Ranking Data'!$A$1:$CF$106,ROW($D65),4)&lt;&gt;"",INDEX('CoC Ranking Data'!$A$1:$CF$106,ROW($D65),4),"")</f>
        <v/>
      </c>
      <c r="B65" s="286" t="str">
        <f>IF(INDEX('CoC Ranking Data'!$A$1:$CF$106,ROW($D65),5)&lt;&gt;"",INDEX('CoC Ranking Data'!$A$1:$CF$106,ROW($D65),5),"")</f>
        <v/>
      </c>
      <c r="C65" s="287" t="str">
        <f>IF(INDEX('CoC Ranking Data'!$A$1:$CF$106,ROW($D65),7)&lt;&gt;"",INDEX('CoC Ranking Data'!$A$1:$CF$106,ROW($D65),7),"")</f>
        <v/>
      </c>
      <c r="D65" s="300" t="str">
        <f>IF(INDEX('CoC Ranking Data'!$A$1:$CF$106,ROW($D65),18)&lt;&gt;"",INDEX('CoC Ranking Data'!$A$1:$CF$106,ROW($D65),18),"")</f>
        <v/>
      </c>
      <c r="E65" s="8" t="str">
        <f t="shared" si="0"/>
        <v/>
      </c>
    </row>
    <row r="66" spans="1:5" x14ac:dyDescent="0.25">
      <c r="A66" s="286" t="str">
        <f>IF(INDEX('CoC Ranking Data'!$A$1:$CF$106,ROW($D66),4)&lt;&gt;"",INDEX('CoC Ranking Data'!$A$1:$CF$106,ROW($D66),4),"")</f>
        <v/>
      </c>
      <c r="B66" s="286" t="str">
        <f>IF(INDEX('CoC Ranking Data'!$A$1:$CF$106,ROW($D66),5)&lt;&gt;"",INDEX('CoC Ranking Data'!$A$1:$CF$106,ROW($D66),5),"")</f>
        <v/>
      </c>
      <c r="C66" s="287" t="str">
        <f>IF(INDEX('CoC Ranking Data'!$A$1:$CF$106,ROW($D66),7)&lt;&gt;"",INDEX('CoC Ranking Data'!$A$1:$CF$106,ROW($D66),7),"")</f>
        <v/>
      </c>
      <c r="D66" s="300" t="str">
        <f>IF(INDEX('CoC Ranking Data'!$A$1:$CF$106,ROW($D66),18)&lt;&gt;"",INDEX('CoC Ranking Data'!$A$1:$CF$106,ROW($D66),18),"")</f>
        <v/>
      </c>
      <c r="E66" s="8" t="str">
        <f t="shared" si="0"/>
        <v/>
      </c>
    </row>
    <row r="67" spans="1:5" x14ac:dyDescent="0.25">
      <c r="A67" s="286" t="str">
        <f>IF(INDEX('CoC Ranking Data'!$A$1:$CF$106,ROW($D67),4)&lt;&gt;"",INDEX('CoC Ranking Data'!$A$1:$CF$106,ROW($D67),4),"")</f>
        <v/>
      </c>
      <c r="B67" s="286" t="str">
        <f>IF(INDEX('CoC Ranking Data'!$A$1:$CF$106,ROW($D67),5)&lt;&gt;"",INDEX('CoC Ranking Data'!$A$1:$CF$106,ROW($D67),5),"")</f>
        <v/>
      </c>
      <c r="C67" s="287" t="str">
        <f>IF(INDEX('CoC Ranking Data'!$A$1:$CF$106,ROW($D67),7)&lt;&gt;"",INDEX('CoC Ranking Data'!$A$1:$CF$106,ROW($D67),7),"")</f>
        <v/>
      </c>
      <c r="D67" s="300" t="str">
        <f>IF(INDEX('CoC Ranking Data'!$A$1:$CF$106,ROW($D67),18)&lt;&gt;"",INDEX('CoC Ranking Data'!$A$1:$CF$106,ROW($D67),18),"")</f>
        <v/>
      </c>
      <c r="E67" s="8" t="str">
        <f t="shared" si="0"/>
        <v/>
      </c>
    </row>
    <row r="68" spans="1:5" x14ac:dyDescent="0.25">
      <c r="A68" s="286" t="str">
        <f>IF(INDEX('CoC Ranking Data'!$A$1:$CF$106,ROW($D68),4)&lt;&gt;"",INDEX('CoC Ranking Data'!$A$1:$CF$106,ROW($D68),4),"")</f>
        <v/>
      </c>
      <c r="B68" s="286" t="str">
        <f>IF(INDEX('CoC Ranking Data'!$A$1:$CF$106,ROW($D68),5)&lt;&gt;"",INDEX('CoC Ranking Data'!$A$1:$CF$106,ROW($D68),5),"")</f>
        <v/>
      </c>
      <c r="C68" s="287" t="str">
        <f>IF(INDEX('CoC Ranking Data'!$A$1:$CF$106,ROW($D68),7)&lt;&gt;"",INDEX('CoC Ranking Data'!$A$1:$CF$106,ROW($D68),7),"")</f>
        <v/>
      </c>
      <c r="D68" s="300" t="str">
        <f>IF(INDEX('CoC Ranking Data'!$A$1:$CF$106,ROW($D68),18)&lt;&gt;"",INDEX('CoC Ranking Data'!$A$1:$CF$106,ROW($D68),18),"")</f>
        <v/>
      </c>
      <c r="E68" s="8" t="str">
        <f t="shared" si="0"/>
        <v/>
      </c>
    </row>
    <row r="69" spans="1:5" x14ac:dyDescent="0.25">
      <c r="A69" s="286" t="str">
        <f>IF(INDEX('CoC Ranking Data'!$A$1:$CF$106,ROW($D69),4)&lt;&gt;"",INDEX('CoC Ranking Data'!$A$1:$CF$106,ROW($D69),4),"")</f>
        <v/>
      </c>
      <c r="B69" s="286" t="str">
        <f>IF(INDEX('CoC Ranking Data'!$A$1:$CF$106,ROW($D69),5)&lt;&gt;"",INDEX('CoC Ranking Data'!$A$1:$CF$106,ROW($D69),5),"")</f>
        <v/>
      </c>
      <c r="C69" s="287" t="str">
        <f>IF(INDEX('CoC Ranking Data'!$A$1:$CF$106,ROW($D69),7)&lt;&gt;"",INDEX('CoC Ranking Data'!$A$1:$CF$106,ROW($D69),7),"")</f>
        <v/>
      </c>
      <c r="D69" s="300" t="str">
        <f>IF(INDEX('CoC Ranking Data'!$A$1:$CF$106,ROW($D69),18)&lt;&gt;"",INDEX('CoC Ranking Data'!$A$1:$CF$106,ROW($D69),18),"")</f>
        <v/>
      </c>
      <c r="E69" s="8" t="str">
        <f t="shared" si="0"/>
        <v/>
      </c>
    </row>
    <row r="70" spans="1:5" x14ac:dyDescent="0.25">
      <c r="A70" s="286" t="str">
        <f>IF(INDEX('CoC Ranking Data'!$A$1:$CF$106,ROW($D70),4)&lt;&gt;"",INDEX('CoC Ranking Data'!$A$1:$CF$106,ROW($D70),4),"")</f>
        <v/>
      </c>
      <c r="B70" s="286" t="str">
        <f>IF(INDEX('CoC Ranking Data'!$A$1:$CF$106,ROW($D70),5)&lt;&gt;"",INDEX('CoC Ranking Data'!$A$1:$CF$106,ROW($D70),5),"")</f>
        <v/>
      </c>
      <c r="C70" s="287" t="str">
        <f>IF(INDEX('CoC Ranking Data'!$A$1:$CF$106,ROW($D70),7)&lt;&gt;"",INDEX('CoC Ranking Data'!$A$1:$CF$106,ROW($D70),7),"")</f>
        <v/>
      </c>
      <c r="D70" s="300" t="str">
        <f>IF(INDEX('CoC Ranking Data'!$A$1:$CF$106,ROW($D70),18)&lt;&gt;"",INDEX('CoC Ranking Data'!$A$1:$CF$106,ROW($D70),18),"")</f>
        <v/>
      </c>
      <c r="E70" s="8" t="str">
        <f t="shared" si="0"/>
        <v/>
      </c>
    </row>
    <row r="71" spans="1:5" x14ac:dyDescent="0.25">
      <c r="A71" s="286" t="str">
        <f>IF(INDEX('CoC Ranking Data'!$A$1:$CF$106,ROW($D71),4)&lt;&gt;"",INDEX('CoC Ranking Data'!$A$1:$CF$106,ROW($D71),4),"")</f>
        <v/>
      </c>
      <c r="B71" s="286" t="str">
        <f>IF(INDEX('CoC Ranking Data'!$A$1:$CF$106,ROW($D71),5)&lt;&gt;"",INDEX('CoC Ranking Data'!$A$1:$CF$106,ROW($D71),5),"")</f>
        <v/>
      </c>
      <c r="C71" s="287" t="str">
        <f>IF(INDEX('CoC Ranking Data'!$A$1:$CF$106,ROW($D71),7)&lt;&gt;"",INDEX('CoC Ranking Data'!$A$1:$CF$106,ROW($D71),7),"")</f>
        <v/>
      </c>
      <c r="D71" s="300" t="str">
        <f>IF(INDEX('CoC Ranking Data'!$A$1:$CF$106,ROW($D71),18)&lt;&gt;"",INDEX('CoC Ranking Data'!$A$1:$CF$106,ROW($D71),18),"")</f>
        <v/>
      </c>
      <c r="E71" s="8" t="str">
        <f t="shared" si="0"/>
        <v/>
      </c>
    </row>
    <row r="72" spans="1:5" x14ac:dyDescent="0.25">
      <c r="A72" s="286" t="str">
        <f>IF(INDEX('CoC Ranking Data'!$A$1:$CF$106,ROW($D72),4)&lt;&gt;"",INDEX('CoC Ranking Data'!$A$1:$CF$106,ROW($D72),4),"")</f>
        <v/>
      </c>
      <c r="B72" s="286" t="str">
        <f>IF(INDEX('CoC Ranking Data'!$A$1:$CF$106,ROW($D72),5)&lt;&gt;"",INDEX('CoC Ranking Data'!$A$1:$CF$106,ROW($D72),5),"")</f>
        <v/>
      </c>
      <c r="C72" s="287" t="str">
        <f>IF(INDEX('CoC Ranking Data'!$A$1:$CF$106,ROW($D72),7)&lt;&gt;"",INDEX('CoC Ranking Data'!$A$1:$CF$106,ROW($D72),7),"")</f>
        <v/>
      </c>
      <c r="D72" s="300" t="str">
        <f>IF(INDEX('CoC Ranking Data'!$A$1:$CF$106,ROW($D72),18)&lt;&gt;"",INDEX('CoC Ranking Data'!$A$1:$CF$106,ROW($D72),18),"")</f>
        <v/>
      </c>
      <c r="E72" s="8" t="str">
        <f t="shared" si="0"/>
        <v/>
      </c>
    </row>
    <row r="73" spans="1:5" x14ac:dyDescent="0.25">
      <c r="A73" s="286" t="str">
        <f>IF(INDEX('CoC Ranking Data'!$A$1:$CF$106,ROW($D73),4)&lt;&gt;"",INDEX('CoC Ranking Data'!$A$1:$CF$106,ROW($D73),4),"")</f>
        <v/>
      </c>
      <c r="B73" s="286" t="str">
        <f>IF(INDEX('CoC Ranking Data'!$A$1:$CF$106,ROW($D73),5)&lt;&gt;"",INDEX('CoC Ranking Data'!$A$1:$CF$106,ROW($D73),5),"")</f>
        <v/>
      </c>
      <c r="C73" s="287" t="str">
        <f>IF(INDEX('CoC Ranking Data'!$A$1:$CF$106,ROW($D73),7)&lt;&gt;"",INDEX('CoC Ranking Data'!$A$1:$CF$106,ROW($D73),7),"")</f>
        <v/>
      </c>
      <c r="D73" s="300" t="str">
        <f>IF(INDEX('CoC Ranking Data'!$A$1:$CF$106,ROW($D73),18)&lt;&gt;"",INDEX('CoC Ranking Data'!$A$1:$CF$106,ROW($D73),18),"")</f>
        <v/>
      </c>
      <c r="E73" s="8" t="str">
        <f t="shared" si="0"/>
        <v/>
      </c>
    </row>
    <row r="74" spans="1:5" x14ac:dyDescent="0.25">
      <c r="A74" s="286" t="str">
        <f>IF(INDEX('CoC Ranking Data'!$A$1:$CF$106,ROW($D74),4)&lt;&gt;"",INDEX('CoC Ranking Data'!$A$1:$CF$106,ROW($D74),4),"")</f>
        <v/>
      </c>
      <c r="B74" s="286" t="str">
        <f>IF(INDEX('CoC Ranking Data'!$A$1:$CF$106,ROW($D74),5)&lt;&gt;"",INDEX('CoC Ranking Data'!$A$1:$CF$106,ROW($D74),5),"")</f>
        <v/>
      </c>
      <c r="C74" s="287" t="str">
        <f>IF(INDEX('CoC Ranking Data'!$A$1:$CF$106,ROW($D74),7)&lt;&gt;"",INDEX('CoC Ranking Data'!$A$1:$CF$106,ROW($D74),7),"")</f>
        <v/>
      </c>
      <c r="D74" s="300" t="str">
        <f>IF(INDEX('CoC Ranking Data'!$A$1:$CF$106,ROW($D74),18)&lt;&gt;"",INDEX('CoC Ranking Data'!$A$1:$CF$106,ROW($D74),18),"")</f>
        <v/>
      </c>
      <c r="E74" s="8" t="str">
        <f t="shared" ref="E74:E102" si="1">IF(AND(A74&lt;&gt;"",D74&lt;&gt;""),IF(C74="PH",IF(D74&gt;=0.21,2,IF(AND(D74&lt;0.21,D74&gt;=0.17),1,0)),IF(D74&gt;=0.24,2,IF(AND(D74&lt;0.24,D74&gt;=0.2),1,0))),"")</f>
        <v/>
      </c>
    </row>
    <row r="75" spans="1:5" x14ac:dyDescent="0.25">
      <c r="A75" s="286" t="str">
        <f>IF(INDEX('CoC Ranking Data'!$A$1:$CF$106,ROW($D75),4)&lt;&gt;"",INDEX('CoC Ranking Data'!$A$1:$CF$106,ROW($D75),4),"")</f>
        <v/>
      </c>
      <c r="B75" s="286" t="str">
        <f>IF(INDEX('CoC Ranking Data'!$A$1:$CF$106,ROW($D75),5)&lt;&gt;"",INDEX('CoC Ranking Data'!$A$1:$CF$106,ROW($D75),5),"")</f>
        <v/>
      </c>
      <c r="C75" s="287" t="str">
        <f>IF(INDEX('CoC Ranking Data'!$A$1:$CF$106,ROW($D75),7)&lt;&gt;"",INDEX('CoC Ranking Data'!$A$1:$CF$106,ROW($D75),7),"")</f>
        <v/>
      </c>
      <c r="D75" s="300" t="str">
        <f>IF(INDEX('CoC Ranking Data'!$A$1:$CF$106,ROW($D75),18)&lt;&gt;"",INDEX('CoC Ranking Data'!$A$1:$CF$106,ROW($D75),18),"")</f>
        <v/>
      </c>
      <c r="E75" s="8" t="str">
        <f t="shared" si="1"/>
        <v/>
      </c>
    </row>
    <row r="76" spans="1:5" x14ac:dyDescent="0.25">
      <c r="A76" s="286" t="str">
        <f>IF(INDEX('CoC Ranking Data'!$A$1:$CF$106,ROW($D76),4)&lt;&gt;"",INDEX('CoC Ranking Data'!$A$1:$CF$106,ROW($D76),4),"")</f>
        <v/>
      </c>
      <c r="B76" s="286" t="str">
        <f>IF(INDEX('CoC Ranking Data'!$A$1:$CF$106,ROW($D76),5)&lt;&gt;"",INDEX('CoC Ranking Data'!$A$1:$CF$106,ROW($D76),5),"")</f>
        <v/>
      </c>
      <c r="C76" s="287" t="str">
        <f>IF(INDEX('CoC Ranking Data'!$A$1:$CF$106,ROW($D76),7)&lt;&gt;"",INDEX('CoC Ranking Data'!$A$1:$CF$106,ROW($D76),7),"")</f>
        <v/>
      </c>
      <c r="D76" s="300" t="str">
        <f>IF(INDEX('CoC Ranking Data'!$A$1:$CF$106,ROW($D76),18)&lt;&gt;"",INDEX('CoC Ranking Data'!$A$1:$CF$106,ROW($D76),18),"")</f>
        <v/>
      </c>
      <c r="E76" s="8" t="str">
        <f t="shared" si="1"/>
        <v/>
      </c>
    </row>
    <row r="77" spans="1:5" x14ac:dyDescent="0.25">
      <c r="A77" s="286" t="str">
        <f>IF(INDEX('CoC Ranking Data'!$A$1:$CF$106,ROW($D77),4)&lt;&gt;"",INDEX('CoC Ranking Data'!$A$1:$CF$106,ROW($D77),4),"")</f>
        <v/>
      </c>
      <c r="B77" s="286" t="str">
        <f>IF(INDEX('CoC Ranking Data'!$A$1:$CF$106,ROW($D77),5)&lt;&gt;"",INDEX('CoC Ranking Data'!$A$1:$CF$106,ROW($D77),5),"")</f>
        <v/>
      </c>
      <c r="C77" s="287" t="str">
        <f>IF(INDEX('CoC Ranking Data'!$A$1:$CF$106,ROW($D77),7)&lt;&gt;"",INDEX('CoC Ranking Data'!$A$1:$CF$106,ROW($D77),7),"")</f>
        <v/>
      </c>
      <c r="D77" s="300" t="str">
        <f>IF(INDEX('CoC Ranking Data'!$A$1:$CF$106,ROW($D77),18)&lt;&gt;"",INDEX('CoC Ranking Data'!$A$1:$CF$106,ROW($D77),18),"")</f>
        <v/>
      </c>
      <c r="E77" s="8" t="str">
        <f t="shared" si="1"/>
        <v/>
      </c>
    </row>
    <row r="78" spans="1:5" x14ac:dyDescent="0.25">
      <c r="A78" s="286" t="str">
        <f>IF(INDEX('CoC Ranking Data'!$A$1:$CF$106,ROW($D78),4)&lt;&gt;"",INDEX('CoC Ranking Data'!$A$1:$CF$106,ROW($D78),4),"")</f>
        <v/>
      </c>
      <c r="B78" s="286" t="str">
        <f>IF(INDEX('CoC Ranking Data'!$A$1:$CF$106,ROW($D78),5)&lt;&gt;"",INDEX('CoC Ranking Data'!$A$1:$CF$106,ROW($D78),5),"")</f>
        <v/>
      </c>
      <c r="C78" s="287" t="str">
        <f>IF(INDEX('CoC Ranking Data'!$A$1:$CF$106,ROW($D78),7)&lt;&gt;"",INDEX('CoC Ranking Data'!$A$1:$CF$106,ROW($D78),7),"")</f>
        <v/>
      </c>
      <c r="D78" s="300" t="str">
        <f>IF(INDEX('CoC Ranking Data'!$A$1:$CF$106,ROW($D78),18)&lt;&gt;"",INDEX('CoC Ranking Data'!$A$1:$CF$106,ROW($D78),18),"")</f>
        <v/>
      </c>
      <c r="E78" s="8" t="str">
        <f t="shared" si="1"/>
        <v/>
      </c>
    </row>
    <row r="79" spans="1:5" x14ac:dyDescent="0.25">
      <c r="A79" s="286" t="str">
        <f>IF(INDEX('CoC Ranking Data'!$A$1:$CF$106,ROW($D79),4)&lt;&gt;"",INDEX('CoC Ranking Data'!$A$1:$CF$106,ROW($D79),4),"")</f>
        <v/>
      </c>
      <c r="B79" s="286" t="str">
        <f>IF(INDEX('CoC Ranking Data'!$A$1:$CF$106,ROW($D79),5)&lt;&gt;"",INDEX('CoC Ranking Data'!$A$1:$CF$106,ROW($D79),5),"")</f>
        <v/>
      </c>
      <c r="C79" s="287" t="str">
        <f>IF(INDEX('CoC Ranking Data'!$A$1:$CF$106,ROW($D79),7)&lt;&gt;"",INDEX('CoC Ranking Data'!$A$1:$CF$106,ROW($D79),7),"")</f>
        <v/>
      </c>
      <c r="D79" s="300" t="str">
        <f>IF(INDEX('CoC Ranking Data'!$A$1:$CF$106,ROW($D79),18)&lt;&gt;"",INDEX('CoC Ranking Data'!$A$1:$CF$106,ROW($D79),18),"")</f>
        <v/>
      </c>
      <c r="E79" s="8" t="str">
        <f t="shared" si="1"/>
        <v/>
      </c>
    </row>
    <row r="80" spans="1:5" x14ac:dyDescent="0.25">
      <c r="A80" s="286" t="str">
        <f>IF(INDEX('CoC Ranking Data'!$A$1:$CF$106,ROW($D80),4)&lt;&gt;"",INDEX('CoC Ranking Data'!$A$1:$CF$106,ROW($D80),4),"")</f>
        <v/>
      </c>
      <c r="B80" s="286" t="str">
        <f>IF(INDEX('CoC Ranking Data'!$A$1:$CF$106,ROW($D80),5)&lt;&gt;"",INDEX('CoC Ranking Data'!$A$1:$CF$106,ROW($D80),5),"")</f>
        <v/>
      </c>
      <c r="C80" s="287" t="str">
        <f>IF(INDEX('CoC Ranking Data'!$A$1:$CF$106,ROW($D80),7)&lt;&gt;"",INDEX('CoC Ranking Data'!$A$1:$CF$106,ROW($D80),7),"")</f>
        <v/>
      </c>
      <c r="D80" s="300" t="str">
        <f>IF(INDEX('CoC Ranking Data'!$A$1:$CF$106,ROW($D80),18)&lt;&gt;"",INDEX('CoC Ranking Data'!$A$1:$CF$106,ROW($D80),18),"")</f>
        <v/>
      </c>
      <c r="E80" s="8" t="str">
        <f t="shared" si="1"/>
        <v/>
      </c>
    </row>
    <row r="81" spans="1:5" x14ac:dyDescent="0.25">
      <c r="A81" s="286" t="str">
        <f>IF(INDEX('CoC Ranking Data'!$A$1:$CF$106,ROW($D81),4)&lt;&gt;"",INDEX('CoC Ranking Data'!$A$1:$CF$106,ROW($D81),4),"")</f>
        <v/>
      </c>
      <c r="B81" s="286" t="str">
        <f>IF(INDEX('CoC Ranking Data'!$A$1:$CF$106,ROW($D81),5)&lt;&gt;"",INDEX('CoC Ranking Data'!$A$1:$CF$106,ROW($D81),5),"")</f>
        <v/>
      </c>
      <c r="C81" s="287" t="str">
        <f>IF(INDEX('CoC Ranking Data'!$A$1:$CF$106,ROW($D81),7)&lt;&gt;"",INDEX('CoC Ranking Data'!$A$1:$CF$106,ROW($D81),7),"")</f>
        <v/>
      </c>
      <c r="D81" s="300" t="str">
        <f>IF(INDEX('CoC Ranking Data'!$A$1:$CF$106,ROW($D81),18)&lt;&gt;"",INDEX('CoC Ranking Data'!$A$1:$CF$106,ROW($D81),18),"")</f>
        <v/>
      </c>
      <c r="E81" s="8" t="str">
        <f t="shared" si="1"/>
        <v/>
      </c>
    </row>
    <row r="82" spans="1:5" x14ac:dyDescent="0.25">
      <c r="A82" s="286" t="str">
        <f>IF(INDEX('CoC Ranking Data'!$A$1:$CF$106,ROW($D82),4)&lt;&gt;"",INDEX('CoC Ranking Data'!$A$1:$CF$106,ROW($D82),4),"")</f>
        <v/>
      </c>
      <c r="B82" s="286" t="str">
        <f>IF(INDEX('CoC Ranking Data'!$A$1:$CF$106,ROW($D82),5)&lt;&gt;"",INDEX('CoC Ranking Data'!$A$1:$CF$106,ROW($D82),5),"")</f>
        <v/>
      </c>
      <c r="C82" s="287" t="str">
        <f>IF(INDEX('CoC Ranking Data'!$A$1:$CF$106,ROW($D82),7)&lt;&gt;"",INDEX('CoC Ranking Data'!$A$1:$CF$106,ROW($D82),7),"")</f>
        <v/>
      </c>
      <c r="D82" s="300" t="str">
        <f>IF(INDEX('CoC Ranking Data'!$A$1:$CF$106,ROW($D82),18)&lt;&gt;"",INDEX('CoC Ranking Data'!$A$1:$CF$106,ROW($D82),18),"")</f>
        <v/>
      </c>
      <c r="E82" s="8" t="str">
        <f t="shared" si="1"/>
        <v/>
      </c>
    </row>
    <row r="83" spans="1:5" x14ac:dyDescent="0.25">
      <c r="A83" s="286" t="str">
        <f>IF(INDEX('CoC Ranking Data'!$A$1:$CF$106,ROW($D83),4)&lt;&gt;"",INDEX('CoC Ranking Data'!$A$1:$CF$106,ROW($D83),4),"")</f>
        <v/>
      </c>
      <c r="B83" s="286" t="str">
        <f>IF(INDEX('CoC Ranking Data'!$A$1:$CF$106,ROW($D83),5)&lt;&gt;"",INDEX('CoC Ranking Data'!$A$1:$CF$106,ROW($D83),5),"")</f>
        <v/>
      </c>
      <c r="C83" s="287" t="str">
        <f>IF(INDEX('CoC Ranking Data'!$A$1:$CF$106,ROW($D83),7)&lt;&gt;"",INDEX('CoC Ranking Data'!$A$1:$CF$106,ROW($D83),7),"")</f>
        <v/>
      </c>
      <c r="D83" s="300" t="str">
        <f>IF(INDEX('CoC Ranking Data'!$A$1:$CF$106,ROW($D83),18)&lt;&gt;"",INDEX('CoC Ranking Data'!$A$1:$CF$106,ROW($D83),18),"")</f>
        <v/>
      </c>
      <c r="E83" s="8" t="str">
        <f t="shared" si="1"/>
        <v/>
      </c>
    </row>
    <row r="84" spans="1:5" x14ac:dyDescent="0.25">
      <c r="A84" s="286" t="str">
        <f>IF(INDEX('CoC Ranking Data'!$A$1:$CF$106,ROW($D84),4)&lt;&gt;"",INDEX('CoC Ranking Data'!$A$1:$CF$106,ROW($D84),4),"")</f>
        <v/>
      </c>
      <c r="B84" s="286" t="str">
        <f>IF(INDEX('CoC Ranking Data'!$A$1:$CF$106,ROW($D84),5)&lt;&gt;"",INDEX('CoC Ranking Data'!$A$1:$CF$106,ROW($D84),5),"")</f>
        <v/>
      </c>
      <c r="C84" s="287" t="str">
        <f>IF(INDEX('CoC Ranking Data'!$A$1:$CF$106,ROW($D84),7)&lt;&gt;"",INDEX('CoC Ranking Data'!$A$1:$CF$106,ROW($D84),7),"")</f>
        <v/>
      </c>
      <c r="D84" s="300" t="str">
        <f>IF(INDEX('CoC Ranking Data'!$A$1:$CF$106,ROW($D84),18)&lt;&gt;"",INDEX('CoC Ranking Data'!$A$1:$CF$106,ROW($D84),18),"")</f>
        <v/>
      </c>
      <c r="E84" s="8" t="str">
        <f t="shared" si="1"/>
        <v/>
      </c>
    </row>
    <row r="85" spans="1:5" x14ac:dyDescent="0.25">
      <c r="A85" s="286" t="str">
        <f>IF(INDEX('CoC Ranking Data'!$A$1:$CF$106,ROW($D85),4)&lt;&gt;"",INDEX('CoC Ranking Data'!$A$1:$CF$106,ROW($D85),4),"")</f>
        <v/>
      </c>
      <c r="B85" s="286" t="str">
        <f>IF(INDEX('CoC Ranking Data'!$A$1:$CF$106,ROW($D85),5)&lt;&gt;"",INDEX('CoC Ranking Data'!$A$1:$CF$106,ROW($D85),5),"")</f>
        <v/>
      </c>
      <c r="C85" s="287" t="str">
        <f>IF(INDEX('CoC Ranking Data'!$A$1:$CF$106,ROW($D85),7)&lt;&gt;"",INDEX('CoC Ranking Data'!$A$1:$CF$106,ROW($D85),7),"")</f>
        <v/>
      </c>
      <c r="D85" s="300" t="str">
        <f>IF(INDEX('CoC Ranking Data'!$A$1:$CF$106,ROW($D85),18)&lt;&gt;"",INDEX('CoC Ranking Data'!$A$1:$CF$106,ROW($D85),18),"")</f>
        <v/>
      </c>
      <c r="E85" s="8" t="str">
        <f t="shared" si="1"/>
        <v/>
      </c>
    </row>
    <row r="86" spans="1:5" x14ac:dyDescent="0.25">
      <c r="A86" s="286" t="str">
        <f>IF(INDEX('CoC Ranking Data'!$A$1:$CF$106,ROW($D86),4)&lt;&gt;"",INDEX('CoC Ranking Data'!$A$1:$CF$106,ROW($D86),4),"")</f>
        <v/>
      </c>
      <c r="B86" s="286" t="str">
        <f>IF(INDEX('CoC Ranking Data'!$A$1:$CF$106,ROW($D86),5)&lt;&gt;"",INDEX('CoC Ranking Data'!$A$1:$CF$106,ROW($D86),5),"")</f>
        <v/>
      </c>
      <c r="C86" s="287" t="str">
        <f>IF(INDEX('CoC Ranking Data'!$A$1:$CF$106,ROW($D86),7)&lt;&gt;"",INDEX('CoC Ranking Data'!$A$1:$CF$106,ROW($D86),7),"")</f>
        <v/>
      </c>
      <c r="D86" s="300" t="str">
        <f>IF(INDEX('CoC Ranking Data'!$A$1:$CF$106,ROW($D86),18)&lt;&gt;"",INDEX('CoC Ranking Data'!$A$1:$CF$106,ROW($D86),18),"")</f>
        <v/>
      </c>
      <c r="E86" s="8" t="str">
        <f t="shared" si="1"/>
        <v/>
      </c>
    </row>
    <row r="87" spans="1:5" x14ac:dyDescent="0.25">
      <c r="A87" s="286" t="str">
        <f>IF(INDEX('CoC Ranking Data'!$A$1:$CF$106,ROW($D87),4)&lt;&gt;"",INDEX('CoC Ranking Data'!$A$1:$CF$106,ROW($D87),4),"")</f>
        <v/>
      </c>
      <c r="B87" s="286" t="str">
        <f>IF(INDEX('CoC Ranking Data'!$A$1:$CF$106,ROW($D87),5)&lt;&gt;"",INDEX('CoC Ranking Data'!$A$1:$CF$106,ROW($D87),5),"")</f>
        <v/>
      </c>
      <c r="C87" s="287" t="str">
        <f>IF(INDEX('CoC Ranking Data'!$A$1:$CF$106,ROW($D87),7)&lt;&gt;"",INDEX('CoC Ranking Data'!$A$1:$CF$106,ROW($D87),7),"")</f>
        <v/>
      </c>
      <c r="D87" s="300" t="str">
        <f>IF(INDEX('CoC Ranking Data'!$A$1:$CF$106,ROW($D87),18)&lt;&gt;"",INDEX('CoC Ranking Data'!$A$1:$CF$106,ROW($D87),18),"")</f>
        <v/>
      </c>
      <c r="E87" s="8" t="str">
        <f t="shared" si="1"/>
        <v/>
      </c>
    </row>
    <row r="88" spans="1:5" x14ac:dyDescent="0.25">
      <c r="A88" s="286" t="str">
        <f>IF(INDEX('CoC Ranking Data'!$A$1:$CF$106,ROW($D88),4)&lt;&gt;"",INDEX('CoC Ranking Data'!$A$1:$CF$106,ROW($D88),4),"")</f>
        <v/>
      </c>
      <c r="B88" s="286" t="str">
        <f>IF(INDEX('CoC Ranking Data'!$A$1:$CF$106,ROW($D88),5)&lt;&gt;"",INDEX('CoC Ranking Data'!$A$1:$CF$106,ROW($D88),5),"")</f>
        <v/>
      </c>
      <c r="C88" s="287" t="str">
        <f>IF(INDEX('CoC Ranking Data'!$A$1:$CF$106,ROW($D88),7)&lt;&gt;"",INDEX('CoC Ranking Data'!$A$1:$CF$106,ROW($D88),7),"")</f>
        <v/>
      </c>
      <c r="D88" s="300" t="str">
        <f>IF(INDEX('CoC Ranking Data'!$A$1:$CF$106,ROW($D88),18)&lt;&gt;"",INDEX('CoC Ranking Data'!$A$1:$CF$106,ROW($D88),18),"")</f>
        <v/>
      </c>
      <c r="E88" s="8" t="str">
        <f t="shared" si="1"/>
        <v/>
      </c>
    </row>
    <row r="89" spans="1:5" x14ac:dyDescent="0.25">
      <c r="A89" s="286" t="str">
        <f>IF(INDEX('CoC Ranking Data'!$A$1:$CF$106,ROW($D89),4)&lt;&gt;"",INDEX('CoC Ranking Data'!$A$1:$CF$106,ROW($D89),4),"")</f>
        <v/>
      </c>
      <c r="B89" s="286" t="str">
        <f>IF(INDEX('CoC Ranking Data'!$A$1:$CF$106,ROW($D89),5)&lt;&gt;"",INDEX('CoC Ranking Data'!$A$1:$CF$106,ROW($D89),5),"")</f>
        <v/>
      </c>
      <c r="C89" s="287" t="str">
        <f>IF(INDEX('CoC Ranking Data'!$A$1:$CF$106,ROW($D89),7)&lt;&gt;"",INDEX('CoC Ranking Data'!$A$1:$CF$106,ROW($D89),7),"")</f>
        <v/>
      </c>
      <c r="D89" s="300" t="str">
        <f>IF(INDEX('CoC Ranking Data'!$A$1:$CF$106,ROW($D89),18)&lt;&gt;"",INDEX('CoC Ranking Data'!$A$1:$CF$106,ROW($D89),18),"")</f>
        <v/>
      </c>
      <c r="E89" s="8" t="str">
        <f t="shared" si="1"/>
        <v/>
      </c>
    </row>
    <row r="90" spans="1:5" x14ac:dyDescent="0.25">
      <c r="A90" s="286" t="str">
        <f>IF(INDEX('CoC Ranking Data'!$A$1:$CF$106,ROW($D90),4)&lt;&gt;"",INDEX('CoC Ranking Data'!$A$1:$CF$106,ROW($D90),4),"")</f>
        <v/>
      </c>
      <c r="B90" s="286" t="str">
        <f>IF(INDEX('CoC Ranking Data'!$A$1:$CF$106,ROW($D90),5)&lt;&gt;"",INDEX('CoC Ranking Data'!$A$1:$CF$106,ROW($D90),5),"")</f>
        <v/>
      </c>
      <c r="C90" s="287" t="str">
        <f>IF(INDEX('CoC Ranking Data'!$A$1:$CF$106,ROW($D90),7)&lt;&gt;"",INDEX('CoC Ranking Data'!$A$1:$CF$106,ROW($D90),7),"")</f>
        <v/>
      </c>
      <c r="D90" s="300" t="str">
        <f>IF(INDEX('CoC Ranking Data'!$A$1:$CF$106,ROW($D90),18)&lt;&gt;"",INDEX('CoC Ranking Data'!$A$1:$CF$106,ROW($D90),18),"")</f>
        <v/>
      </c>
      <c r="E90" s="8" t="str">
        <f t="shared" si="1"/>
        <v/>
      </c>
    </row>
    <row r="91" spans="1:5" x14ac:dyDescent="0.25">
      <c r="A91" s="286" t="str">
        <f>IF(INDEX('CoC Ranking Data'!$A$1:$CF$106,ROW($D91),4)&lt;&gt;"",INDEX('CoC Ranking Data'!$A$1:$CF$106,ROW($D91),4),"")</f>
        <v/>
      </c>
      <c r="B91" s="286" t="str">
        <f>IF(INDEX('CoC Ranking Data'!$A$1:$CF$106,ROW($D91),5)&lt;&gt;"",INDEX('CoC Ranking Data'!$A$1:$CF$106,ROW($D91),5),"")</f>
        <v/>
      </c>
      <c r="C91" s="287" t="str">
        <f>IF(INDEX('CoC Ranking Data'!$A$1:$CF$106,ROW($D91),7)&lt;&gt;"",INDEX('CoC Ranking Data'!$A$1:$CF$106,ROW($D91),7),"")</f>
        <v/>
      </c>
      <c r="D91" s="300" t="str">
        <f>IF(INDEX('CoC Ranking Data'!$A$1:$CF$106,ROW($D91),18)&lt;&gt;"",INDEX('CoC Ranking Data'!$A$1:$CF$106,ROW($D91),18),"")</f>
        <v/>
      </c>
      <c r="E91" s="8" t="str">
        <f t="shared" si="1"/>
        <v/>
      </c>
    </row>
    <row r="92" spans="1:5" x14ac:dyDescent="0.25">
      <c r="A92" s="286" t="str">
        <f>IF(INDEX('CoC Ranking Data'!$A$1:$CF$106,ROW($D92),4)&lt;&gt;"",INDEX('CoC Ranking Data'!$A$1:$CF$106,ROW($D92),4),"")</f>
        <v/>
      </c>
      <c r="B92" s="286" t="str">
        <f>IF(INDEX('CoC Ranking Data'!$A$1:$CF$106,ROW($D92),5)&lt;&gt;"",INDEX('CoC Ranking Data'!$A$1:$CF$106,ROW($D92),5),"")</f>
        <v/>
      </c>
      <c r="C92" s="287" t="str">
        <f>IF(INDEX('CoC Ranking Data'!$A$1:$CF$106,ROW($D92),7)&lt;&gt;"",INDEX('CoC Ranking Data'!$A$1:$CF$106,ROW($D92),7),"")</f>
        <v/>
      </c>
      <c r="D92" s="300" t="str">
        <f>IF(INDEX('CoC Ranking Data'!$A$1:$CF$106,ROW($D92),18)&lt;&gt;"",INDEX('CoC Ranking Data'!$A$1:$CF$106,ROW($D92),18),"")</f>
        <v/>
      </c>
      <c r="E92" s="8" t="str">
        <f t="shared" si="1"/>
        <v/>
      </c>
    </row>
    <row r="93" spans="1:5" x14ac:dyDescent="0.25">
      <c r="A93" s="286" t="str">
        <f>IF(INDEX('CoC Ranking Data'!$A$1:$CF$106,ROW($D93),4)&lt;&gt;"",INDEX('CoC Ranking Data'!$A$1:$CF$106,ROW($D93),4),"")</f>
        <v/>
      </c>
      <c r="B93" s="286" t="str">
        <f>IF(INDEX('CoC Ranking Data'!$A$1:$CF$106,ROW($D93),5)&lt;&gt;"",INDEX('CoC Ranking Data'!$A$1:$CF$106,ROW($D93),5),"")</f>
        <v/>
      </c>
      <c r="C93" s="287" t="str">
        <f>IF(INDEX('CoC Ranking Data'!$A$1:$CF$106,ROW($D93),7)&lt;&gt;"",INDEX('CoC Ranking Data'!$A$1:$CF$106,ROW($D93),7),"")</f>
        <v/>
      </c>
      <c r="D93" s="300" t="str">
        <f>IF(INDEX('CoC Ranking Data'!$A$1:$CF$106,ROW($D93),18)&lt;&gt;"",INDEX('CoC Ranking Data'!$A$1:$CF$106,ROW($D93),18),"")</f>
        <v/>
      </c>
      <c r="E93" s="8" t="str">
        <f t="shared" si="1"/>
        <v/>
      </c>
    </row>
    <row r="94" spans="1:5" x14ac:dyDescent="0.25">
      <c r="A94" s="286" t="str">
        <f>IF(INDEX('CoC Ranking Data'!$A$1:$CF$106,ROW($D94),4)&lt;&gt;"",INDEX('CoC Ranking Data'!$A$1:$CF$106,ROW($D94),4),"")</f>
        <v/>
      </c>
      <c r="B94" s="286" t="str">
        <f>IF(INDEX('CoC Ranking Data'!$A$1:$CF$106,ROW($D94),5)&lt;&gt;"",INDEX('CoC Ranking Data'!$A$1:$CF$106,ROW($D94),5),"")</f>
        <v/>
      </c>
      <c r="C94" s="287" t="str">
        <f>IF(INDEX('CoC Ranking Data'!$A$1:$CF$106,ROW($D94),7)&lt;&gt;"",INDEX('CoC Ranking Data'!$A$1:$CF$106,ROW($D94),7),"")</f>
        <v/>
      </c>
      <c r="D94" s="300" t="str">
        <f>IF(INDEX('CoC Ranking Data'!$A$1:$CF$106,ROW($D94),18)&lt;&gt;"",INDEX('CoC Ranking Data'!$A$1:$CF$106,ROW($D94),18),"")</f>
        <v/>
      </c>
      <c r="E94" s="8" t="str">
        <f t="shared" si="1"/>
        <v/>
      </c>
    </row>
    <row r="95" spans="1:5" x14ac:dyDescent="0.25">
      <c r="A95" s="286" t="str">
        <f>IF(INDEX('CoC Ranking Data'!$A$1:$CF$106,ROW($D95),4)&lt;&gt;"",INDEX('CoC Ranking Data'!$A$1:$CF$106,ROW($D95),4),"")</f>
        <v/>
      </c>
      <c r="B95" s="286" t="str">
        <f>IF(INDEX('CoC Ranking Data'!$A$1:$CF$106,ROW($D95),5)&lt;&gt;"",INDEX('CoC Ranking Data'!$A$1:$CF$106,ROW($D95),5),"")</f>
        <v/>
      </c>
      <c r="C95" s="287" t="str">
        <f>IF(INDEX('CoC Ranking Data'!$A$1:$CF$106,ROW($D95),7)&lt;&gt;"",INDEX('CoC Ranking Data'!$A$1:$CF$106,ROW($D95),7),"")</f>
        <v/>
      </c>
      <c r="D95" s="300" t="str">
        <f>IF(INDEX('CoC Ranking Data'!$A$1:$CF$106,ROW($D95),18)&lt;&gt;"",INDEX('CoC Ranking Data'!$A$1:$CF$106,ROW($D95),18),"")</f>
        <v/>
      </c>
      <c r="E95" s="8" t="str">
        <f t="shared" si="1"/>
        <v/>
      </c>
    </row>
    <row r="96" spans="1:5" x14ac:dyDescent="0.25">
      <c r="A96" s="286" t="str">
        <f>IF(INDEX('CoC Ranking Data'!$A$1:$CF$106,ROW($D96),4)&lt;&gt;"",INDEX('CoC Ranking Data'!$A$1:$CF$106,ROW($D96),4),"")</f>
        <v/>
      </c>
      <c r="B96" s="286" t="str">
        <f>IF(INDEX('CoC Ranking Data'!$A$1:$CF$106,ROW($D96),5)&lt;&gt;"",INDEX('CoC Ranking Data'!$A$1:$CF$106,ROW($D96),5),"")</f>
        <v/>
      </c>
      <c r="C96" s="287" t="str">
        <f>IF(INDEX('CoC Ranking Data'!$A$1:$CF$106,ROW($D96),7)&lt;&gt;"",INDEX('CoC Ranking Data'!$A$1:$CF$106,ROW($D96),7),"")</f>
        <v/>
      </c>
      <c r="D96" s="300" t="str">
        <f>IF(INDEX('CoC Ranking Data'!$A$1:$CF$106,ROW($D96),18)&lt;&gt;"",INDEX('CoC Ranking Data'!$A$1:$CF$106,ROW($D96),18),"")</f>
        <v/>
      </c>
      <c r="E96" s="8" t="str">
        <f t="shared" si="1"/>
        <v/>
      </c>
    </row>
    <row r="97" spans="1:5" x14ac:dyDescent="0.25">
      <c r="A97" s="286" t="str">
        <f>IF(INDEX('CoC Ranking Data'!$A$1:$CF$106,ROW($D97),4)&lt;&gt;"",INDEX('CoC Ranking Data'!$A$1:$CF$106,ROW($D97),4),"")</f>
        <v/>
      </c>
      <c r="B97" s="286" t="str">
        <f>IF(INDEX('CoC Ranking Data'!$A$1:$CF$106,ROW($D97),5)&lt;&gt;"",INDEX('CoC Ranking Data'!$A$1:$CF$106,ROW($D97),5),"")</f>
        <v/>
      </c>
      <c r="C97" s="287" t="str">
        <f>IF(INDEX('CoC Ranking Data'!$A$1:$CF$106,ROW($D97),7)&lt;&gt;"",INDEX('CoC Ranking Data'!$A$1:$CF$106,ROW($D97),7),"")</f>
        <v/>
      </c>
      <c r="D97" s="300" t="str">
        <f>IF(INDEX('CoC Ranking Data'!$A$1:$CF$106,ROW($D97),18)&lt;&gt;"",INDEX('CoC Ranking Data'!$A$1:$CF$106,ROW($D97),18),"")</f>
        <v/>
      </c>
      <c r="E97" s="8" t="str">
        <f t="shared" si="1"/>
        <v/>
      </c>
    </row>
    <row r="98" spans="1:5" x14ac:dyDescent="0.25">
      <c r="A98" s="286" t="str">
        <f>IF(INDEX('CoC Ranking Data'!$A$1:$CF$106,ROW($D98),4)&lt;&gt;"",INDEX('CoC Ranking Data'!$A$1:$CF$106,ROW($D98),4),"")</f>
        <v/>
      </c>
      <c r="B98" s="286" t="str">
        <f>IF(INDEX('CoC Ranking Data'!$A$1:$CF$106,ROW($D98),5)&lt;&gt;"",INDEX('CoC Ranking Data'!$A$1:$CF$106,ROW($D98),5),"")</f>
        <v/>
      </c>
      <c r="C98" s="287" t="str">
        <f>IF(INDEX('CoC Ranking Data'!$A$1:$CF$106,ROW($D98),7)&lt;&gt;"",INDEX('CoC Ranking Data'!$A$1:$CF$106,ROW($D98),7),"")</f>
        <v/>
      </c>
      <c r="D98" s="300" t="str">
        <f>IF(INDEX('CoC Ranking Data'!$A$1:$CF$106,ROW($D98),18)&lt;&gt;"",INDEX('CoC Ranking Data'!$A$1:$CF$106,ROW($D98),18),"")</f>
        <v/>
      </c>
      <c r="E98" s="8" t="str">
        <f t="shared" si="1"/>
        <v/>
      </c>
    </row>
    <row r="99" spans="1:5" x14ac:dyDescent="0.25">
      <c r="A99" s="286" t="str">
        <f>IF(INDEX('CoC Ranking Data'!$A$1:$CF$106,ROW($D99),4)&lt;&gt;"",INDEX('CoC Ranking Data'!$A$1:$CF$106,ROW($D99),4),"")</f>
        <v/>
      </c>
      <c r="B99" s="286" t="str">
        <f>IF(INDEX('CoC Ranking Data'!$A$1:$CF$106,ROW($D99),5)&lt;&gt;"",INDEX('CoC Ranking Data'!$A$1:$CF$106,ROW($D99),5),"")</f>
        <v/>
      </c>
      <c r="C99" s="287" t="str">
        <f>IF(INDEX('CoC Ranking Data'!$A$1:$CF$106,ROW($D99),7)&lt;&gt;"",INDEX('CoC Ranking Data'!$A$1:$CF$106,ROW($D99),7),"")</f>
        <v/>
      </c>
      <c r="D99" s="300" t="str">
        <f>IF(INDEX('CoC Ranking Data'!$A$1:$CF$106,ROW($D99),18)&lt;&gt;"",INDEX('CoC Ranking Data'!$A$1:$CF$106,ROW($D99),18),"")</f>
        <v/>
      </c>
      <c r="E99" s="8" t="str">
        <f t="shared" si="1"/>
        <v/>
      </c>
    </row>
    <row r="100" spans="1:5" x14ac:dyDescent="0.25">
      <c r="A100" s="286" t="str">
        <f>IF(INDEX('CoC Ranking Data'!$A$1:$CF$106,ROW($D100),4)&lt;&gt;"",INDEX('CoC Ranking Data'!$A$1:$CF$106,ROW($D100),4),"")</f>
        <v/>
      </c>
      <c r="B100" s="286" t="str">
        <f>IF(INDEX('CoC Ranking Data'!$A$1:$CF$106,ROW($D100),5)&lt;&gt;"",INDEX('CoC Ranking Data'!$A$1:$CF$106,ROW($D100),5),"")</f>
        <v/>
      </c>
      <c r="C100" s="287" t="str">
        <f>IF(INDEX('CoC Ranking Data'!$A$1:$CF$106,ROW($D100),7)&lt;&gt;"",INDEX('CoC Ranking Data'!$A$1:$CF$106,ROW($D100),7),"")</f>
        <v/>
      </c>
      <c r="D100" s="300" t="str">
        <f>IF(INDEX('CoC Ranking Data'!$A$1:$CF$106,ROW($D100),18)&lt;&gt;"",INDEX('CoC Ranking Data'!$A$1:$CF$106,ROW($D100),18),"")</f>
        <v/>
      </c>
      <c r="E100" s="8" t="str">
        <f t="shared" si="1"/>
        <v/>
      </c>
    </row>
    <row r="101" spans="1:5" x14ac:dyDescent="0.25">
      <c r="A101" s="286" t="str">
        <f>IF(INDEX('CoC Ranking Data'!$A$1:$CF$106,ROW($D101),4)&lt;&gt;"",INDEX('CoC Ranking Data'!$A$1:$CF$106,ROW($D101),4),"")</f>
        <v/>
      </c>
      <c r="B101" s="286" t="str">
        <f>IF(INDEX('CoC Ranking Data'!$A$1:$CF$106,ROW($D101),5)&lt;&gt;"",INDEX('CoC Ranking Data'!$A$1:$CF$106,ROW($D101),5),"")</f>
        <v/>
      </c>
      <c r="C101" s="287" t="str">
        <f>IF(INDEX('CoC Ranking Data'!$A$1:$CF$106,ROW($D101),7)&lt;&gt;"",INDEX('CoC Ranking Data'!$A$1:$CF$106,ROW($D101),7),"")</f>
        <v/>
      </c>
      <c r="D101" s="300" t="str">
        <f>IF(INDEX('CoC Ranking Data'!$A$1:$CF$106,ROW($D101),18)&lt;&gt;"",INDEX('CoC Ranking Data'!$A$1:$CF$106,ROW($D101),18),"")</f>
        <v/>
      </c>
      <c r="E101" s="8" t="str">
        <f t="shared" si="1"/>
        <v/>
      </c>
    </row>
    <row r="102" spans="1:5" x14ac:dyDescent="0.25">
      <c r="A102" s="286" t="str">
        <f>IF(INDEX('CoC Ranking Data'!$A$1:$CF$106,ROW($D102),4)&lt;&gt;"",INDEX('CoC Ranking Data'!$A$1:$CF$106,ROW($D102),4),"")</f>
        <v/>
      </c>
      <c r="B102" s="286" t="str">
        <f>IF(INDEX('CoC Ranking Data'!$A$1:$CF$106,ROW($D102),5)&lt;&gt;"",INDEX('CoC Ranking Data'!$A$1:$CF$106,ROW($D102),5),"")</f>
        <v/>
      </c>
      <c r="C102" s="287" t="str">
        <f>IF(INDEX('CoC Ranking Data'!$A$1:$CF$106,ROW($D102),7)&lt;&gt;"",INDEX('CoC Ranking Data'!$A$1:$CF$106,ROW($D102),7),"")</f>
        <v/>
      </c>
      <c r="D102" s="300" t="str">
        <f>IF(INDEX('CoC Ranking Data'!$A$1:$CF$106,ROW($D102),18)&lt;&gt;"",INDEX('CoC Ranking Data'!$A$1:$CF$106,ROW($D102),18),"")</f>
        <v/>
      </c>
      <c r="E102" s="8" t="str">
        <f t="shared" si="1"/>
        <v/>
      </c>
    </row>
  </sheetData>
  <sheetProtection algorithmName="SHA-512" hashValue="ZGBcD7TyRGAqh+NvIo97zmWQ807rCp0vniWeEiV5PrnjsuwUSpqXUtAOyXKolarGFGk5TMuyyG/jfxN+J7T0KQ==" saltValue="Gb1Df6gBQ/TdiKAAIF/MMg==" spinCount="100000" sheet="1" objects="1" scenarios="1" selectLockedCells="1"/>
  <autoFilter ref="A8:E8" xr:uid="{00000000-0009-0000-0000-000015000000}">
    <filterColumn colId="0" showButton="0"/>
    <filterColumn colId="1" showButton="0"/>
    <filterColumn colId="2" showButton="0"/>
  </autoFilter>
  <hyperlinks>
    <hyperlink ref="D1" location="'Scoring Chart'!A1" display="Return to Scoring Chart"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dimension ref="A1:E102"/>
  <sheetViews>
    <sheetView showGridLines="0" topLeftCell="A5" zoomScaleNormal="100" workbookViewId="0">
      <selection activeCell="D1" sqref="D1"/>
    </sheetView>
  </sheetViews>
  <sheetFormatPr defaultColWidth="11.7109375" defaultRowHeight="15" x14ac:dyDescent="0.25"/>
  <cols>
    <col min="1" max="1" width="50.7109375" style="334" customWidth="1"/>
    <col min="2" max="2" width="60.7109375" style="334" customWidth="1"/>
    <col min="3" max="3" width="25.7109375" customWidth="1"/>
    <col min="4" max="4" width="15.140625" customWidth="1"/>
    <col min="5" max="5" width="14.5703125" customWidth="1"/>
  </cols>
  <sheetData>
    <row r="1" spans="1:5" ht="18" x14ac:dyDescent="0.25">
      <c r="A1" s="333"/>
      <c r="B1" s="503" t="s">
        <v>827</v>
      </c>
      <c r="C1" s="338"/>
      <c r="D1" s="373" t="s">
        <v>342</v>
      </c>
    </row>
    <row r="2" spans="1:5" ht="15.75" customHeight="1" x14ac:dyDescent="0.25">
      <c r="A2" s="333"/>
      <c r="B2" s="476" t="s">
        <v>607</v>
      </c>
      <c r="C2" s="301"/>
    </row>
    <row r="3" spans="1:5" ht="15.75" customHeight="1" x14ac:dyDescent="0.25">
      <c r="A3" s="333"/>
      <c r="B3" s="498" t="s">
        <v>609</v>
      </c>
      <c r="C3" s="301"/>
    </row>
    <row r="4" spans="1:5" ht="15.75" customHeight="1" x14ac:dyDescent="0.25">
      <c r="A4" s="333"/>
      <c r="B4" s="504" t="s">
        <v>608</v>
      </c>
      <c r="C4" s="301"/>
    </row>
    <row r="5" spans="1:5" ht="15.75" customHeight="1" x14ac:dyDescent="0.25">
      <c r="A5" s="333"/>
      <c r="B5" s="476" t="s">
        <v>610</v>
      </c>
      <c r="C5" s="301"/>
    </row>
    <row r="6" spans="1:5" ht="15.75" customHeight="1" x14ac:dyDescent="0.25">
      <c r="A6"/>
      <c r="B6"/>
    </row>
    <row r="7" spans="1:5" ht="15.75" thickBot="1" x14ac:dyDescent="0.3"/>
    <row r="8" spans="1:5" s="12" customFormat="1" ht="15.75" thickBot="1" x14ac:dyDescent="0.3">
      <c r="A8" s="329" t="s">
        <v>2</v>
      </c>
      <c r="B8" s="329" t="s">
        <v>3</v>
      </c>
      <c r="C8" s="288" t="s">
        <v>4</v>
      </c>
      <c r="D8" s="288" t="s">
        <v>0</v>
      </c>
      <c r="E8" s="11" t="s">
        <v>1</v>
      </c>
    </row>
    <row r="9" spans="1:5" s="9" customFormat="1" ht="12.75" x14ac:dyDescent="0.2">
      <c r="A9" s="286" t="str">
        <f>IF(INDEX('CoC Ranking Data'!$A$1:$CF$106,ROW($D9),4)&lt;&gt;"",INDEX('CoC Ranking Data'!$A$1:$CF$106,ROW($D9),4),"")</f>
        <v>Armstrong County Community Action Agency</v>
      </c>
      <c r="B9" s="286" t="str">
        <f>IF(INDEX('CoC Ranking Data'!$A$1:$CF$106,ROW($D9),5)&lt;&gt;"",INDEX('CoC Ranking Data'!$A$1:$CF$106,ROW($D9),5),"")</f>
        <v>Armstrong County Permanent Supportive Housing Program</v>
      </c>
      <c r="C9" s="287" t="str">
        <f>IF(INDEX('CoC Ranking Data'!$A$1:$CF$106,ROW($D9),7)&lt;&gt;"",INDEX('CoC Ranking Data'!$A$1:$CF$106,ROW($D9),7),"")</f>
        <v>PH</v>
      </c>
      <c r="D9" s="300">
        <f>IF(INDEX('CoC Ranking Data'!$A$1:$CF$106,ROW($D9),21)&lt;&gt;"",INDEX('CoC Ranking Data'!$A$1:$CF$106,ROW($D9),21),"")</f>
        <v>0.38</v>
      </c>
      <c r="E9" s="8">
        <f>IF(AND(A9&lt;&gt;"",D9&lt;&gt;""),IF(C9="PH",IF(D9&gt;=0.27,2,IF(AND(D9&lt;0.27,D9&gt;=0.23),1,0)),IF(D9&gt;=0.1,2,IF(AND(D9&lt;0.1,D9&gt;=0.06),1,0))),"")</f>
        <v>2</v>
      </c>
    </row>
    <row r="10" spans="1:5" s="9" customFormat="1" ht="12.75" x14ac:dyDescent="0.2">
      <c r="A10" s="286" t="str">
        <f>IF(INDEX('CoC Ranking Data'!$A$1:$CF$106,ROW($D10),4)&lt;&gt;"",INDEX('CoC Ranking Data'!$A$1:$CF$106,ROW($D10),4),"")</f>
        <v>Armstrong County Community Action Agency</v>
      </c>
      <c r="B10" s="286" t="str">
        <f>IF(INDEX('CoC Ranking Data'!$A$1:$CF$106,ROW($D10),5)&lt;&gt;"",INDEX('CoC Ranking Data'!$A$1:$CF$106,ROW($D10),5),"")</f>
        <v>Armstrong-Fayette Rapid Rehousing Program</v>
      </c>
      <c r="C10" s="287" t="str">
        <f>IF(INDEX('CoC Ranking Data'!$A$1:$CF$106,ROW($D10),7)&lt;&gt;"",INDEX('CoC Ranking Data'!$A$1:$CF$106,ROW($D10),7),"")</f>
        <v>PH-RRH</v>
      </c>
      <c r="D10" s="300">
        <f>IF(INDEX('CoC Ranking Data'!$A$1:$CF$106,ROW($D10),21)&lt;&gt;"",INDEX('CoC Ranking Data'!$A$1:$CF$106,ROW($D10),21),"")</f>
        <v>0.33</v>
      </c>
      <c r="E10" s="8">
        <f t="shared" ref="E10:E73" si="0">IF(AND(A10&lt;&gt;"",D10&lt;&gt;""),IF(C10="PH",IF(D10&gt;=0.27,2,IF(AND(D10&lt;0.27,D10&gt;=0.23),1,0)),IF(D10&gt;=0.1,2,IF(AND(D10&lt;0.1,D10&gt;=0.06),1,0))),"")</f>
        <v>2</v>
      </c>
    </row>
    <row r="11" spans="1:5" s="9" customFormat="1" ht="12.75" x14ac:dyDescent="0.2">
      <c r="A11" s="286" t="str">
        <f>IF(INDEX('CoC Ranking Data'!$A$1:$CF$106,ROW($D11),4)&lt;&gt;"",INDEX('CoC Ranking Data'!$A$1:$CF$106,ROW($D11),4),"")</f>
        <v>Armstrong County Community Action Agency</v>
      </c>
      <c r="B11" s="286" t="str">
        <f>IF(INDEX('CoC Ranking Data'!$A$1:$CF$106,ROW($D11),5)&lt;&gt;"",INDEX('CoC Ranking Data'!$A$1:$CF$106,ROW($D11),5),"")</f>
        <v>Rapid Rehousing Program of Armstrong County</v>
      </c>
      <c r="C11" s="287" t="str">
        <f>IF(INDEX('CoC Ranking Data'!$A$1:$CF$106,ROW($D11),7)&lt;&gt;"",INDEX('CoC Ranking Data'!$A$1:$CF$106,ROW($D11),7),"")</f>
        <v>PH-RRH</v>
      </c>
      <c r="D11" s="300">
        <f>IF(INDEX('CoC Ranking Data'!$A$1:$CF$106,ROW($D11),21)&lt;&gt;"",INDEX('CoC Ranking Data'!$A$1:$CF$106,ROW($D11),21),"")</f>
        <v>0.11</v>
      </c>
      <c r="E11" s="8">
        <f t="shared" si="0"/>
        <v>2</v>
      </c>
    </row>
    <row r="12" spans="1:5" s="9" customFormat="1" ht="12.75" x14ac:dyDescent="0.2">
      <c r="A12" s="286" t="str">
        <f>IF(INDEX('CoC Ranking Data'!$A$1:$CF$106,ROW($D12),4)&lt;&gt;"",INDEX('CoC Ranking Data'!$A$1:$CF$106,ROW($D12),4),"")</f>
        <v>Cameron/Elk Counties Behavioral &amp; Developmental Programs</v>
      </c>
      <c r="B12" s="286" t="str">
        <f>IF(INDEX('CoC Ranking Data'!$A$1:$CF$106,ROW($D12),5)&lt;&gt;"",INDEX('CoC Ranking Data'!$A$1:$CF$106,ROW($D12),5),"")</f>
        <v xml:space="preserve">AHEAD </v>
      </c>
      <c r="C12" s="287" t="str">
        <f>IF(INDEX('CoC Ranking Data'!$A$1:$CF$106,ROW($D12),7)&lt;&gt;"",INDEX('CoC Ranking Data'!$A$1:$CF$106,ROW($D12),7),"")</f>
        <v>PH</v>
      </c>
      <c r="D12" s="300">
        <f>IF(INDEX('CoC Ranking Data'!$A$1:$CF$106,ROW($D12),21)&lt;&gt;"",INDEX('CoC Ranking Data'!$A$1:$CF$106,ROW($D12),21),"")</f>
        <v>0</v>
      </c>
      <c r="E12" s="8">
        <f t="shared" si="0"/>
        <v>0</v>
      </c>
    </row>
    <row r="13" spans="1:5" s="9" customFormat="1" ht="12.75" x14ac:dyDescent="0.2">
      <c r="A13" s="286" t="str">
        <f>IF(INDEX('CoC Ranking Data'!$A$1:$CF$106,ROW($D13),4)&lt;&gt;"",INDEX('CoC Ranking Data'!$A$1:$CF$106,ROW($D13),4),"")</f>
        <v>Cameron/Elk Counties Behavioral &amp; Developmental Programs</v>
      </c>
      <c r="B13" s="286" t="str">
        <f>IF(INDEX('CoC Ranking Data'!$A$1:$CF$106,ROW($D13),5)&lt;&gt;"",INDEX('CoC Ranking Data'!$A$1:$CF$106,ROW($D13),5),"")</f>
        <v xml:space="preserve">Home Again </v>
      </c>
      <c r="C13" s="287" t="str">
        <f>IF(INDEX('CoC Ranking Data'!$A$1:$CF$106,ROW($D13),7)&lt;&gt;"",INDEX('CoC Ranking Data'!$A$1:$CF$106,ROW($D13),7),"")</f>
        <v>PH</v>
      </c>
      <c r="D13" s="300">
        <f>IF(INDEX('CoC Ranking Data'!$A$1:$CF$106,ROW($D13),21)&lt;&gt;"",INDEX('CoC Ranking Data'!$A$1:$CF$106,ROW($D13),21),"")</f>
        <v>0.24</v>
      </c>
      <c r="E13" s="8">
        <f t="shared" si="0"/>
        <v>1</v>
      </c>
    </row>
    <row r="14" spans="1:5" s="9" customFormat="1" ht="12.75" x14ac:dyDescent="0.2">
      <c r="A14" s="286" t="str">
        <f>IF(INDEX('CoC Ranking Data'!$A$1:$CF$106,ROW($D14),4)&lt;&gt;"",INDEX('CoC Ranking Data'!$A$1:$CF$106,ROW($D14),4),"")</f>
        <v>CAPSEA, Inc.</v>
      </c>
      <c r="B14" s="286" t="str">
        <f>IF(INDEX('CoC Ranking Data'!$A$1:$CF$106,ROW($D14),5)&lt;&gt;"",INDEX('CoC Ranking Data'!$A$1:$CF$106,ROW($D14),5),"")</f>
        <v>Housing Plus</v>
      </c>
      <c r="C14" s="287" t="str">
        <f>IF(INDEX('CoC Ranking Data'!$A$1:$CF$106,ROW($D14),7)&lt;&gt;"",INDEX('CoC Ranking Data'!$A$1:$CF$106,ROW($D14),7),"")</f>
        <v>PH</v>
      </c>
      <c r="D14" s="300">
        <f>IF(INDEX('CoC Ranking Data'!$A$1:$CF$106,ROW($D14),21)&lt;&gt;"",INDEX('CoC Ranking Data'!$A$1:$CF$106,ROW($D14),21),"")</f>
        <v>0.5</v>
      </c>
      <c r="E14" s="8">
        <f t="shared" si="0"/>
        <v>2</v>
      </c>
    </row>
    <row r="15" spans="1:5" s="9" customFormat="1" ht="12.75" x14ac:dyDescent="0.2">
      <c r="A15" s="286" t="str">
        <f>IF(INDEX('CoC Ranking Data'!$A$1:$CF$106,ROW($D15),4)&lt;&gt;"",INDEX('CoC Ranking Data'!$A$1:$CF$106,ROW($D15),4),"")</f>
        <v>City Mission-Living Stones, Inc.</v>
      </c>
      <c r="B15" s="286" t="str">
        <f>IF(INDEX('CoC Ranking Data'!$A$1:$CF$106,ROW($D15),5)&lt;&gt;"",INDEX('CoC Ranking Data'!$A$1:$CF$106,ROW($D15),5),"")</f>
        <v>Gallatin School Living Centre</v>
      </c>
      <c r="C15" s="287" t="str">
        <f>IF(INDEX('CoC Ranking Data'!$A$1:$CF$106,ROW($D15),7)&lt;&gt;"",INDEX('CoC Ranking Data'!$A$1:$CF$106,ROW($D15),7),"")</f>
        <v>TH</v>
      </c>
      <c r="D15" s="300">
        <f>IF(INDEX('CoC Ranking Data'!$A$1:$CF$106,ROW($D15),21)&lt;&gt;"",INDEX('CoC Ranking Data'!$A$1:$CF$106,ROW($D15),21),"")</f>
        <v>0.25</v>
      </c>
      <c r="E15" s="8">
        <f t="shared" si="0"/>
        <v>2</v>
      </c>
    </row>
    <row r="16" spans="1:5" s="9" customFormat="1" ht="12.75" x14ac:dyDescent="0.2">
      <c r="A16" s="286" t="str">
        <f>IF(INDEX('CoC Ranking Data'!$A$1:$CF$106,ROW($D16),4)&lt;&gt;"",INDEX('CoC Ranking Data'!$A$1:$CF$106,ROW($D16),4),"")</f>
        <v>Community Action, Inc.</v>
      </c>
      <c r="B16" s="286" t="str">
        <f>IF(INDEX('CoC Ranking Data'!$A$1:$CF$106,ROW($D16),5)&lt;&gt;"",INDEX('CoC Ranking Data'!$A$1:$CF$106,ROW($D16),5),"")</f>
        <v>Housing for Homeless and Disabled Persons</v>
      </c>
      <c r="C16" s="287" t="str">
        <f>IF(INDEX('CoC Ranking Data'!$A$1:$CF$106,ROW($D16),7)&lt;&gt;"",INDEX('CoC Ranking Data'!$A$1:$CF$106,ROW($D16),7),"")</f>
        <v>PH</v>
      </c>
      <c r="D16" s="300">
        <f>IF(INDEX('CoC Ranking Data'!$A$1:$CF$106,ROW($D16),21)&lt;&gt;"",INDEX('CoC Ranking Data'!$A$1:$CF$106,ROW($D16),21),"")</f>
        <v>0.8</v>
      </c>
      <c r="E16" s="8">
        <f t="shared" si="0"/>
        <v>2</v>
      </c>
    </row>
    <row r="17" spans="1:5" s="9" customFormat="1" ht="12.75" x14ac:dyDescent="0.2">
      <c r="A17" s="286" t="str">
        <f>IF(INDEX('CoC Ranking Data'!$A$1:$CF$106,ROW($D17),4)&lt;&gt;"",INDEX('CoC Ranking Data'!$A$1:$CF$106,ROW($D17),4),"")</f>
        <v>Community Action, Inc.</v>
      </c>
      <c r="B17" s="286" t="str">
        <f>IF(INDEX('CoC Ranking Data'!$A$1:$CF$106,ROW($D17),5)&lt;&gt;"",INDEX('CoC Ranking Data'!$A$1:$CF$106,ROW($D17),5),"")</f>
        <v>Transitional Housing Project</v>
      </c>
      <c r="C17" s="287" t="str">
        <f>IF(INDEX('CoC Ranking Data'!$A$1:$CF$106,ROW($D17),7)&lt;&gt;"",INDEX('CoC Ranking Data'!$A$1:$CF$106,ROW($D17),7),"")</f>
        <v>TH</v>
      </c>
      <c r="D17" s="300">
        <f>IF(INDEX('CoC Ranking Data'!$A$1:$CF$106,ROW($D17),21)&lt;&gt;"",INDEX('CoC Ranking Data'!$A$1:$CF$106,ROW($D17),21),"")</f>
        <v>0</v>
      </c>
      <c r="E17" s="8">
        <f t="shared" si="0"/>
        <v>0</v>
      </c>
    </row>
    <row r="18" spans="1:5" s="9" customFormat="1" ht="12.75" x14ac:dyDescent="0.2">
      <c r="A18" s="286" t="str">
        <f>IF(INDEX('CoC Ranking Data'!$A$1:$CF$106,ROW($D18),4)&lt;&gt;"",INDEX('CoC Ranking Data'!$A$1:$CF$106,ROW($D18),4),"")</f>
        <v>Community Connections of Clearfield/Jefferson</v>
      </c>
      <c r="B18" s="286" t="str">
        <f>IF(INDEX('CoC Ranking Data'!$A$1:$CF$106,ROW($D18),5)&lt;&gt;"",INDEX('CoC Ranking Data'!$A$1:$CF$106,ROW($D18),5),"")</f>
        <v>Housing First FY 2018 Renewal Application Counties</v>
      </c>
      <c r="C18" s="287" t="str">
        <f>IF(INDEX('CoC Ranking Data'!$A$1:$CF$106,ROW($D18),7)&lt;&gt;"",INDEX('CoC Ranking Data'!$A$1:$CF$106,ROW($D18),7),"")</f>
        <v>PH</v>
      </c>
      <c r="D18" s="300">
        <f>IF(INDEX('CoC Ranking Data'!$A$1:$CF$106,ROW($D18),21)&lt;&gt;"",INDEX('CoC Ranking Data'!$A$1:$CF$106,ROW($D18),21),"")</f>
        <v>0.31</v>
      </c>
      <c r="E18" s="8">
        <f t="shared" si="0"/>
        <v>2</v>
      </c>
    </row>
    <row r="19" spans="1:5" s="9" customFormat="1" ht="12.75" x14ac:dyDescent="0.2">
      <c r="A19" s="286" t="str">
        <f>IF(INDEX('CoC Ranking Data'!$A$1:$CF$106,ROW($D19),4)&lt;&gt;"",INDEX('CoC Ranking Data'!$A$1:$CF$106,ROW($D19),4),"")</f>
        <v>Community Services of Venango County, Inc.</v>
      </c>
      <c r="B19" s="286" t="str">
        <f>IF(INDEX('CoC Ranking Data'!$A$1:$CF$106,ROW($D19),5)&lt;&gt;"",INDEX('CoC Ranking Data'!$A$1:$CF$106,ROW($D19),5),"")</f>
        <v>Sycamore Commons</v>
      </c>
      <c r="C19" s="287" t="str">
        <f>IF(INDEX('CoC Ranking Data'!$A$1:$CF$106,ROW($D19),7)&lt;&gt;"",INDEX('CoC Ranking Data'!$A$1:$CF$106,ROW($D19),7),"")</f>
        <v>PH</v>
      </c>
      <c r="D19" s="300">
        <f>IF(INDEX('CoC Ranking Data'!$A$1:$CF$106,ROW($D19),21)&lt;&gt;"",INDEX('CoC Ranking Data'!$A$1:$CF$106,ROW($D19),21),"")</f>
        <v>0.5</v>
      </c>
      <c r="E19" s="8">
        <f t="shared" si="0"/>
        <v>2</v>
      </c>
    </row>
    <row r="20" spans="1:5" s="9" customFormat="1" ht="12.75" x14ac:dyDescent="0.2">
      <c r="A20" s="286" t="str">
        <f>IF(INDEX('CoC Ranking Data'!$A$1:$CF$106,ROW($D20),4)&lt;&gt;"",INDEX('CoC Ranking Data'!$A$1:$CF$106,ROW($D20),4),"")</f>
        <v>Connect, Inc.</v>
      </c>
      <c r="B20" s="286" t="str">
        <f>IF(INDEX('CoC Ranking Data'!$A$1:$CF$106,ROW($D20),5)&lt;&gt;"",INDEX('CoC Ranking Data'!$A$1:$CF$106,ROW($D20),5),"")</f>
        <v>Westmoreland Permanent Supportive Housing Expansion</v>
      </c>
      <c r="C20" s="287" t="str">
        <f>IF(INDEX('CoC Ranking Data'!$A$1:$CF$106,ROW($D20),7)&lt;&gt;"",INDEX('CoC Ranking Data'!$A$1:$CF$106,ROW($D20),7),"")</f>
        <v>PH</v>
      </c>
      <c r="D20" s="300">
        <f>IF(INDEX('CoC Ranking Data'!$A$1:$CF$106,ROW($D20),21)&lt;&gt;"",INDEX('CoC Ranking Data'!$A$1:$CF$106,ROW($D20),21),"")</f>
        <v>0.43</v>
      </c>
      <c r="E20" s="8">
        <f t="shared" si="0"/>
        <v>2</v>
      </c>
    </row>
    <row r="21" spans="1:5" s="9" customFormat="1" ht="12.75" x14ac:dyDescent="0.2">
      <c r="A21" s="286" t="str">
        <f>IF(INDEX('CoC Ranking Data'!$A$1:$CF$106,ROW($D21),4)&lt;&gt;"",INDEX('CoC Ranking Data'!$A$1:$CF$106,ROW($D21),4),"")</f>
        <v>County of Butler, Human Services</v>
      </c>
      <c r="B21" s="286" t="str">
        <f>IF(INDEX('CoC Ranking Data'!$A$1:$CF$106,ROW($D21),5)&lt;&gt;"",INDEX('CoC Ranking Data'!$A$1:$CF$106,ROW($D21),5),"")</f>
        <v>Home Again Butler County</v>
      </c>
      <c r="C21" s="287" t="str">
        <f>IF(INDEX('CoC Ranking Data'!$A$1:$CF$106,ROW($D21),7)&lt;&gt;"",INDEX('CoC Ranking Data'!$A$1:$CF$106,ROW($D21),7),"")</f>
        <v>PH</v>
      </c>
      <c r="D21" s="300">
        <f>IF(INDEX('CoC Ranking Data'!$A$1:$CF$106,ROW($D21),21)&lt;&gt;"",INDEX('CoC Ranking Data'!$A$1:$CF$106,ROW($D21),21),"")</f>
        <v>0.28000000000000003</v>
      </c>
      <c r="E21" s="8">
        <f t="shared" si="0"/>
        <v>2</v>
      </c>
    </row>
    <row r="22" spans="1:5" s="9" customFormat="1" ht="12.75" x14ac:dyDescent="0.2">
      <c r="A22" s="286" t="str">
        <f>IF(INDEX('CoC Ranking Data'!$A$1:$CF$106,ROW($D22),4)&lt;&gt;"",INDEX('CoC Ranking Data'!$A$1:$CF$106,ROW($D22),4),"")</f>
        <v>County of Butler, Human Services</v>
      </c>
      <c r="B22" s="286" t="str">
        <f>IF(INDEX('CoC Ranking Data'!$A$1:$CF$106,ROW($D22),5)&lt;&gt;"",INDEX('CoC Ranking Data'!$A$1:$CF$106,ROW($D22),5),"")</f>
        <v>HOPE Project</v>
      </c>
      <c r="C22" s="287" t="str">
        <f>IF(INDEX('CoC Ranking Data'!$A$1:$CF$106,ROW($D22),7)&lt;&gt;"",INDEX('CoC Ranking Data'!$A$1:$CF$106,ROW($D22),7),"")</f>
        <v>PH</v>
      </c>
      <c r="D22" s="300">
        <f>IF(INDEX('CoC Ranking Data'!$A$1:$CF$106,ROW($D22),21)&lt;&gt;"",INDEX('CoC Ranking Data'!$A$1:$CF$106,ROW($D22),21),"")</f>
        <v>0.24</v>
      </c>
      <c r="E22" s="8">
        <f t="shared" si="0"/>
        <v>1</v>
      </c>
    </row>
    <row r="23" spans="1:5" s="9" customFormat="1" ht="12.75" x14ac:dyDescent="0.2">
      <c r="A23" s="286" t="str">
        <f>IF(INDEX('CoC Ranking Data'!$A$1:$CF$106,ROW($D23),4)&lt;&gt;"",INDEX('CoC Ranking Data'!$A$1:$CF$106,ROW($D23),4),"")</f>
        <v>County of Butler, Human Services</v>
      </c>
      <c r="B23" s="286" t="str">
        <f>IF(INDEX('CoC Ranking Data'!$A$1:$CF$106,ROW($D23),5)&lt;&gt;"",INDEX('CoC Ranking Data'!$A$1:$CF$106,ROW($D23),5),"")</f>
        <v>Path Transition Age Project</v>
      </c>
      <c r="C23" s="287" t="str">
        <f>IF(INDEX('CoC Ranking Data'!$A$1:$CF$106,ROW($D23),7)&lt;&gt;"",INDEX('CoC Ranking Data'!$A$1:$CF$106,ROW($D23),7),"")</f>
        <v>PH</v>
      </c>
      <c r="D23" s="300">
        <f>IF(INDEX('CoC Ranking Data'!$A$1:$CF$106,ROW($D23),21)&lt;&gt;"",INDEX('CoC Ranking Data'!$A$1:$CF$106,ROW($D23),21),"")</f>
        <v>0.11</v>
      </c>
      <c r="E23" s="8">
        <f t="shared" si="0"/>
        <v>0</v>
      </c>
    </row>
    <row r="24" spans="1:5" s="9" customFormat="1" ht="12.75" x14ac:dyDescent="0.2">
      <c r="A24" s="286" t="str">
        <f>IF(INDEX('CoC Ranking Data'!$A$1:$CF$106,ROW($D24),4)&lt;&gt;"",INDEX('CoC Ranking Data'!$A$1:$CF$106,ROW($D24),4),"")</f>
        <v>County of Greene</v>
      </c>
      <c r="B24" s="286" t="str">
        <f>IF(INDEX('CoC Ranking Data'!$A$1:$CF$106,ROW($D24),5)&lt;&gt;"",INDEX('CoC Ranking Data'!$A$1:$CF$106,ROW($D24),5),"")</f>
        <v>Greene County Rapid Rehousing Project</v>
      </c>
      <c r="C24" s="287" t="str">
        <f>IF(INDEX('CoC Ranking Data'!$A$1:$CF$106,ROW($D24),7)&lt;&gt;"",INDEX('CoC Ranking Data'!$A$1:$CF$106,ROW($D24),7),"")</f>
        <v>PH-RRH</v>
      </c>
      <c r="D24" s="300">
        <f>IF(INDEX('CoC Ranking Data'!$A$1:$CF$106,ROW($D24),21)&lt;&gt;"",INDEX('CoC Ranking Data'!$A$1:$CF$106,ROW($D24),21),"")</f>
        <v>0.33333333333333331</v>
      </c>
      <c r="E24" s="8">
        <f t="shared" si="0"/>
        <v>2</v>
      </c>
    </row>
    <row r="25" spans="1:5" s="9" customFormat="1" ht="12.75" x14ac:dyDescent="0.2">
      <c r="A25" s="286" t="str">
        <f>IF(INDEX('CoC Ranking Data'!$A$1:$CF$106,ROW($D25),4)&lt;&gt;"",INDEX('CoC Ranking Data'!$A$1:$CF$106,ROW($D25),4),"")</f>
        <v>County of Greene</v>
      </c>
      <c r="B25" s="286" t="str">
        <f>IF(INDEX('CoC Ranking Data'!$A$1:$CF$106,ROW($D25),5)&lt;&gt;"",INDEX('CoC Ranking Data'!$A$1:$CF$106,ROW($D25),5),"")</f>
        <v>Greene County Shelter + Care Project</v>
      </c>
      <c r="C25" s="287" t="str">
        <f>IF(INDEX('CoC Ranking Data'!$A$1:$CF$106,ROW($D25),7)&lt;&gt;"",INDEX('CoC Ranking Data'!$A$1:$CF$106,ROW($D25),7),"")</f>
        <v>PH</v>
      </c>
      <c r="D25" s="300">
        <f>IF(INDEX('CoC Ranking Data'!$A$1:$CF$106,ROW($D25),21)&lt;&gt;"",INDEX('CoC Ranking Data'!$A$1:$CF$106,ROW($D25),21),"")</f>
        <v>0.56999999999999995</v>
      </c>
      <c r="E25" s="8">
        <f t="shared" si="0"/>
        <v>2</v>
      </c>
    </row>
    <row r="26" spans="1:5" s="9" customFormat="1" ht="12.75" x14ac:dyDescent="0.2">
      <c r="A26" s="286" t="str">
        <f>IF(INDEX('CoC Ranking Data'!$A$1:$CF$106,ROW($D26),4)&lt;&gt;"",INDEX('CoC Ranking Data'!$A$1:$CF$106,ROW($D26),4),"")</f>
        <v>County of Greene</v>
      </c>
      <c r="B26" s="286" t="str">
        <f>IF(INDEX('CoC Ranking Data'!$A$1:$CF$106,ROW($D26),5)&lt;&gt;"",INDEX('CoC Ranking Data'!$A$1:$CF$106,ROW($D26),5),"")</f>
        <v>Greene County Supportive Housing Project</v>
      </c>
      <c r="C26" s="287" t="str">
        <f>IF(INDEX('CoC Ranking Data'!$A$1:$CF$106,ROW($D26),7)&lt;&gt;"",INDEX('CoC Ranking Data'!$A$1:$CF$106,ROW($D26),7),"")</f>
        <v>PH</v>
      </c>
      <c r="D26" s="300">
        <f>IF(INDEX('CoC Ranking Data'!$A$1:$CF$106,ROW($D26),21)&lt;&gt;"",INDEX('CoC Ranking Data'!$A$1:$CF$106,ROW($D26),21),"")</f>
        <v>9.0909090909090912E-2</v>
      </c>
      <c r="E26" s="8">
        <f t="shared" si="0"/>
        <v>0</v>
      </c>
    </row>
    <row r="27" spans="1:5" s="9" customFormat="1" ht="12.75" x14ac:dyDescent="0.2">
      <c r="A27" s="286" t="str">
        <f>IF(INDEX('CoC Ranking Data'!$A$1:$CF$106,ROW($D27),4)&lt;&gt;"",INDEX('CoC Ranking Data'!$A$1:$CF$106,ROW($D27),4),"")</f>
        <v>County of Washington</v>
      </c>
      <c r="B27" s="286" t="str">
        <f>IF(INDEX('CoC Ranking Data'!$A$1:$CF$106,ROW($D27),5)&lt;&gt;"",INDEX('CoC Ranking Data'!$A$1:$CF$106,ROW($D27),5),"")</f>
        <v>Crossing Pointe</v>
      </c>
      <c r="C27" s="287" t="str">
        <f>IF(INDEX('CoC Ranking Data'!$A$1:$CF$106,ROW($D27),7)&lt;&gt;"",INDEX('CoC Ranking Data'!$A$1:$CF$106,ROW($D27),7),"")</f>
        <v>PH</v>
      </c>
      <c r="D27" s="300">
        <f>IF(INDEX('CoC Ranking Data'!$A$1:$CF$106,ROW($D27),21)&lt;&gt;"",INDEX('CoC Ranking Data'!$A$1:$CF$106,ROW($D27),21),"")</f>
        <v>0.17</v>
      </c>
      <c r="E27" s="8">
        <f t="shared" si="0"/>
        <v>0</v>
      </c>
    </row>
    <row r="28" spans="1:5" s="9" customFormat="1" ht="12.75" x14ac:dyDescent="0.2">
      <c r="A28" s="286" t="str">
        <f>IF(INDEX('CoC Ranking Data'!$A$1:$CF$106,ROW($D28),4)&lt;&gt;"",INDEX('CoC Ranking Data'!$A$1:$CF$106,ROW($D28),4),"")</f>
        <v>County of Washington</v>
      </c>
      <c r="B28" s="286" t="str">
        <f>IF(INDEX('CoC Ranking Data'!$A$1:$CF$106,ROW($D28),5)&lt;&gt;"",INDEX('CoC Ranking Data'!$A$1:$CF$106,ROW($D28),5),"")</f>
        <v>Permanent Supportive Housing</v>
      </c>
      <c r="C28" s="287" t="str">
        <f>IF(INDEX('CoC Ranking Data'!$A$1:$CF$106,ROW($D28),7)&lt;&gt;"",INDEX('CoC Ranking Data'!$A$1:$CF$106,ROW($D28),7),"")</f>
        <v>PH</v>
      </c>
      <c r="D28" s="300">
        <f>IF(INDEX('CoC Ranking Data'!$A$1:$CF$106,ROW($D28),21)&lt;&gt;"",INDEX('CoC Ranking Data'!$A$1:$CF$106,ROW($D28),21),"")</f>
        <v>0.17</v>
      </c>
      <c r="E28" s="8">
        <f t="shared" si="0"/>
        <v>0</v>
      </c>
    </row>
    <row r="29" spans="1:5" s="9" customFormat="1" ht="12.75" x14ac:dyDescent="0.2">
      <c r="A29" s="286" t="str">
        <f>IF(INDEX('CoC Ranking Data'!$A$1:$CF$106,ROW($D29),4)&lt;&gt;"",INDEX('CoC Ranking Data'!$A$1:$CF$106,ROW($D29),4),"")</f>
        <v>County of Washington</v>
      </c>
      <c r="B29" s="286" t="str">
        <f>IF(INDEX('CoC Ranking Data'!$A$1:$CF$106,ROW($D29),5)&lt;&gt;"",INDEX('CoC Ranking Data'!$A$1:$CF$106,ROW($D29),5),"")</f>
        <v>Shelter plus Care - Washington City Mission</v>
      </c>
      <c r="C29" s="287" t="str">
        <f>IF(INDEX('CoC Ranking Data'!$A$1:$CF$106,ROW($D29),7)&lt;&gt;"",INDEX('CoC Ranking Data'!$A$1:$CF$106,ROW($D29),7),"")</f>
        <v>PH</v>
      </c>
      <c r="D29" s="300">
        <f>IF(INDEX('CoC Ranking Data'!$A$1:$CF$106,ROW($D29),21)&lt;&gt;"",INDEX('CoC Ranking Data'!$A$1:$CF$106,ROW($D29),21),"")</f>
        <v>0.08</v>
      </c>
      <c r="E29" s="8">
        <f t="shared" si="0"/>
        <v>0</v>
      </c>
    </row>
    <row r="30" spans="1:5" s="9" customFormat="1" ht="12.75" x14ac:dyDescent="0.2">
      <c r="A30" s="286" t="str">
        <f>IF(INDEX('CoC Ranking Data'!$A$1:$CF$106,ROW($D30),4)&lt;&gt;"",INDEX('CoC Ranking Data'!$A$1:$CF$106,ROW($D30),4),"")</f>
        <v>County of Washington</v>
      </c>
      <c r="B30" s="286" t="str">
        <f>IF(INDEX('CoC Ranking Data'!$A$1:$CF$106,ROW($D30),5)&lt;&gt;"",INDEX('CoC Ranking Data'!$A$1:$CF$106,ROW($D30),5),"")</f>
        <v>Shelter plus Care I</v>
      </c>
      <c r="C30" s="287" t="str">
        <f>IF(INDEX('CoC Ranking Data'!$A$1:$CF$106,ROW($D30),7)&lt;&gt;"",INDEX('CoC Ranking Data'!$A$1:$CF$106,ROW($D30),7),"")</f>
        <v>PH</v>
      </c>
      <c r="D30" s="300">
        <f>IF(INDEX('CoC Ranking Data'!$A$1:$CF$106,ROW($D30),21)&lt;&gt;"",INDEX('CoC Ranking Data'!$A$1:$CF$106,ROW($D30),21),"")</f>
        <v>0.3</v>
      </c>
      <c r="E30" s="8">
        <f t="shared" si="0"/>
        <v>2</v>
      </c>
    </row>
    <row r="31" spans="1:5" s="9" customFormat="1" ht="12.75" x14ac:dyDescent="0.2">
      <c r="A31" s="286" t="str">
        <f>IF(INDEX('CoC Ranking Data'!$A$1:$CF$106,ROW($D31),4)&lt;&gt;"",INDEX('CoC Ranking Data'!$A$1:$CF$106,ROW($D31),4),"")</f>
        <v>County of Washington</v>
      </c>
      <c r="B31" s="286" t="str">
        <f>IF(INDEX('CoC Ranking Data'!$A$1:$CF$106,ROW($D31),5)&lt;&gt;"",INDEX('CoC Ranking Data'!$A$1:$CF$106,ROW($D31),5),"")</f>
        <v>Supportive Living</v>
      </c>
      <c r="C31" s="287" t="str">
        <f>IF(INDEX('CoC Ranking Data'!$A$1:$CF$106,ROW($D31),7)&lt;&gt;"",INDEX('CoC Ranking Data'!$A$1:$CF$106,ROW($D31),7),"")</f>
        <v>PH</v>
      </c>
      <c r="D31" s="300">
        <f>IF(INDEX('CoC Ranking Data'!$A$1:$CF$106,ROW($D31),21)&lt;&gt;"",INDEX('CoC Ranking Data'!$A$1:$CF$106,ROW($D31),21),"")</f>
        <v>0.13</v>
      </c>
      <c r="E31" s="8">
        <f t="shared" si="0"/>
        <v>0</v>
      </c>
    </row>
    <row r="32" spans="1:5" s="9" customFormat="1" ht="12.75" x14ac:dyDescent="0.2">
      <c r="A32" s="286" t="str">
        <f>IF(INDEX('CoC Ranking Data'!$A$1:$CF$106,ROW($D32),4)&lt;&gt;"",INDEX('CoC Ranking Data'!$A$1:$CF$106,ROW($D32),4),"")</f>
        <v>Crawford County Coalition on Housing Needs, Inc.</v>
      </c>
      <c r="B32" s="286" t="str">
        <f>IF(INDEX('CoC Ranking Data'!$A$1:$CF$106,ROW($D32),5)&lt;&gt;"",INDEX('CoC Ranking Data'!$A$1:$CF$106,ROW($D32),5),"")</f>
        <v>Liberty House Transitional Housing Program</v>
      </c>
      <c r="C32" s="287" t="str">
        <f>IF(INDEX('CoC Ranking Data'!$A$1:$CF$106,ROW($D32),7)&lt;&gt;"",INDEX('CoC Ranking Data'!$A$1:$CF$106,ROW($D32),7),"")</f>
        <v>TH</v>
      </c>
      <c r="D32" s="300">
        <f>IF(INDEX('CoC Ranking Data'!$A$1:$CF$106,ROW($D32),21)&lt;&gt;"",INDEX('CoC Ranking Data'!$A$1:$CF$106,ROW($D32),21),"")</f>
        <v>0.71</v>
      </c>
      <c r="E32" s="8">
        <f t="shared" si="0"/>
        <v>2</v>
      </c>
    </row>
    <row r="33" spans="1:5" s="9" customFormat="1" ht="12.75" x14ac:dyDescent="0.2">
      <c r="A33" s="286" t="str">
        <f>IF(INDEX('CoC Ranking Data'!$A$1:$CF$106,ROW($D33),4)&lt;&gt;"",INDEX('CoC Ranking Data'!$A$1:$CF$106,ROW($D33),4),"")</f>
        <v>Crawford County Commissioners</v>
      </c>
      <c r="B33" s="286" t="str">
        <f>IF(INDEX('CoC Ranking Data'!$A$1:$CF$106,ROW($D33),5)&lt;&gt;"",INDEX('CoC Ranking Data'!$A$1:$CF$106,ROW($D33),5),"")</f>
        <v>Crawford County Shelter plus Care</v>
      </c>
      <c r="C33" s="287" t="str">
        <f>IF(INDEX('CoC Ranking Data'!$A$1:$CF$106,ROW($D33),7)&lt;&gt;"",INDEX('CoC Ranking Data'!$A$1:$CF$106,ROW($D33),7),"")</f>
        <v>PH</v>
      </c>
      <c r="D33" s="300">
        <f>IF(INDEX('CoC Ranking Data'!$A$1:$CF$106,ROW($D33),21)&lt;&gt;"",INDEX('CoC Ranking Data'!$A$1:$CF$106,ROW($D33),21),"")</f>
        <v>0.28999999999999998</v>
      </c>
      <c r="E33" s="8">
        <f t="shared" si="0"/>
        <v>2</v>
      </c>
    </row>
    <row r="34" spans="1:5" s="9" customFormat="1" ht="12.75" x14ac:dyDescent="0.2">
      <c r="A34" s="286" t="str">
        <f>IF(INDEX('CoC Ranking Data'!$A$1:$CF$106,ROW($D34),4)&lt;&gt;"",INDEX('CoC Ranking Data'!$A$1:$CF$106,ROW($D34),4),"")</f>
        <v>Crawford County Mental Health Awareness Program, Inc.</v>
      </c>
      <c r="B34" s="286" t="str">
        <f>IF(INDEX('CoC Ranking Data'!$A$1:$CF$106,ROW($D34),5)&lt;&gt;"",INDEX('CoC Ranking Data'!$A$1:$CF$106,ROW($D34),5),"")</f>
        <v>CHAPS Fairweather Lodge</v>
      </c>
      <c r="C34" s="287" t="str">
        <f>IF(INDEX('CoC Ranking Data'!$A$1:$CF$106,ROW($D34),7)&lt;&gt;"",INDEX('CoC Ranking Data'!$A$1:$CF$106,ROW($D34),7),"")</f>
        <v>PH</v>
      </c>
      <c r="D34" s="300">
        <f>IF(INDEX('CoC Ranking Data'!$A$1:$CF$106,ROW($D34),21)&lt;&gt;"",INDEX('CoC Ranking Data'!$A$1:$CF$106,ROW($D34),21),"")</f>
        <v>0.5</v>
      </c>
      <c r="E34" s="8">
        <f t="shared" si="0"/>
        <v>2</v>
      </c>
    </row>
    <row r="35" spans="1:5" s="9" customFormat="1" ht="12.75" x14ac:dyDescent="0.2">
      <c r="A35" s="286" t="str">
        <f>IF(INDEX('CoC Ranking Data'!$A$1:$CF$106,ROW($D35),4)&lt;&gt;"",INDEX('CoC Ranking Data'!$A$1:$CF$106,ROW($D35),4),"")</f>
        <v>Crawford County Mental Health Awareness Program, Inc.</v>
      </c>
      <c r="B35" s="286" t="str">
        <f>IF(INDEX('CoC Ranking Data'!$A$1:$CF$106,ROW($D35),5)&lt;&gt;"",INDEX('CoC Ranking Data'!$A$1:$CF$106,ROW($D35),5),"")</f>
        <v xml:space="preserve">CHAPS Family Housing </v>
      </c>
      <c r="C35" s="287" t="str">
        <f>IF(INDEX('CoC Ranking Data'!$A$1:$CF$106,ROW($D35),7)&lt;&gt;"",INDEX('CoC Ranking Data'!$A$1:$CF$106,ROW($D35),7),"")</f>
        <v>PH</v>
      </c>
      <c r="D35" s="300">
        <f>IF(INDEX('CoC Ranking Data'!$A$1:$CF$106,ROW($D35),21)&lt;&gt;"",INDEX('CoC Ranking Data'!$A$1:$CF$106,ROW($D35),21),"")</f>
        <v>0.56999999999999995</v>
      </c>
      <c r="E35" s="8">
        <f t="shared" si="0"/>
        <v>2</v>
      </c>
    </row>
    <row r="36" spans="1:5" s="9" customFormat="1" ht="12.75" x14ac:dyDescent="0.2">
      <c r="A36" s="286" t="str">
        <f>IF(INDEX('CoC Ranking Data'!$A$1:$CF$106,ROW($D36),4)&lt;&gt;"",INDEX('CoC Ranking Data'!$A$1:$CF$106,ROW($D36),4),"")</f>
        <v>Crawford County Mental Health Awareness Program, Inc.</v>
      </c>
      <c r="B36" s="286" t="str">
        <f>IF(INDEX('CoC Ranking Data'!$A$1:$CF$106,ROW($D36),5)&lt;&gt;"",INDEX('CoC Ranking Data'!$A$1:$CF$106,ROW($D36),5),"")</f>
        <v>Crawford County Housing Advocacy Project</v>
      </c>
      <c r="C36" s="287" t="str">
        <f>IF(INDEX('CoC Ranking Data'!$A$1:$CF$106,ROW($D36),7)&lt;&gt;"",INDEX('CoC Ranking Data'!$A$1:$CF$106,ROW($D36),7),"")</f>
        <v>SSO</v>
      </c>
      <c r="D36" s="300">
        <f>IF(INDEX('CoC Ranking Data'!$A$1:$CF$106,ROW($D36),21)&lt;&gt;"",INDEX('CoC Ranking Data'!$A$1:$CF$106,ROW($D36),21),"")</f>
        <v>0.24</v>
      </c>
      <c r="E36" s="8">
        <f t="shared" si="0"/>
        <v>2</v>
      </c>
    </row>
    <row r="37" spans="1:5" s="9" customFormat="1" ht="12.75" x14ac:dyDescent="0.2">
      <c r="A37" s="286" t="str">
        <f>IF(INDEX('CoC Ranking Data'!$A$1:$CF$106,ROW($D37),4)&lt;&gt;"",INDEX('CoC Ranking Data'!$A$1:$CF$106,ROW($D37),4),"")</f>
        <v>Crawford County Mental Health Awareness Program, Inc.</v>
      </c>
      <c r="B37" s="286" t="str">
        <f>IF(INDEX('CoC Ranking Data'!$A$1:$CF$106,ROW($D37),5)&lt;&gt;"",INDEX('CoC Ranking Data'!$A$1:$CF$106,ROW($D37),5),"")</f>
        <v xml:space="preserve">Housing Now </v>
      </c>
      <c r="C37" s="287" t="str">
        <f>IF(INDEX('CoC Ranking Data'!$A$1:$CF$106,ROW($D37),7)&lt;&gt;"",INDEX('CoC Ranking Data'!$A$1:$CF$106,ROW($D37),7),"")</f>
        <v>PH</v>
      </c>
      <c r="D37" s="300">
        <f>IF(INDEX('CoC Ranking Data'!$A$1:$CF$106,ROW($D37),21)&lt;&gt;"",INDEX('CoC Ranking Data'!$A$1:$CF$106,ROW($D37),21),"")</f>
        <v>0.41</v>
      </c>
      <c r="E37" s="8">
        <f t="shared" si="0"/>
        <v>2</v>
      </c>
    </row>
    <row r="38" spans="1:5" s="9" customFormat="1" ht="12.75" x14ac:dyDescent="0.2">
      <c r="A38" s="286" t="str">
        <f>IF(INDEX('CoC Ranking Data'!$A$1:$CF$106,ROW($D38),4)&lt;&gt;"",INDEX('CoC Ranking Data'!$A$1:$CF$106,ROW($D38),4),"")</f>
        <v>DuBois Housing Authority</v>
      </c>
      <c r="B38" s="286" t="str">
        <f>IF(INDEX('CoC Ranking Data'!$A$1:$CF$106,ROW($D38),5)&lt;&gt;"",INDEX('CoC Ranking Data'!$A$1:$CF$106,ROW($D38),5),"")</f>
        <v>2018 Renewal App - DuBois Housing Authority - Shelter Plus Care 1/2/3/4/5</v>
      </c>
      <c r="C38" s="287" t="str">
        <f>IF(INDEX('CoC Ranking Data'!$A$1:$CF$106,ROW($D38),7)&lt;&gt;"",INDEX('CoC Ranking Data'!$A$1:$CF$106,ROW($D38),7),"")</f>
        <v>PH</v>
      </c>
      <c r="D38" s="300">
        <f>IF(INDEX('CoC Ranking Data'!$A$1:$CF$106,ROW($D38),21)&lt;&gt;"",INDEX('CoC Ranking Data'!$A$1:$CF$106,ROW($D38),21),"")</f>
        <v>0.28999999999999998</v>
      </c>
      <c r="E38" s="8">
        <f t="shared" si="0"/>
        <v>2</v>
      </c>
    </row>
    <row r="39" spans="1:5" s="9" customFormat="1" ht="12.75" x14ac:dyDescent="0.2">
      <c r="A39" s="286" t="str">
        <f>IF(INDEX('CoC Ranking Data'!$A$1:$CF$106,ROW($D39),4)&lt;&gt;"",INDEX('CoC Ranking Data'!$A$1:$CF$106,ROW($D39),4),"")</f>
        <v>Fayette County Community Action Agency, Inc.</v>
      </c>
      <c r="B39" s="286" t="str">
        <f>IF(INDEX('CoC Ranking Data'!$A$1:$CF$106,ROW($D39),5)&lt;&gt;"",INDEX('CoC Ranking Data'!$A$1:$CF$106,ROW($D39),5),"")</f>
        <v>Fairweather Lodge Supportive Housing</v>
      </c>
      <c r="C39" s="287" t="str">
        <f>IF(INDEX('CoC Ranking Data'!$A$1:$CF$106,ROW($D39),7)&lt;&gt;"",INDEX('CoC Ranking Data'!$A$1:$CF$106,ROW($D39),7),"")</f>
        <v>PH</v>
      </c>
      <c r="D39" s="300">
        <f>IF(INDEX('CoC Ranking Data'!$A$1:$CF$106,ROW($D39),21)&lt;&gt;"",INDEX('CoC Ranking Data'!$A$1:$CF$106,ROW($D39),21),"")</f>
        <v>0.13</v>
      </c>
      <c r="E39" s="8">
        <f t="shared" si="0"/>
        <v>0</v>
      </c>
    </row>
    <row r="40" spans="1:5" s="9" customFormat="1" ht="12.75" x14ac:dyDescent="0.2">
      <c r="A40" s="286" t="str">
        <f>IF(INDEX('CoC Ranking Data'!$A$1:$CF$106,ROW($D40),4)&lt;&gt;"",INDEX('CoC Ranking Data'!$A$1:$CF$106,ROW($D40),4),"")</f>
        <v>Fayette County Community Action Agency, Inc.</v>
      </c>
      <c r="B40" s="286" t="str">
        <f>IF(INDEX('CoC Ranking Data'!$A$1:$CF$106,ROW($D40),5)&lt;&gt;"",INDEX('CoC Ranking Data'!$A$1:$CF$106,ROW($D40),5),"")</f>
        <v>Fayette Apartments</v>
      </c>
      <c r="C40" s="287" t="str">
        <f>IF(INDEX('CoC Ranking Data'!$A$1:$CF$106,ROW($D40),7)&lt;&gt;"",INDEX('CoC Ranking Data'!$A$1:$CF$106,ROW($D40),7),"")</f>
        <v>PH</v>
      </c>
      <c r="D40" s="300">
        <f>IF(INDEX('CoC Ranking Data'!$A$1:$CF$106,ROW($D40),21)&lt;&gt;"",INDEX('CoC Ranking Data'!$A$1:$CF$106,ROW($D40),21),"")</f>
        <v>0.2</v>
      </c>
      <c r="E40" s="8">
        <f t="shared" si="0"/>
        <v>0</v>
      </c>
    </row>
    <row r="41" spans="1:5" s="9" customFormat="1" ht="12.75" x14ac:dyDescent="0.2">
      <c r="A41" s="286" t="str">
        <f>IF(INDEX('CoC Ranking Data'!$A$1:$CF$106,ROW($D41),4)&lt;&gt;"",INDEX('CoC Ranking Data'!$A$1:$CF$106,ROW($D41),4),"")</f>
        <v>Fayette County Community Action Agency, Inc.</v>
      </c>
      <c r="B41" s="286" t="str">
        <f>IF(INDEX('CoC Ranking Data'!$A$1:$CF$106,ROW($D41),5)&lt;&gt;"",INDEX('CoC Ranking Data'!$A$1:$CF$106,ROW($D41),5),"")</f>
        <v>Fayette County Rapid Rehousing</v>
      </c>
      <c r="C41" s="287" t="str">
        <f>IF(INDEX('CoC Ranking Data'!$A$1:$CF$106,ROW($D41),7)&lt;&gt;"",INDEX('CoC Ranking Data'!$A$1:$CF$106,ROW($D41),7),"")</f>
        <v>PH-RRH</v>
      </c>
      <c r="D41" s="300">
        <f>IF(INDEX('CoC Ranking Data'!$A$1:$CF$106,ROW($D41),21)&lt;&gt;"",INDEX('CoC Ranking Data'!$A$1:$CF$106,ROW($D41),21),"")</f>
        <v>0.11</v>
      </c>
      <c r="E41" s="8">
        <f t="shared" si="0"/>
        <v>2</v>
      </c>
    </row>
    <row r="42" spans="1:5" s="9" customFormat="1" ht="12.75" x14ac:dyDescent="0.2">
      <c r="A42" s="286" t="str">
        <f>IF(INDEX('CoC Ranking Data'!$A$1:$CF$106,ROW($D42),4)&lt;&gt;"",INDEX('CoC Ranking Data'!$A$1:$CF$106,ROW($D42),4),"")</f>
        <v>Fayette County Community Action Agency, Inc.</v>
      </c>
      <c r="B42" s="286" t="str">
        <f>IF(INDEX('CoC Ranking Data'!$A$1:$CF$106,ROW($D42),5)&lt;&gt;"",INDEX('CoC Ranking Data'!$A$1:$CF$106,ROW($D42),5),"")</f>
        <v>Lenox Street Apartments</v>
      </c>
      <c r="C42" s="287" t="str">
        <f>IF(INDEX('CoC Ranking Data'!$A$1:$CF$106,ROW($D42),7)&lt;&gt;"",INDEX('CoC Ranking Data'!$A$1:$CF$106,ROW($D42),7),"")</f>
        <v>PH</v>
      </c>
      <c r="D42" s="300">
        <f>IF(INDEX('CoC Ranking Data'!$A$1:$CF$106,ROW($D42),21)&lt;&gt;"",INDEX('CoC Ranking Data'!$A$1:$CF$106,ROW($D42),21),"")</f>
        <v>0.28999999999999998</v>
      </c>
      <c r="E42" s="8">
        <f t="shared" si="0"/>
        <v>2</v>
      </c>
    </row>
    <row r="43" spans="1:5" s="9" customFormat="1" ht="12.75" x14ac:dyDescent="0.2">
      <c r="A43" s="286" t="str">
        <f>IF(INDEX('CoC Ranking Data'!$A$1:$CF$106,ROW($D43),4)&lt;&gt;"",INDEX('CoC Ranking Data'!$A$1:$CF$106,ROW($D43),4),"")</f>
        <v>Fayette County Community Action Agency, Inc.</v>
      </c>
      <c r="B43" s="286" t="str">
        <f>IF(INDEX('CoC Ranking Data'!$A$1:$CF$106,ROW($D43),5)&lt;&gt;"",INDEX('CoC Ranking Data'!$A$1:$CF$106,ROW($D43),5),"")</f>
        <v>Southwest Regional Rapid Re-Housing Program</v>
      </c>
      <c r="C43" s="287" t="str">
        <f>IF(INDEX('CoC Ranking Data'!$A$1:$CF$106,ROW($D43),7)&lt;&gt;"",INDEX('CoC Ranking Data'!$A$1:$CF$106,ROW($D43),7),"")</f>
        <v>PH-RRH</v>
      </c>
      <c r="D43" s="300">
        <f>IF(INDEX('CoC Ranking Data'!$A$1:$CF$106,ROW($D43),21)&lt;&gt;"",INDEX('CoC Ranking Data'!$A$1:$CF$106,ROW($D43),21),"")</f>
        <v>8.1967213114754092E-2</v>
      </c>
      <c r="E43" s="8">
        <f t="shared" si="0"/>
        <v>1</v>
      </c>
    </row>
    <row r="44" spans="1:5" s="9" customFormat="1" ht="12.75" x14ac:dyDescent="0.2">
      <c r="A44" s="286" t="str">
        <f>IF(INDEX('CoC Ranking Data'!$A$1:$CF$106,ROW($D44),4)&lt;&gt;"",INDEX('CoC Ranking Data'!$A$1:$CF$106,ROW($D44),4),"")</f>
        <v>Housing Authority of the County of Butler</v>
      </c>
      <c r="B44" s="286" t="str">
        <f>IF(INDEX('CoC Ranking Data'!$A$1:$CF$106,ROW($D44),5)&lt;&gt;"",INDEX('CoC Ranking Data'!$A$1:$CF$106,ROW($D44),5),"")</f>
        <v>Franklin Court Chronically Homeless</v>
      </c>
      <c r="C44" s="287" t="str">
        <f>IF(INDEX('CoC Ranking Data'!$A$1:$CF$106,ROW($D44),7)&lt;&gt;"",INDEX('CoC Ranking Data'!$A$1:$CF$106,ROW($D44),7),"")</f>
        <v>PH</v>
      </c>
      <c r="D44" s="300">
        <f>IF(INDEX('CoC Ranking Data'!$A$1:$CF$106,ROW($D44),21)&lt;&gt;"",INDEX('CoC Ranking Data'!$A$1:$CF$106,ROW($D44),21),"")</f>
        <v>0.4</v>
      </c>
      <c r="E44" s="8">
        <f t="shared" si="0"/>
        <v>2</v>
      </c>
    </row>
    <row r="45" spans="1:5" s="9" customFormat="1" ht="12.75" x14ac:dyDescent="0.2">
      <c r="A45" s="286" t="str">
        <f>IF(INDEX('CoC Ranking Data'!$A$1:$CF$106,ROW($D45),4)&lt;&gt;"",INDEX('CoC Ranking Data'!$A$1:$CF$106,ROW($D45),4),"")</f>
        <v>Indiana County Community Action Program, Inc.</v>
      </c>
      <c r="B45" s="286" t="str">
        <f>IF(INDEX('CoC Ranking Data'!$A$1:$CF$106,ROW($D45),5)&lt;&gt;"",INDEX('CoC Ranking Data'!$A$1:$CF$106,ROW($D45),5),"")</f>
        <v>PHD Consolidated</v>
      </c>
      <c r="C45" s="287" t="str">
        <f>IF(INDEX('CoC Ranking Data'!$A$1:$CF$106,ROW($D45),7)&lt;&gt;"",INDEX('CoC Ranking Data'!$A$1:$CF$106,ROW($D45),7),"")</f>
        <v>PH</v>
      </c>
      <c r="D45" s="300">
        <f>IF(INDEX('CoC Ranking Data'!$A$1:$CF$106,ROW($D45),21)&lt;&gt;"",INDEX('CoC Ranking Data'!$A$1:$CF$106,ROW($D45),21),"")</f>
        <v>0</v>
      </c>
      <c r="E45" s="8">
        <f t="shared" si="0"/>
        <v>0</v>
      </c>
    </row>
    <row r="46" spans="1:5" s="9" customFormat="1" ht="12.75" x14ac:dyDescent="0.2">
      <c r="A46" s="286" t="str">
        <f>IF(INDEX('CoC Ranking Data'!$A$1:$CF$106,ROW($D46),4)&lt;&gt;"",INDEX('CoC Ranking Data'!$A$1:$CF$106,ROW($D46),4),"")</f>
        <v>Lawrence County Social Services, Inc.</v>
      </c>
      <c r="B46" s="286" t="str">
        <f>IF(INDEX('CoC Ranking Data'!$A$1:$CF$106,ROW($D46),5)&lt;&gt;"",INDEX('CoC Ranking Data'!$A$1:$CF$106,ROW($D46),5),"")</f>
        <v>NWRHA</v>
      </c>
      <c r="C46" s="287" t="str">
        <f>IF(INDEX('CoC Ranking Data'!$A$1:$CF$106,ROW($D46),7)&lt;&gt;"",INDEX('CoC Ranking Data'!$A$1:$CF$106,ROW($D46),7),"")</f>
        <v>PH</v>
      </c>
      <c r="D46" s="300">
        <f>IF(INDEX('CoC Ranking Data'!$A$1:$CF$106,ROW($D46),21)&lt;&gt;"",INDEX('CoC Ranking Data'!$A$1:$CF$106,ROW($D46),21),"")</f>
        <v>0.2</v>
      </c>
      <c r="E46" s="8">
        <f t="shared" si="0"/>
        <v>0</v>
      </c>
    </row>
    <row r="47" spans="1:5" s="9" customFormat="1" ht="12.75" x14ac:dyDescent="0.2">
      <c r="A47" s="286" t="str">
        <f>IF(INDEX('CoC Ranking Data'!$A$1:$CF$106,ROW($D47),4)&lt;&gt;"",INDEX('CoC Ranking Data'!$A$1:$CF$106,ROW($D47),4),"")</f>
        <v>Lawrence County Social Services, Inc.</v>
      </c>
      <c r="B47" s="286" t="str">
        <f>IF(INDEX('CoC Ranking Data'!$A$1:$CF$106,ROW($D47),5)&lt;&gt;"",INDEX('CoC Ranking Data'!$A$1:$CF$106,ROW($D47),5),"")</f>
        <v>NWRHA 2</v>
      </c>
      <c r="C47" s="287" t="str">
        <f>IF(INDEX('CoC Ranking Data'!$A$1:$CF$106,ROW($D47),7)&lt;&gt;"",INDEX('CoC Ranking Data'!$A$1:$CF$106,ROW($D47),7),"")</f>
        <v>PH</v>
      </c>
      <c r="D47" s="300">
        <f>IF(INDEX('CoC Ranking Data'!$A$1:$CF$106,ROW($D47),21)&lt;&gt;"",INDEX('CoC Ranking Data'!$A$1:$CF$106,ROW($D47),21),"")</f>
        <v>0.33</v>
      </c>
      <c r="E47" s="8">
        <f t="shared" si="0"/>
        <v>2</v>
      </c>
    </row>
    <row r="48" spans="1:5" s="9" customFormat="1" ht="12.75" x14ac:dyDescent="0.2">
      <c r="A48" s="286" t="str">
        <f>IF(INDEX('CoC Ranking Data'!$A$1:$CF$106,ROW($D48),4)&lt;&gt;"",INDEX('CoC Ranking Data'!$A$1:$CF$106,ROW($D48),4),"")</f>
        <v>Lawrence County Social Services, Inc.</v>
      </c>
      <c r="B48" s="286" t="str">
        <f>IF(INDEX('CoC Ranking Data'!$A$1:$CF$106,ROW($D48),5)&lt;&gt;"",INDEX('CoC Ranking Data'!$A$1:$CF$106,ROW($D48),5),"")</f>
        <v>SAFE</v>
      </c>
      <c r="C48" s="287" t="str">
        <f>IF(INDEX('CoC Ranking Data'!$A$1:$CF$106,ROW($D48),7)&lt;&gt;"",INDEX('CoC Ranking Data'!$A$1:$CF$106,ROW($D48),7),"")</f>
        <v>SSO</v>
      </c>
      <c r="D48" s="300">
        <f>IF(INDEX('CoC Ranking Data'!$A$1:$CF$106,ROW($D48),21)&lt;&gt;"",INDEX('CoC Ranking Data'!$A$1:$CF$106,ROW($D48),21),"")</f>
        <v>0.12</v>
      </c>
      <c r="E48" s="8">
        <f t="shared" si="0"/>
        <v>2</v>
      </c>
    </row>
    <row r="49" spans="1:5" s="9" customFormat="1" ht="12.75" x14ac:dyDescent="0.2">
      <c r="A49" s="286" t="str">
        <f>IF(INDEX('CoC Ranking Data'!$A$1:$CF$106,ROW($D49),4)&lt;&gt;"",INDEX('CoC Ranking Data'!$A$1:$CF$106,ROW($D49),4),"")</f>
        <v>Lawrence County Social Services, Inc.</v>
      </c>
      <c r="B49" s="286" t="str">
        <f>IF(INDEX('CoC Ranking Data'!$A$1:$CF$106,ROW($D49),5)&lt;&gt;"",INDEX('CoC Ranking Data'!$A$1:$CF$106,ROW($D49),5),"")</f>
        <v>TEAM RRH</v>
      </c>
      <c r="C49" s="287" t="str">
        <f>IF(INDEX('CoC Ranking Data'!$A$1:$CF$106,ROW($D49),7)&lt;&gt;"",INDEX('CoC Ranking Data'!$A$1:$CF$106,ROW($D49),7),"")</f>
        <v>PH-RRH</v>
      </c>
      <c r="D49" s="300">
        <f>IF(INDEX('CoC Ranking Data'!$A$1:$CF$106,ROW($D49),21)&lt;&gt;"",INDEX('CoC Ranking Data'!$A$1:$CF$106,ROW($D49),21),"")</f>
        <v>0.28999999999999998</v>
      </c>
      <c r="E49" s="8">
        <f t="shared" si="0"/>
        <v>2</v>
      </c>
    </row>
    <row r="50" spans="1:5" s="9" customFormat="1" ht="12.75" x14ac:dyDescent="0.2">
      <c r="A50" s="286" t="str">
        <f>IF(INDEX('CoC Ranking Data'!$A$1:$CF$106,ROW($D50),4)&lt;&gt;"",INDEX('CoC Ranking Data'!$A$1:$CF$106,ROW($D50),4),"")</f>
        <v>Lawrence County Social Services, Inc.</v>
      </c>
      <c r="B50" s="286" t="str">
        <f>IF(INDEX('CoC Ranking Data'!$A$1:$CF$106,ROW($D50),5)&lt;&gt;"",INDEX('CoC Ranking Data'!$A$1:$CF$106,ROW($D50),5),"")</f>
        <v>Turning Point</v>
      </c>
      <c r="C50" s="287" t="str">
        <f>IF(INDEX('CoC Ranking Data'!$A$1:$CF$106,ROW($D50),7)&lt;&gt;"",INDEX('CoC Ranking Data'!$A$1:$CF$106,ROW($D50),7),"")</f>
        <v>PH</v>
      </c>
      <c r="D50" s="300">
        <f>IF(INDEX('CoC Ranking Data'!$A$1:$CF$106,ROW($D50),21)&lt;&gt;"",INDEX('CoC Ranking Data'!$A$1:$CF$106,ROW($D50),21),"")</f>
        <v>0.68</v>
      </c>
      <c r="E50" s="8">
        <f t="shared" si="0"/>
        <v>2</v>
      </c>
    </row>
    <row r="51" spans="1:5" s="9" customFormat="1" ht="12.75" x14ac:dyDescent="0.2">
      <c r="A51" s="286" t="str">
        <f>IF(INDEX('CoC Ranking Data'!$A$1:$CF$106,ROW($D51),4)&lt;&gt;"",INDEX('CoC Ranking Data'!$A$1:$CF$106,ROW($D51),4),"")</f>
        <v>Lawrence County Social Services, Inc.</v>
      </c>
      <c r="B51" s="286" t="str">
        <f>IF(INDEX('CoC Ranking Data'!$A$1:$CF$106,ROW($D51),5)&lt;&gt;"",INDEX('CoC Ranking Data'!$A$1:$CF$106,ROW($D51),5),"")</f>
        <v>Veterans RRH</v>
      </c>
      <c r="C51" s="287" t="str">
        <f>IF(INDEX('CoC Ranking Data'!$A$1:$CF$106,ROW($D51),7)&lt;&gt;"",INDEX('CoC Ranking Data'!$A$1:$CF$106,ROW($D51),7),"")</f>
        <v>PH-RRH</v>
      </c>
      <c r="D51" s="300">
        <f>IF(INDEX('CoC Ranking Data'!$A$1:$CF$106,ROW($D51),21)&lt;&gt;"",INDEX('CoC Ranking Data'!$A$1:$CF$106,ROW($D51),21),"")</f>
        <v>0.11</v>
      </c>
      <c r="E51" s="8">
        <f t="shared" si="0"/>
        <v>2</v>
      </c>
    </row>
    <row r="52" spans="1:5" s="9" customFormat="1" ht="12.75" x14ac:dyDescent="0.2">
      <c r="A52" s="286" t="str">
        <f>IF(INDEX('CoC Ranking Data'!$A$1:$CF$106,ROW($D52),4)&lt;&gt;"",INDEX('CoC Ranking Data'!$A$1:$CF$106,ROW($D52),4),"")</f>
        <v>McKean County Redevelopment &amp; Housing Authority</v>
      </c>
      <c r="B52" s="286" t="str">
        <f>IF(INDEX('CoC Ranking Data'!$A$1:$CF$106,ROW($D52),5)&lt;&gt;"",INDEX('CoC Ranking Data'!$A$1:$CF$106,ROW($D52),5),"")</f>
        <v>Northwest RRH</v>
      </c>
      <c r="C52" s="287" t="str">
        <f>IF(INDEX('CoC Ranking Data'!$A$1:$CF$106,ROW($D52),7)&lt;&gt;"",INDEX('CoC Ranking Data'!$A$1:$CF$106,ROW($D52),7),"")</f>
        <v>PH-RRH</v>
      </c>
      <c r="D52" s="300">
        <f>IF(INDEX('CoC Ranking Data'!$A$1:$CF$106,ROW($D52),21)&lt;&gt;"",INDEX('CoC Ranking Data'!$A$1:$CF$106,ROW($D52),21),"")</f>
        <v>0.22</v>
      </c>
      <c r="E52" s="8">
        <f t="shared" si="0"/>
        <v>2</v>
      </c>
    </row>
    <row r="53" spans="1:5" s="9" customFormat="1" ht="12.75" x14ac:dyDescent="0.2">
      <c r="A53" s="286" t="str">
        <f>IF(INDEX('CoC Ranking Data'!$A$1:$CF$106,ROW($D53),4)&lt;&gt;"",INDEX('CoC Ranking Data'!$A$1:$CF$106,ROW($D53),4),"")</f>
        <v>Northern Cambria Community Development Corporation</v>
      </c>
      <c r="B53" s="286" t="str">
        <f>IF(INDEX('CoC Ranking Data'!$A$1:$CF$106,ROW($D53),5)&lt;&gt;"",INDEX('CoC Ranking Data'!$A$1:$CF$106,ROW($D53),5),"")</f>
        <v>Chestnut Street Gardens Renewal Project Application FY 2018</v>
      </c>
      <c r="C53" s="287" t="str">
        <f>IF(INDEX('CoC Ranking Data'!$A$1:$CF$106,ROW($D53),7)&lt;&gt;"",INDEX('CoC Ranking Data'!$A$1:$CF$106,ROW($D53),7),"")</f>
        <v>PH</v>
      </c>
      <c r="D53" s="300">
        <f>IF(INDEX('CoC Ranking Data'!$A$1:$CF$106,ROW($D53),21)&lt;&gt;"",INDEX('CoC Ranking Data'!$A$1:$CF$106,ROW($D53),21),"")</f>
        <v>1</v>
      </c>
      <c r="E53" s="8">
        <f t="shared" si="0"/>
        <v>2</v>
      </c>
    </row>
    <row r="54" spans="1:5" s="9" customFormat="1" ht="12.75" x14ac:dyDescent="0.2">
      <c r="A54" s="286" t="str">
        <f>IF(INDEX('CoC Ranking Data'!$A$1:$CF$106,ROW($D54),4)&lt;&gt;"",INDEX('CoC Ranking Data'!$A$1:$CF$106,ROW($D54),4),"")</f>
        <v>Northern Cambria Community Development Corporation</v>
      </c>
      <c r="B54" s="286" t="str">
        <f>IF(INDEX('CoC Ranking Data'!$A$1:$CF$106,ROW($D54),5)&lt;&gt;"",INDEX('CoC Ranking Data'!$A$1:$CF$106,ROW($D54),5),"")</f>
        <v>Clinton Street Gardens Renewal Project Application FY 2018</v>
      </c>
      <c r="C54" s="287" t="str">
        <f>IF(INDEX('CoC Ranking Data'!$A$1:$CF$106,ROW($D54),7)&lt;&gt;"",INDEX('CoC Ranking Data'!$A$1:$CF$106,ROW($D54),7),"")</f>
        <v>PH</v>
      </c>
      <c r="D54" s="300">
        <f>IF(INDEX('CoC Ranking Data'!$A$1:$CF$106,ROW($D54),21)&lt;&gt;"",INDEX('CoC Ranking Data'!$A$1:$CF$106,ROW($D54),21),"")</f>
        <v>0.56999999999999995</v>
      </c>
      <c r="E54" s="8">
        <f t="shared" si="0"/>
        <v>2</v>
      </c>
    </row>
    <row r="55" spans="1:5" s="9" customFormat="1" ht="12.75" x14ac:dyDescent="0.2">
      <c r="A55" s="286" t="str">
        <f>IF(INDEX('CoC Ranking Data'!$A$1:$CF$106,ROW($D55),4)&lt;&gt;"",INDEX('CoC Ranking Data'!$A$1:$CF$106,ROW($D55),4),"")</f>
        <v>Union Mission of Latrobe, Inc.</v>
      </c>
      <c r="B55" s="286" t="str">
        <f>IF(INDEX('CoC Ranking Data'!$A$1:$CF$106,ROW($D55),5)&lt;&gt;"",INDEX('CoC Ranking Data'!$A$1:$CF$106,ROW($D55),5),"")</f>
        <v>Consolidated Union Mission Permanent Supportive Housing</v>
      </c>
      <c r="C55" s="287" t="str">
        <f>IF(INDEX('CoC Ranking Data'!$A$1:$CF$106,ROW($D55),7)&lt;&gt;"",INDEX('CoC Ranking Data'!$A$1:$CF$106,ROW($D55),7),"")</f>
        <v>PH</v>
      </c>
      <c r="D55" s="300">
        <f>IF(INDEX('CoC Ranking Data'!$A$1:$CF$106,ROW($D55),21)&lt;&gt;"",INDEX('CoC Ranking Data'!$A$1:$CF$106,ROW($D55),21),"")</f>
        <v>0.2857142857142857</v>
      </c>
      <c r="E55" s="8">
        <f t="shared" si="0"/>
        <v>2</v>
      </c>
    </row>
    <row r="56" spans="1:5" x14ac:dyDescent="0.25">
      <c r="A56" s="286" t="str">
        <f>IF(INDEX('CoC Ranking Data'!$A$1:$CF$106,ROW($D56),4)&lt;&gt;"",INDEX('CoC Ranking Data'!$A$1:$CF$106,ROW($D56),4),"")</f>
        <v>Victim Outreach Intervention Center</v>
      </c>
      <c r="B56" s="286" t="str">
        <f>IF(INDEX('CoC Ranking Data'!$A$1:$CF$106,ROW($D56),5)&lt;&gt;"",INDEX('CoC Ranking Data'!$A$1:$CF$106,ROW($D56),5),"")</f>
        <v>Enduring VOICe</v>
      </c>
      <c r="C56" s="287" t="str">
        <f>IF(INDEX('CoC Ranking Data'!$A$1:$CF$106,ROW($D56),7)&lt;&gt;"",INDEX('CoC Ranking Data'!$A$1:$CF$106,ROW($D56),7),"")</f>
        <v>PH</v>
      </c>
      <c r="D56" s="300">
        <f>IF(INDEX('CoC Ranking Data'!$A$1:$CF$106,ROW($D56),21)&lt;&gt;"",INDEX('CoC Ranking Data'!$A$1:$CF$106,ROW($D56),21),"")</f>
        <v>0</v>
      </c>
      <c r="E56" s="8">
        <f t="shared" si="0"/>
        <v>0</v>
      </c>
    </row>
    <row r="57" spans="1:5" x14ac:dyDescent="0.25">
      <c r="A57" s="286" t="str">
        <f>IF(INDEX('CoC Ranking Data'!$A$1:$CF$106,ROW($D57),4)&lt;&gt;"",INDEX('CoC Ranking Data'!$A$1:$CF$106,ROW($D57),4),"")</f>
        <v>Warren-Forest Counties Economic Opportunity Council</v>
      </c>
      <c r="B57" s="286" t="str">
        <f>IF(INDEX('CoC Ranking Data'!$A$1:$CF$106,ROW($D57),5)&lt;&gt;"",INDEX('CoC Ranking Data'!$A$1:$CF$106,ROW($D57),5),"")</f>
        <v>Youngsville Permanent Supportive Housing</v>
      </c>
      <c r="C57" s="287" t="str">
        <f>IF(INDEX('CoC Ranking Data'!$A$1:$CF$106,ROW($D57),7)&lt;&gt;"",INDEX('CoC Ranking Data'!$A$1:$CF$106,ROW($D57),7),"")</f>
        <v>PH</v>
      </c>
      <c r="D57" s="300">
        <f>IF(INDEX('CoC Ranking Data'!$A$1:$CF$106,ROW($D57),21)&lt;&gt;"",INDEX('CoC Ranking Data'!$A$1:$CF$106,ROW($D57),21),"")</f>
        <v>0.33</v>
      </c>
      <c r="E57" s="8">
        <f t="shared" si="0"/>
        <v>2</v>
      </c>
    </row>
    <row r="58" spans="1:5" x14ac:dyDescent="0.25">
      <c r="A58" s="286" t="str">
        <f>IF(INDEX('CoC Ranking Data'!$A$1:$CF$106,ROW($D58),4)&lt;&gt;"",INDEX('CoC Ranking Data'!$A$1:$CF$106,ROW($D58),4),"")</f>
        <v>Westmoreland Community Action</v>
      </c>
      <c r="B58" s="286" t="str">
        <f>IF(INDEX('CoC Ranking Data'!$A$1:$CF$106,ROW($D58),5)&lt;&gt;"",INDEX('CoC Ranking Data'!$A$1:$CF$106,ROW($D58),5),"")</f>
        <v>Consolidated WCA PSH Project FY2018</v>
      </c>
      <c r="C58" s="287" t="str">
        <f>IF(INDEX('CoC Ranking Data'!$A$1:$CF$106,ROW($D58),7)&lt;&gt;"",INDEX('CoC Ranking Data'!$A$1:$CF$106,ROW($D58),7),"")</f>
        <v>PH</v>
      </c>
      <c r="D58" s="300">
        <f>IF(INDEX('CoC Ranking Data'!$A$1:$CF$106,ROW($D58),21)&lt;&gt;"",INDEX('CoC Ranking Data'!$A$1:$CF$106,ROW($D58),21),"")</f>
        <v>0.53333333333333333</v>
      </c>
      <c r="E58" s="8">
        <f t="shared" si="0"/>
        <v>2</v>
      </c>
    </row>
    <row r="59" spans="1:5" x14ac:dyDescent="0.25">
      <c r="A59" s="286" t="str">
        <f>IF(INDEX('CoC Ranking Data'!$A$1:$CF$106,ROW($D59),4)&lt;&gt;"",INDEX('CoC Ranking Data'!$A$1:$CF$106,ROW($D59),4),"")</f>
        <v>Westmoreland Community Action</v>
      </c>
      <c r="B59" s="286" t="str">
        <f>IF(INDEX('CoC Ranking Data'!$A$1:$CF$106,ROW($D59),5)&lt;&gt;"",INDEX('CoC Ranking Data'!$A$1:$CF$106,ROW($D59),5),"")</f>
        <v>WCA PSH for Families 2018</v>
      </c>
      <c r="C59" s="287" t="str">
        <f>IF(INDEX('CoC Ranking Data'!$A$1:$CF$106,ROW($D59),7)&lt;&gt;"",INDEX('CoC Ranking Data'!$A$1:$CF$106,ROW($D59),7),"")</f>
        <v>PH</v>
      </c>
      <c r="D59" s="300">
        <f>IF(INDEX('CoC Ranking Data'!$A$1:$CF$106,ROW($D59),21)&lt;&gt;"",INDEX('CoC Ranking Data'!$A$1:$CF$106,ROW($D59),21),"")</f>
        <v>0.19</v>
      </c>
      <c r="E59" s="8">
        <f t="shared" si="0"/>
        <v>0</v>
      </c>
    </row>
    <row r="60" spans="1:5" x14ac:dyDescent="0.25">
      <c r="A60" s="286" t="str">
        <f>IF(INDEX('CoC Ranking Data'!$A$1:$CF$106,ROW($D60),4)&lt;&gt;"",INDEX('CoC Ranking Data'!$A$1:$CF$106,ROW($D60),4),"")</f>
        <v>Westmoreland Community Action</v>
      </c>
      <c r="B60" s="286" t="str">
        <f>IF(INDEX('CoC Ranking Data'!$A$1:$CF$106,ROW($D60),5)&lt;&gt;"",INDEX('CoC Ranking Data'!$A$1:$CF$106,ROW($D60),5),"")</f>
        <v>WCA PSH-Pittsburgh Street House 2018</v>
      </c>
      <c r="C60" s="287" t="str">
        <f>IF(INDEX('CoC Ranking Data'!$A$1:$CF$106,ROW($D60),7)&lt;&gt;"",INDEX('CoC Ranking Data'!$A$1:$CF$106,ROW($D60),7),"")</f>
        <v>PH</v>
      </c>
      <c r="D60" s="300">
        <f>IF(INDEX('CoC Ranking Data'!$A$1:$CF$106,ROW($D60),21)&lt;&gt;"",INDEX('CoC Ranking Data'!$A$1:$CF$106,ROW($D60),21),"")</f>
        <v>0.14000000000000001</v>
      </c>
      <c r="E60" s="8">
        <f t="shared" si="0"/>
        <v>0</v>
      </c>
    </row>
    <row r="61" spans="1:5" x14ac:dyDescent="0.25">
      <c r="A61" s="286" t="str">
        <f>IF(INDEX('CoC Ranking Data'!$A$1:$CF$106,ROW($D61),4)&lt;&gt;"",INDEX('CoC Ranking Data'!$A$1:$CF$106,ROW($D61),4),"")</f>
        <v/>
      </c>
      <c r="B61" s="286" t="str">
        <f>IF(INDEX('CoC Ranking Data'!$A$1:$CF$106,ROW($D61),5)&lt;&gt;"",INDEX('CoC Ranking Data'!$A$1:$CF$106,ROW($D61),5),"")</f>
        <v/>
      </c>
      <c r="C61" s="287" t="str">
        <f>IF(INDEX('CoC Ranking Data'!$A$1:$CF$106,ROW($D61),7)&lt;&gt;"",INDEX('CoC Ranking Data'!$A$1:$CF$106,ROW($D61),7),"")</f>
        <v/>
      </c>
      <c r="D61" s="300" t="str">
        <f>IF(INDEX('CoC Ranking Data'!$A$1:$CF$106,ROW($D61),21)&lt;&gt;"",INDEX('CoC Ranking Data'!$A$1:$CF$106,ROW($D61),21),"")</f>
        <v/>
      </c>
      <c r="E61" s="8" t="str">
        <f t="shared" si="0"/>
        <v/>
      </c>
    </row>
    <row r="62" spans="1:5" x14ac:dyDescent="0.25">
      <c r="A62" s="286" t="str">
        <f>IF(INDEX('CoC Ranking Data'!$A$1:$CF$106,ROW($D62),4)&lt;&gt;"",INDEX('CoC Ranking Data'!$A$1:$CF$106,ROW($D62),4),"")</f>
        <v/>
      </c>
      <c r="B62" s="286" t="str">
        <f>IF(INDEX('CoC Ranking Data'!$A$1:$CF$106,ROW($D62),5)&lt;&gt;"",INDEX('CoC Ranking Data'!$A$1:$CF$106,ROW($D62),5),"")</f>
        <v/>
      </c>
      <c r="C62" s="287" t="str">
        <f>IF(INDEX('CoC Ranking Data'!$A$1:$CF$106,ROW($D62),7)&lt;&gt;"",INDEX('CoC Ranking Data'!$A$1:$CF$106,ROW($D62),7),"")</f>
        <v/>
      </c>
      <c r="D62" s="300" t="str">
        <f>IF(INDEX('CoC Ranking Data'!$A$1:$CF$106,ROW($D62),21)&lt;&gt;"",INDEX('CoC Ranking Data'!$A$1:$CF$106,ROW($D62),21),"")</f>
        <v/>
      </c>
      <c r="E62" s="8" t="str">
        <f t="shared" si="0"/>
        <v/>
      </c>
    </row>
    <row r="63" spans="1:5" x14ac:dyDescent="0.25">
      <c r="A63" s="286" t="str">
        <f>IF(INDEX('CoC Ranking Data'!$A$1:$CF$106,ROW($D63),4)&lt;&gt;"",INDEX('CoC Ranking Data'!$A$1:$CF$106,ROW($D63),4),"")</f>
        <v/>
      </c>
      <c r="B63" s="286" t="str">
        <f>IF(INDEX('CoC Ranking Data'!$A$1:$CF$106,ROW($D63),5)&lt;&gt;"",INDEX('CoC Ranking Data'!$A$1:$CF$106,ROW($D63),5),"")</f>
        <v/>
      </c>
      <c r="C63" s="287" t="str">
        <f>IF(INDEX('CoC Ranking Data'!$A$1:$CF$106,ROW($D63),7)&lt;&gt;"",INDEX('CoC Ranking Data'!$A$1:$CF$106,ROW($D63),7),"")</f>
        <v/>
      </c>
      <c r="D63" s="300" t="str">
        <f>IF(INDEX('CoC Ranking Data'!$A$1:$CF$106,ROW($D63),21)&lt;&gt;"",INDEX('CoC Ranking Data'!$A$1:$CF$106,ROW($D63),21),"")</f>
        <v/>
      </c>
      <c r="E63" s="8" t="str">
        <f t="shared" si="0"/>
        <v/>
      </c>
    </row>
    <row r="64" spans="1:5" x14ac:dyDescent="0.25">
      <c r="A64" s="286" t="str">
        <f>IF(INDEX('CoC Ranking Data'!$A$1:$CF$106,ROW($D64),4)&lt;&gt;"",INDEX('CoC Ranking Data'!$A$1:$CF$106,ROW($D64),4),"")</f>
        <v/>
      </c>
      <c r="B64" s="286" t="str">
        <f>IF(INDEX('CoC Ranking Data'!$A$1:$CF$106,ROW($D64),5)&lt;&gt;"",INDEX('CoC Ranking Data'!$A$1:$CF$106,ROW($D64),5),"")</f>
        <v/>
      </c>
      <c r="C64" s="287" t="str">
        <f>IF(INDEX('CoC Ranking Data'!$A$1:$CF$106,ROW($D64),7)&lt;&gt;"",INDEX('CoC Ranking Data'!$A$1:$CF$106,ROW($D64),7),"")</f>
        <v/>
      </c>
      <c r="D64" s="300" t="str">
        <f>IF(INDEX('CoC Ranking Data'!$A$1:$CF$106,ROW($D64),21)&lt;&gt;"",INDEX('CoC Ranking Data'!$A$1:$CF$106,ROW($D64),21),"")</f>
        <v/>
      </c>
      <c r="E64" s="8" t="str">
        <f t="shared" si="0"/>
        <v/>
      </c>
    </row>
    <row r="65" spans="1:5" x14ac:dyDescent="0.25">
      <c r="A65" s="286" t="str">
        <f>IF(INDEX('CoC Ranking Data'!$A$1:$CF$106,ROW($D65),4)&lt;&gt;"",INDEX('CoC Ranking Data'!$A$1:$CF$106,ROW($D65),4),"")</f>
        <v/>
      </c>
      <c r="B65" s="286" t="str">
        <f>IF(INDEX('CoC Ranking Data'!$A$1:$CF$106,ROW($D65),5)&lt;&gt;"",INDEX('CoC Ranking Data'!$A$1:$CF$106,ROW($D65),5),"")</f>
        <v/>
      </c>
      <c r="C65" s="287" t="str">
        <f>IF(INDEX('CoC Ranking Data'!$A$1:$CF$106,ROW($D65),7)&lt;&gt;"",INDEX('CoC Ranking Data'!$A$1:$CF$106,ROW($D65),7),"")</f>
        <v/>
      </c>
      <c r="D65" s="300" t="str">
        <f>IF(INDEX('CoC Ranking Data'!$A$1:$CF$106,ROW($D65),21)&lt;&gt;"",INDEX('CoC Ranking Data'!$A$1:$CF$106,ROW($D65),21),"")</f>
        <v/>
      </c>
      <c r="E65" s="8" t="str">
        <f t="shared" si="0"/>
        <v/>
      </c>
    </row>
    <row r="66" spans="1:5" x14ac:dyDescent="0.25">
      <c r="A66" s="286" t="str">
        <f>IF(INDEX('CoC Ranking Data'!$A$1:$CF$106,ROW($D66),4)&lt;&gt;"",INDEX('CoC Ranking Data'!$A$1:$CF$106,ROW($D66),4),"")</f>
        <v/>
      </c>
      <c r="B66" s="286" t="str">
        <f>IF(INDEX('CoC Ranking Data'!$A$1:$CF$106,ROW($D66),5)&lt;&gt;"",INDEX('CoC Ranking Data'!$A$1:$CF$106,ROW($D66),5),"")</f>
        <v/>
      </c>
      <c r="C66" s="287" t="str">
        <f>IF(INDEX('CoC Ranking Data'!$A$1:$CF$106,ROW($D66),7)&lt;&gt;"",INDEX('CoC Ranking Data'!$A$1:$CF$106,ROW($D66),7),"")</f>
        <v/>
      </c>
      <c r="D66" s="300" t="str">
        <f>IF(INDEX('CoC Ranking Data'!$A$1:$CF$106,ROW($D66),21)&lt;&gt;"",INDEX('CoC Ranking Data'!$A$1:$CF$106,ROW($D66),21),"")</f>
        <v/>
      </c>
      <c r="E66" s="8" t="str">
        <f t="shared" si="0"/>
        <v/>
      </c>
    </row>
    <row r="67" spans="1:5" x14ac:dyDescent="0.25">
      <c r="A67" s="286" t="str">
        <f>IF(INDEX('CoC Ranking Data'!$A$1:$CF$106,ROW($D67),4)&lt;&gt;"",INDEX('CoC Ranking Data'!$A$1:$CF$106,ROW($D67),4),"")</f>
        <v/>
      </c>
      <c r="B67" s="286" t="str">
        <f>IF(INDEX('CoC Ranking Data'!$A$1:$CF$106,ROW($D67),5)&lt;&gt;"",INDEX('CoC Ranking Data'!$A$1:$CF$106,ROW($D67),5),"")</f>
        <v/>
      </c>
      <c r="C67" s="287" t="str">
        <f>IF(INDEX('CoC Ranking Data'!$A$1:$CF$106,ROW($D67),7)&lt;&gt;"",INDEX('CoC Ranking Data'!$A$1:$CF$106,ROW($D67),7),"")</f>
        <v/>
      </c>
      <c r="D67" s="300" t="str">
        <f>IF(INDEX('CoC Ranking Data'!$A$1:$CF$106,ROW($D67),21)&lt;&gt;"",INDEX('CoC Ranking Data'!$A$1:$CF$106,ROW($D67),21),"")</f>
        <v/>
      </c>
      <c r="E67" s="8" t="str">
        <f t="shared" si="0"/>
        <v/>
      </c>
    </row>
    <row r="68" spans="1:5" x14ac:dyDescent="0.25">
      <c r="A68" s="286" t="str">
        <f>IF(INDEX('CoC Ranking Data'!$A$1:$CF$106,ROW($D68),4)&lt;&gt;"",INDEX('CoC Ranking Data'!$A$1:$CF$106,ROW($D68),4),"")</f>
        <v/>
      </c>
      <c r="B68" s="286" t="str">
        <f>IF(INDEX('CoC Ranking Data'!$A$1:$CF$106,ROW($D68),5)&lt;&gt;"",INDEX('CoC Ranking Data'!$A$1:$CF$106,ROW($D68),5),"")</f>
        <v/>
      </c>
      <c r="C68" s="287" t="str">
        <f>IF(INDEX('CoC Ranking Data'!$A$1:$CF$106,ROW($D68),7)&lt;&gt;"",INDEX('CoC Ranking Data'!$A$1:$CF$106,ROW($D68),7),"")</f>
        <v/>
      </c>
      <c r="D68" s="300" t="str">
        <f>IF(INDEX('CoC Ranking Data'!$A$1:$CF$106,ROW($D68),21)&lt;&gt;"",INDEX('CoC Ranking Data'!$A$1:$CF$106,ROW($D68),21),"")</f>
        <v/>
      </c>
      <c r="E68" s="8" t="str">
        <f t="shared" si="0"/>
        <v/>
      </c>
    </row>
    <row r="69" spans="1:5" x14ac:dyDescent="0.25">
      <c r="A69" s="286" t="str">
        <f>IF(INDEX('CoC Ranking Data'!$A$1:$CF$106,ROW($D69),4)&lt;&gt;"",INDEX('CoC Ranking Data'!$A$1:$CF$106,ROW($D69),4),"")</f>
        <v/>
      </c>
      <c r="B69" s="286" t="str">
        <f>IF(INDEX('CoC Ranking Data'!$A$1:$CF$106,ROW($D69),5)&lt;&gt;"",INDEX('CoC Ranking Data'!$A$1:$CF$106,ROW($D69),5),"")</f>
        <v/>
      </c>
      <c r="C69" s="287" t="str">
        <f>IF(INDEX('CoC Ranking Data'!$A$1:$CF$106,ROW($D69),7)&lt;&gt;"",INDEX('CoC Ranking Data'!$A$1:$CF$106,ROW($D69),7),"")</f>
        <v/>
      </c>
      <c r="D69" s="300" t="str">
        <f>IF(INDEX('CoC Ranking Data'!$A$1:$CF$106,ROW($D69),21)&lt;&gt;"",INDEX('CoC Ranking Data'!$A$1:$CF$106,ROW($D69),21),"")</f>
        <v/>
      </c>
      <c r="E69" s="8" t="str">
        <f t="shared" si="0"/>
        <v/>
      </c>
    </row>
    <row r="70" spans="1:5" x14ac:dyDescent="0.25">
      <c r="A70" s="286" t="str">
        <f>IF(INDEX('CoC Ranking Data'!$A$1:$CF$106,ROW($D70),4)&lt;&gt;"",INDEX('CoC Ranking Data'!$A$1:$CF$106,ROW($D70),4),"")</f>
        <v/>
      </c>
      <c r="B70" s="286" t="str">
        <f>IF(INDEX('CoC Ranking Data'!$A$1:$CF$106,ROW($D70),5)&lt;&gt;"",INDEX('CoC Ranking Data'!$A$1:$CF$106,ROW($D70),5),"")</f>
        <v/>
      </c>
      <c r="C70" s="287" t="str">
        <f>IF(INDEX('CoC Ranking Data'!$A$1:$CF$106,ROW($D70),7)&lt;&gt;"",INDEX('CoC Ranking Data'!$A$1:$CF$106,ROW($D70),7),"")</f>
        <v/>
      </c>
      <c r="D70" s="300" t="str">
        <f>IF(INDEX('CoC Ranking Data'!$A$1:$CF$106,ROW($D70),21)&lt;&gt;"",INDEX('CoC Ranking Data'!$A$1:$CF$106,ROW($D70),21),"")</f>
        <v/>
      </c>
      <c r="E70" s="8" t="str">
        <f t="shared" si="0"/>
        <v/>
      </c>
    </row>
    <row r="71" spans="1:5" x14ac:dyDescent="0.25">
      <c r="A71" s="286" t="str">
        <f>IF(INDEX('CoC Ranking Data'!$A$1:$CF$106,ROW($D71),4)&lt;&gt;"",INDEX('CoC Ranking Data'!$A$1:$CF$106,ROW($D71),4),"")</f>
        <v/>
      </c>
      <c r="B71" s="286" t="str">
        <f>IF(INDEX('CoC Ranking Data'!$A$1:$CF$106,ROW($D71),5)&lt;&gt;"",INDEX('CoC Ranking Data'!$A$1:$CF$106,ROW($D71),5),"")</f>
        <v/>
      </c>
      <c r="C71" s="287" t="str">
        <f>IF(INDEX('CoC Ranking Data'!$A$1:$CF$106,ROW($D71),7)&lt;&gt;"",INDEX('CoC Ranking Data'!$A$1:$CF$106,ROW($D71),7),"")</f>
        <v/>
      </c>
      <c r="D71" s="300" t="str">
        <f>IF(INDEX('CoC Ranking Data'!$A$1:$CF$106,ROW($D71),21)&lt;&gt;"",INDEX('CoC Ranking Data'!$A$1:$CF$106,ROW($D71),21),"")</f>
        <v/>
      </c>
      <c r="E71" s="8" t="str">
        <f t="shared" si="0"/>
        <v/>
      </c>
    </row>
    <row r="72" spans="1:5" x14ac:dyDescent="0.25">
      <c r="A72" s="286" t="str">
        <f>IF(INDEX('CoC Ranking Data'!$A$1:$CF$106,ROW($D72),4)&lt;&gt;"",INDEX('CoC Ranking Data'!$A$1:$CF$106,ROW($D72),4),"")</f>
        <v/>
      </c>
      <c r="B72" s="286" t="str">
        <f>IF(INDEX('CoC Ranking Data'!$A$1:$CF$106,ROW($D72),5)&lt;&gt;"",INDEX('CoC Ranking Data'!$A$1:$CF$106,ROW($D72),5),"")</f>
        <v/>
      </c>
      <c r="C72" s="287" t="str">
        <f>IF(INDEX('CoC Ranking Data'!$A$1:$CF$106,ROW($D72),7)&lt;&gt;"",INDEX('CoC Ranking Data'!$A$1:$CF$106,ROW($D72),7),"")</f>
        <v/>
      </c>
      <c r="D72" s="300" t="str">
        <f>IF(INDEX('CoC Ranking Data'!$A$1:$CF$106,ROW($D72),21)&lt;&gt;"",INDEX('CoC Ranking Data'!$A$1:$CF$106,ROW($D72),21),"")</f>
        <v/>
      </c>
      <c r="E72" s="8" t="str">
        <f t="shared" si="0"/>
        <v/>
      </c>
    </row>
    <row r="73" spans="1:5" x14ac:dyDescent="0.25">
      <c r="A73" s="286" t="str">
        <f>IF(INDEX('CoC Ranking Data'!$A$1:$CF$106,ROW($D73),4)&lt;&gt;"",INDEX('CoC Ranking Data'!$A$1:$CF$106,ROW($D73),4),"")</f>
        <v/>
      </c>
      <c r="B73" s="286" t="str">
        <f>IF(INDEX('CoC Ranking Data'!$A$1:$CF$106,ROW($D73),5)&lt;&gt;"",INDEX('CoC Ranking Data'!$A$1:$CF$106,ROW($D73),5),"")</f>
        <v/>
      </c>
      <c r="C73" s="287" t="str">
        <f>IF(INDEX('CoC Ranking Data'!$A$1:$CF$106,ROW($D73),7)&lt;&gt;"",INDEX('CoC Ranking Data'!$A$1:$CF$106,ROW($D73),7),"")</f>
        <v/>
      </c>
      <c r="D73" s="300" t="str">
        <f>IF(INDEX('CoC Ranking Data'!$A$1:$CF$106,ROW($D73),21)&lt;&gt;"",INDEX('CoC Ranking Data'!$A$1:$CF$106,ROW($D73),21),"")</f>
        <v/>
      </c>
      <c r="E73" s="8" t="str">
        <f t="shared" si="0"/>
        <v/>
      </c>
    </row>
    <row r="74" spans="1:5" x14ac:dyDescent="0.25">
      <c r="A74" s="286" t="str">
        <f>IF(INDEX('CoC Ranking Data'!$A$1:$CF$106,ROW($D74),4)&lt;&gt;"",INDEX('CoC Ranking Data'!$A$1:$CF$106,ROW($D74),4),"")</f>
        <v/>
      </c>
      <c r="B74" s="286" t="str">
        <f>IF(INDEX('CoC Ranking Data'!$A$1:$CF$106,ROW($D74),5)&lt;&gt;"",INDEX('CoC Ranking Data'!$A$1:$CF$106,ROW($D74),5),"")</f>
        <v/>
      </c>
      <c r="C74" s="287" t="str">
        <f>IF(INDEX('CoC Ranking Data'!$A$1:$CF$106,ROW($D74),7)&lt;&gt;"",INDEX('CoC Ranking Data'!$A$1:$CF$106,ROW($D74),7),"")</f>
        <v/>
      </c>
      <c r="D74" s="300" t="str">
        <f>IF(INDEX('CoC Ranking Data'!$A$1:$CF$106,ROW($D74),21)&lt;&gt;"",INDEX('CoC Ranking Data'!$A$1:$CF$106,ROW($D74),21),"")</f>
        <v/>
      </c>
      <c r="E74" s="8" t="str">
        <f t="shared" ref="E74:E102" si="1">IF(AND(A74&lt;&gt;"",D74&lt;&gt;""),IF(C74="PH",IF(D74&gt;=0.27,2,IF(AND(D74&lt;0.27,D74&gt;=0.23),1,0)),IF(D74&gt;=0.1,2,IF(AND(D74&lt;0.1,D74&gt;=0.06),1,0))),"")</f>
        <v/>
      </c>
    </row>
    <row r="75" spans="1:5" x14ac:dyDescent="0.25">
      <c r="A75" s="286" t="str">
        <f>IF(INDEX('CoC Ranking Data'!$A$1:$CF$106,ROW($D75),4)&lt;&gt;"",INDEX('CoC Ranking Data'!$A$1:$CF$106,ROW($D75),4),"")</f>
        <v/>
      </c>
      <c r="B75" s="286" t="str">
        <f>IF(INDEX('CoC Ranking Data'!$A$1:$CF$106,ROW($D75),5)&lt;&gt;"",INDEX('CoC Ranking Data'!$A$1:$CF$106,ROW($D75),5),"")</f>
        <v/>
      </c>
      <c r="C75" s="287" t="str">
        <f>IF(INDEX('CoC Ranking Data'!$A$1:$CF$106,ROW($D75),7)&lt;&gt;"",INDEX('CoC Ranking Data'!$A$1:$CF$106,ROW($D75),7),"")</f>
        <v/>
      </c>
      <c r="D75" s="300" t="str">
        <f>IF(INDEX('CoC Ranking Data'!$A$1:$CF$106,ROW($D75),21)&lt;&gt;"",INDEX('CoC Ranking Data'!$A$1:$CF$106,ROW($D75),21),"")</f>
        <v/>
      </c>
      <c r="E75" s="8" t="str">
        <f t="shared" si="1"/>
        <v/>
      </c>
    </row>
    <row r="76" spans="1:5" x14ac:dyDescent="0.25">
      <c r="A76" s="286" t="str">
        <f>IF(INDEX('CoC Ranking Data'!$A$1:$CF$106,ROW($D76),4)&lt;&gt;"",INDEX('CoC Ranking Data'!$A$1:$CF$106,ROW($D76),4),"")</f>
        <v/>
      </c>
      <c r="B76" s="286" t="str">
        <f>IF(INDEX('CoC Ranking Data'!$A$1:$CF$106,ROW($D76),5)&lt;&gt;"",INDEX('CoC Ranking Data'!$A$1:$CF$106,ROW($D76),5),"")</f>
        <v/>
      </c>
      <c r="C76" s="287" t="str">
        <f>IF(INDEX('CoC Ranking Data'!$A$1:$CF$106,ROW($D76),7)&lt;&gt;"",INDEX('CoC Ranking Data'!$A$1:$CF$106,ROW($D76),7),"")</f>
        <v/>
      </c>
      <c r="D76" s="300" t="str">
        <f>IF(INDEX('CoC Ranking Data'!$A$1:$CF$106,ROW($D76),21)&lt;&gt;"",INDEX('CoC Ranking Data'!$A$1:$CF$106,ROW($D76),21),"")</f>
        <v/>
      </c>
      <c r="E76" s="8" t="str">
        <f t="shared" si="1"/>
        <v/>
      </c>
    </row>
    <row r="77" spans="1:5" x14ac:dyDescent="0.25">
      <c r="A77" s="286" t="str">
        <f>IF(INDEX('CoC Ranking Data'!$A$1:$CF$106,ROW($D77),4)&lt;&gt;"",INDEX('CoC Ranking Data'!$A$1:$CF$106,ROW($D77),4),"")</f>
        <v/>
      </c>
      <c r="B77" s="286" t="str">
        <f>IF(INDEX('CoC Ranking Data'!$A$1:$CF$106,ROW($D77),5)&lt;&gt;"",INDEX('CoC Ranking Data'!$A$1:$CF$106,ROW($D77),5),"")</f>
        <v/>
      </c>
      <c r="C77" s="287" t="str">
        <f>IF(INDEX('CoC Ranking Data'!$A$1:$CF$106,ROW($D77),7)&lt;&gt;"",INDEX('CoC Ranking Data'!$A$1:$CF$106,ROW($D77),7),"")</f>
        <v/>
      </c>
      <c r="D77" s="300" t="str">
        <f>IF(INDEX('CoC Ranking Data'!$A$1:$CF$106,ROW($D77),21)&lt;&gt;"",INDEX('CoC Ranking Data'!$A$1:$CF$106,ROW($D77),21),"")</f>
        <v/>
      </c>
      <c r="E77" s="8" t="str">
        <f t="shared" si="1"/>
        <v/>
      </c>
    </row>
    <row r="78" spans="1:5" x14ac:dyDescent="0.25">
      <c r="A78" s="286" t="str">
        <f>IF(INDEX('CoC Ranking Data'!$A$1:$CF$106,ROW($D78),4)&lt;&gt;"",INDEX('CoC Ranking Data'!$A$1:$CF$106,ROW($D78),4),"")</f>
        <v/>
      </c>
      <c r="B78" s="286" t="str">
        <f>IF(INDEX('CoC Ranking Data'!$A$1:$CF$106,ROW($D78),5)&lt;&gt;"",INDEX('CoC Ranking Data'!$A$1:$CF$106,ROW($D78),5),"")</f>
        <v/>
      </c>
      <c r="C78" s="287" t="str">
        <f>IF(INDEX('CoC Ranking Data'!$A$1:$CF$106,ROW($D78),7)&lt;&gt;"",INDEX('CoC Ranking Data'!$A$1:$CF$106,ROW($D78),7),"")</f>
        <v/>
      </c>
      <c r="D78" s="300" t="str">
        <f>IF(INDEX('CoC Ranking Data'!$A$1:$CF$106,ROW($D78),21)&lt;&gt;"",INDEX('CoC Ranking Data'!$A$1:$CF$106,ROW($D78),21),"")</f>
        <v/>
      </c>
      <c r="E78" s="8" t="str">
        <f t="shared" si="1"/>
        <v/>
      </c>
    </row>
    <row r="79" spans="1:5" x14ac:dyDescent="0.25">
      <c r="A79" s="286" t="str">
        <f>IF(INDEX('CoC Ranking Data'!$A$1:$CF$106,ROW($D79),4)&lt;&gt;"",INDEX('CoC Ranking Data'!$A$1:$CF$106,ROW($D79),4),"")</f>
        <v/>
      </c>
      <c r="B79" s="286" t="str">
        <f>IF(INDEX('CoC Ranking Data'!$A$1:$CF$106,ROW($D79),5)&lt;&gt;"",INDEX('CoC Ranking Data'!$A$1:$CF$106,ROW($D79),5),"")</f>
        <v/>
      </c>
      <c r="C79" s="287" t="str">
        <f>IF(INDEX('CoC Ranking Data'!$A$1:$CF$106,ROW($D79),7)&lt;&gt;"",INDEX('CoC Ranking Data'!$A$1:$CF$106,ROW($D79),7),"")</f>
        <v/>
      </c>
      <c r="D79" s="300" t="str">
        <f>IF(INDEX('CoC Ranking Data'!$A$1:$CF$106,ROW($D79),21)&lt;&gt;"",INDEX('CoC Ranking Data'!$A$1:$CF$106,ROW($D79),21),"")</f>
        <v/>
      </c>
      <c r="E79" s="8" t="str">
        <f t="shared" si="1"/>
        <v/>
      </c>
    </row>
    <row r="80" spans="1:5" x14ac:dyDescent="0.25">
      <c r="A80" s="286" t="str">
        <f>IF(INDEX('CoC Ranking Data'!$A$1:$CF$106,ROW($D80),4)&lt;&gt;"",INDEX('CoC Ranking Data'!$A$1:$CF$106,ROW($D80),4),"")</f>
        <v/>
      </c>
      <c r="B80" s="286" t="str">
        <f>IF(INDEX('CoC Ranking Data'!$A$1:$CF$106,ROW($D80),5)&lt;&gt;"",INDEX('CoC Ranking Data'!$A$1:$CF$106,ROW($D80),5),"")</f>
        <v/>
      </c>
      <c r="C80" s="287" t="str">
        <f>IF(INDEX('CoC Ranking Data'!$A$1:$CF$106,ROW($D80),7)&lt;&gt;"",INDEX('CoC Ranking Data'!$A$1:$CF$106,ROW($D80),7),"")</f>
        <v/>
      </c>
      <c r="D80" s="300" t="str">
        <f>IF(INDEX('CoC Ranking Data'!$A$1:$CF$106,ROW($D80),21)&lt;&gt;"",INDEX('CoC Ranking Data'!$A$1:$CF$106,ROW($D80),21),"")</f>
        <v/>
      </c>
      <c r="E80" s="8" t="str">
        <f t="shared" si="1"/>
        <v/>
      </c>
    </row>
    <row r="81" spans="1:5" x14ac:dyDescent="0.25">
      <c r="A81" s="286" t="str">
        <f>IF(INDEX('CoC Ranking Data'!$A$1:$CF$106,ROW($D81),4)&lt;&gt;"",INDEX('CoC Ranking Data'!$A$1:$CF$106,ROW($D81),4),"")</f>
        <v/>
      </c>
      <c r="B81" s="286" t="str">
        <f>IF(INDEX('CoC Ranking Data'!$A$1:$CF$106,ROW($D81),5)&lt;&gt;"",INDEX('CoC Ranking Data'!$A$1:$CF$106,ROW($D81),5),"")</f>
        <v/>
      </c>
      <c r="C81" s="287" t="str">
        <f>IF(INDEX('CoC Ranking Data'!$A$1:$CF$106,ROW($D81),7)&lt;&gt;"",INDEX('CoC Ranking Data'!$A$1:$CF$106,ROW($D81),7),"")</f>
        <v/>
      </c>
      <c r="D81" s="300" t="str">
        <f>IF(INDEX('CoC Ranking Data'!$A$1:$CF$106,ROW($D81),21)&lt;&gt;"",INDEX('CoC Ranking Data'!$A$1:$CF$106,ROW($D81),21),"")</f>
        <v/>
      </c>
      <c r="E81" s="8" t="str">
        <f t="shared" si="1"/>
        <v/>
      </c>
    </row>
    <row r="82" spans="1:5" x14ac:dyDescent="0.25">
      <c r="A82" s="286" t="str">
        <f>IF(INDEX('CoC Ranking Data'!$A$1:$CF$106,ROW($D82),4)&lt;&gt;"",INDEX('CoC Ranking Data'!$A$1:$CF$106,ROW($D82),4),"")</f>
        <v/>
      </c>
      <c r="B82" s="286" t="str">
        <f>IF(INDEX('CoC Ranking Data'!$A$1:$CF$106,ROW($D82),5)&lt;&gt;"",INDEX('CoC Ranking Data'!$A$1:$CF$106,ROW($D82),5),"")</f>
        <v/>
      </c>
      <c r="C82" s="287" t="str">
        <f>IF(INDEX('CoC Ranking Data'!$A$1:$CF$106,ROW($D82),7)&lt;&gt;"",INDEX('CoC Ranking Data'!$A$1:$CF$106,ROW($D82),7),"")</f>
        <v/>
      </c>
      <c r="D82" s="300" t="str">
        <f>IF(INDEX('CoC Ranking Data'!$A$1:$CF$106,ROW($D82),21)&lt;&gt;"",INDEX('CoC Ranking Data'!$A$1:$CF$106,ROW($D82),21),"")</f>
        <v/>
      </c>
      <c r="E82" s="8" t="str">
        <f t="shared" si="1"/>
        <v/>
      </c>
    </row>
    <row r="83" spans="1:5" x14ac:dyDescent="0.25">
      <c r="A83" s="286" t="str">
        <f>IF(INDEX('CoC Ranking Data'!$A$1:$CF$106,ROW($D83),4)&lt;&gt;"",INDEX('CoC Ranking Data'!$A$1:$CF$106,ROW($D83),4),"")</f>
        <v/>
      </c>
      <c r="B83" s="286" t="str">
        <f>IF(INDEX('CoC Ranking Data'!$A$1:$CF$106,ROW($D83),5)&lt;&gt;"",INDEX('CoC Ranking Data'!$A$1:$CF$106,ROW($D83),5),"")</f>
        <v/>
      </c>
      <c r="C83" s="287" t="str">
        <f>IF(INDEX('CoC Ranking Data'!$A$1:$CF$106,ROW($D83),7)&lt;&gt;"",INDEX('CoC Ranking Data'!$A$1:$CF$106,ROW($D83),7),"")</f>
        <v/>
      </c>
      <c r="D83" s="300" t="str">
        <f>IF(INDEX('CoC Ranking Data'!$A$1:$CF$106,ROW($D83),21)&lt;&gt;"",INDEX('CoC Ranking Data'!$A$1:$CF$106,ROW($D83),21),"")</f>
        <v/>
      </c>
      <c r="E83" s="8" t="str">
        <f t="shared" si="1"/>
        <v/>
      </c>
    </row>
    <row r="84" spans="1:5" x14ac:dyDescent="0.25">
      <c r="A84" s="286" t="str">
        <f>IF(INDEX('CoC Ranking Data'!$A$1:$CF$106,ROW($D84),4)&lt;&gt;"",INDEX('CoC Ranking Data'!$A$1:$CF$106,ROW($D84),4),"")</f>
        <v/>
      </c>
      <c r="B84" s="286" t="str">
        <f>IF(INDEX('CoC Ranking Data'!$A$1:$CF$106,ROW($D84),5)&lt;&gt;"",INDEX('CoC Ranking Data'!$A$1:$CF$106,ROW($D84),5),"")</f>
        <v/>
      </c>
      <c r="C84" s="287" t="str">
        <f>IF(INDEX('CoC Ranking Data'!$A$1:$CF$106,ROW($D84),7)&lt;&gt;"",INDEX('CoC Ranking Data'!$A$1:$CF$106,ROW($D84),7),"")</f>
        <v/>
      </c>
      <c r="D84" s="300" t="str">
        <f>IF(INDEX('CoC Ranking Data'!$A$1:$CF$106,ROW($D84),21)&lt;&gt;"",INDEX('CoC Ranking Data'!$A$1:$CF$106,ROW($D84),21),"")</f>
        <v/>
      </c>
      <c r="E84" s="8" t="str">
        <f t="shared" si="1"/>
        <v/>
      </c>
    </row>
    <row r="85" spans="1:5" x14ac:dyDescent="0.25">
      <c r="A85" s="286" t="str">
        <f>IF(INDEX('CoC Ranking Data'!$A$1:$CF$106,ROW($D85),4)&lt;&gt;"",INDEX('CoC Ranking Data'!$A$1:$CF$106,ROW($D85),4),"")</f>
        <v/>
      </c>
      <c r="B85" s="286" t="str">
        <f>IF(INDEX('CoC Ranking Data'!$A$1:$CF$106,ROW($D85),5)&lt;&gt;"",INDEX('CoC Ranking Data'!$A$1:$CF$106,ROW($D85),5),"")</f>
        <v/>
      </c>
      <c r="C85" s="287" t="str">
        <f>IF(INDEX('CoC Ranking Data'!$A$1:$CF$106,ROW($D85),7)&lt;&gt;"",INDEX('CoC Ranking Data'!$A$1:$CF$106,ROW($D85),7),"")</f>
        <v/>
      </c>
      <c r="D85" s="300" t="str">
        <f>IF(INDEX('CoC Ranking Data'!$A$1:$CF$106,ROW($D85),21)&lt;&gt;"",INDEX('CoC Ranking Data'!$A$1:$CF$106,ROW($D85),21),"")</f>
        <v/>
      </c>
      <c r="E85" s="8" t="str">
        <f t="shared" si="1"/>
        <v/>
      </c>
    </row>
    <row r="86" spans="1:5" x14ac:dyDescent="0.25">
      <c r="A86" s="286" t="str">
        <f>IF(INDEX('CoC Ranking Data'!$A$1:$CF$106,ROW($D86),4)&lt;&gt;"",INDEX('CoC Ranking Data'!$A$1:$CF$106,ROW($D86),4),"")</f>
        <v/>
      </c>
      <c r="B86" s="286" t="str">
        <f>IF(INDEX('CoC Ranking Data'!$A$1:$CF$106,ROW($D86),5)&lt;&gt;"",INDEX('CoC Ranking Data'!$A$1:$CF$106,ROW($D86),5),"")</f>
        <v/>
      </c>
      <c r="C86" s="287" t="str">
        <f>IF(INDEX('CoC Ranking Data'!$A$1:$CF$106,ROW($D86),7)&lt;&gt;"",INDEX('CoC Ranking Data'!$A$1:$CF$106,ROW($D86),7),"")</f>
        <v/>
      </c>
      <c r="D86" s="300" t="str">
        <f>IF(INDEX('CoC Ranking Data'!$A$1:$CF$106,ROW($D86),21)&lt;&gt;"",INDEX('CoC Ranking Data'!$A$1:$CF$106,ROW($D86),21),"")</f>
        <v/>
      </c>
      <c r="E86" s="8" t="str">
        <f t="shared" si="1"/>
        <v/>
      </c>
    </row>
    <row r="87" spans="1:5" x14ac:dyDescent="0.25">
      <c r="A87" s="286" t="str">
        <f>IF(INDEX('CoC Ranking Data'!$A$1:$CF$106,ROW($D87),4)&lt;&gt;"",INDEX('CoC Ranking Data'!$A$1:$CF$106,ROW($D87),4),"")</f>
        <v/>
      </c>
      <c r="B87" s="286" t="str">
        <f>IF(INDEX('CoC Ranking Data'!$A$1:$CF$106,ROW($D87),5)&lt;&gt;"",INDEX('CoC Ranking Data'!$A$1:$CF$106,ROW($D87),5),"")</f>
        <v/>
      </c>
      <c r="C87" s="287" t="str">
        <f>IF(INDEX('CoC Ranking Data'!$A$1:$CF$106,ROW($D87),7)&lt;&gt;"",INDEX('CoC Ranking Data'!$A$1:$CF$106,ROW($D87),7),"")</f>
        <v/>
      </c>
      <c r="D87" s="300" t="str">
        <f>IF(INDEX('CoC Ranking Data'!$A$1:$CF$106,ROW($D87),21)&lt;&gt;"",INDEX('CoC Ranking Data'!$A$1:$CF$106,ROW($D87),21),"")</f>
        <v/>
      </c>
      <c r="E87" s="8" t="str">
        <f t="shared" si="1"/>
        <v/>
      </c>
    </row>
    <row r="88" spans="1:5" x14ac:dyDescent="0.25">
      <c r="A88" s="286" t="str">
        <f>IF(INDEX('CoC Ranking Data'!$A$1:$CF$106,ROW($D88),4)&lt;&gt;"",INDEX('CoC Ranking Data'!$A$1:$CF$106,ROW($D88),4),"")</f>
        <v/>
      </c>
      <c r="B88" s="286" t="str">
        <f>IF(INDEX('CoC Ranking Data'!$A$1:$CF$106,ROW($D88),5)&lt;&gt;"",INDEX('CoC Ranking Data'!$A$1:$CF$106,ROW($D88),5),"")</f>
        <v/>
      </c>
      <c r="C88" s="287" t="str">
        <f>IF(INDEX('CoC Ranking Data'!$A$1:$CF$106,ROW($D88),7)&lt;&gt;"",INDEX('CoC Ranking Data'!$A$1:$CF$106,ROW($D88),7),"")</f>
        <v/>
      </c>
      <c r="D88" s="300" t="str">
        <f>IF(INDEX('CoC Ranking Data'!$A$1:$CF$106,ROW($D88),21)&lt;&gt;"",INDEX('CoC Ranking Data'!$A$1:$CF$106,ROW($D88),21),"")</f>
        <v/>
      </c>
      <c r="E88" s="8" t="str">
        <f t="shared" si="1"/>
        <v/>
      </c>
    </row>
    <row r="89" spans="1:5" x14ac:dyDescent="0.25">
      <c r="A89" s="286" t="str">
        <f>IF(INDEX('CoC Ranking Data'!$A$1:$CF$106,ROW($D89),4)&lt;&gt;"",INDEX('CoC Ranking Data'!$A$1:$CF$106,ROW($D89),4),"")</f>
        <v/>
      </c>
      <c r="B89" s="286" t="str">
        <f>IF(INDEX('CoC Ranking Data'!$A$1:$CF$106,ROW($D89),5)&lt;&gt;"",INDEX('CoC Ranking Data'!$A$1:$CF$106,ROW($D89),5),"")</f>
        <v/>
      </c>
      <c r="C89" s="287" t="str">
        <f>IF(INDEX('CoC Ranking Data'!$A$1:$CF$106,ROW($D89),7)&lt;&gt;"",INDEX('CoC Ranking Data'!$A$1:$CF$106,ROW($D89),7),"")</f>
        <v/>
      </c>
      <c r="D89" s="300" t="str">
        <f>IF(INDEX('CoC Ranking Data'!$A$1:$CF$106,ROW($D89),21)&lt;&gt;"",INDEX('CoC Ranking Data'!$A$1:$CF$106,ROW($D89),21),"")</f>
        <v/>
      </c>
      <c r="E89" s="8" t="str">
        <f t="shared" si="1"/>
        <v/>
      </c>
    </row>
    <row r="90" spans="1:5" x14ac:dyDescent="0.25">
      <c r="A90" s="286" t="str">
        <f>IF(INDEX('CoC Ranking Data'!$A$1:$CF$106,ROW($D90),4)&lt;&gt;"",INDEX('CoC Ranking Data'!$A$1:$CF$106,ROW($D90),4),"")</f>
        <v/>
      </c>
      <c r="B90" s="286" t="str">
        <f>IF(INDEX('CoC Ranking Data'!$A$1:$CF$106,ROW($D90),5)&lt;&gt;"",INDEX('CoC Ranking Data'!$A$1:$CF$106,ROW($D90),5),"")</f>
        <v/>
      </c>
      <c r="C90" s="287" t="str">
        <f>IF(INDEX('CoC Ranking Data'!$A$1:$CF$106,ROW($D90),7)&lt;&gt;"",INDEX('CoC Ranking Data'!$A$1:$CF$106,ROW($D90),7),"")</f>
        <v/>
      </c>
      <c r="D90" s="300" t="str">
        <f>IF(INDEX('CoC Ranking Data'!$A$1:$CF$106,ROW($D90),21)&lt;&gt;"",INDEX('CoC Ranking Data'!$A$1:$CF$106,ROW($D90),21),"")</f>
        <v/>
      </c>
      <c r="E90" s="8" t="str">
        <f t="shared" si="1"/>
        <v/>
      </c>
    </row>
    <row r="91" spans="1:5" x14ac:dyDescent="0.25">
      <c r="A91" s="286" t="str">
        <f>IF(INDEX('CoC Ranking Data'!$A$1:$CF$106,ROW($D91),4)&lt;&gt;"",INDEX('CoC Ranking Data'!$A$1:$CF$106,ROW($D91),4),"")</f>
        <v/>
      </c>
      <c r="B91" s="286" t="str">
        <f>IF(INDEX('CoC Ranking Data'!$A$1:$CF$106,ROW($D91),5)&lt;&gt;"",INDEX('CoC Ranking Data'!$A$1:$CF$106,ROW($D91),5),"")</f>
        <v/>
      </c>
      <c r="C91" s="287" t="str">
        <f>IF(INDEX('CoC Ranking Data'!$A$1:$CF$106,ROW($D91),7)&lt;&gt;"",INDEX('CoC Ranking Data'!$A$1:$CF$106,ROW($D91),7),"")</f>
        <v/>
      </c>
      <c r="D91" s="300" t="str">
        <f>IF(INDEX('CoC Ranking Data'!$A$1:$CF$106,ROW($D91),21)&lt;&gt;"",INDEX('CoC Ranking Data'!$A$1:$CF$106,ROW($D91),21),"")</f>
        <v/>
      </c>
      <c r="E91" s="8" t="str">
        <f t="shared" si="1"/>
        <v/>
      </c>
    </row>
    <row r="92" spans="1:5" x14ac:dyDescent="0.25">
      <c r="A92" s="286" t="str">
        <f>IF(INDEX('CoC Ranking Data'!$A$1:$CF$106,ROW($D92),4)&lt;&gt;"",INDEX('CoC Ranking Data'!$A$1:$CF$106,ROW($D92),4),"")</f>
        <v/>
      </c>
      <c r="B92" s="286" t="str">
        <f>IF(INDEX('CoC Ranking Data'!$A$1:$CF$106,ROW($D92),5)&lt;&gt;"",INDEX('CoC Ranking Data'!$A$1:$CF$106,ROW($D92),5),"")</f>
        <v/>
      </c>
      <c r="C92" s="287" t="str">
        <f>IF(INDEX('CoC Ranking Data'!$A$1:$CF$106,ROW($D92),7)&lt;&gt;"",INDEX('CoC Ranking Data'!$A$1:$CF$106,ROW($D92),7),"")</f>
        <v/>
      </c>
      <c r="D92" s="300" t="str">
        <f>IF(INDEX('CoC Ranking Data'!$A$1:$CF$106,ROW($D92),21)&lt;&gt;"",INDEX('CoC Ranking Data'!$A$1:$CF$106,ROW($D92),21),"")</f>
        <v/>
      </c>
      <c r="E92" s="8" t="str">
        <f t="shared" si="1"/>
        <v/>
      </c>
    </row>
    <row r="93" spans="1:5" x14ac:dyDescent="0.25">
      <c r="A93" s="286" t="str">
        <f>IF(INDEX('CoC Ranking Data'!$A$1:$CF$106,ROW($D93),4)&lt;&gt;"",INDEX('CoC Ranking Data'!$A$1:$CF$106,ROW($D93),4),"")</f>
        <v/>
      </c>
      <c r="B93" s="286" t="str">
        <f>IF(INDEX('CoC Ranking Data'!$A$1:$CF$106,ROW($D93),5)&lt;&gt;"",INDEX('CoC Ranking Data'!$A$1:$CF$106,ROW($D93),5),"")</f>
        <v/>
      </c>
      <c r="C93" s="287" t="str">
        <f>IF(INDEX('CoC Ranking Data'!$A$1:$CF$106,ROW($D93),7)&lt;&gt;"",INDEX('CoC Ranking Data'!$A$1:$CF$106,ROW($D93),7),"")</f>
        <v/>
      </c>
      <c r="D93" s="300" t="str">
        <f>IF(INDEX('CoC Ranking Data'!$A$1:$CF$106,ROW($D93),21)&lt;&gt;"",INDEX('CoC Ranking Data'!$A$1:$CF$106,ROW($D93),21),"")</f>
        <v/>
      </c>
      <c r="E93" s="8" t="str">
        <f t="shared" si="1"/>
        <v/>
      </c>
    </row>
    <row r="94" spans="1:5" x14ac:dyDescent="0.25">
      <c r="A94" s="286" t="str">
        <f>IF(INDEX('CoC Ranking Data'!$A$1:$CF$106,ROW($D94),4)&lt;&gt;"",INDEX('CoC Ranking Data'!$A$1:$CF$106,ROW($D94),4),"")</f>
        <v/>
      </c>
      <c r="B94" s="286" t="str">
        <f>IF(INDEX('CoC Ranking Data'!$A$1:$CF$106,ROW($D94),5)&lt;&gt;"",INDEX('CoC Ranking Data'!$A$1:$CF$106,ROW($D94),5),"")</f>
        <v/>
      </c>
      <c r="C94" s="287" t="str">
        <f>IF(INDEX('CoC Ranking Data'!$A$1:$CF$106,ROW($D94),7)&lt;&gt;"",INDEX('CoC Ranking Data'!$A$1:$CF$106,ROW($D94),7),"")</f>
        <v/>
      </c>
      <c r="D94" s="300" t="str">
        <f>IF(INDEX('CoC Ranking Data'!$A$1:$CF$106,ROW($D94),21)&lt;&gt;"",INDEX('CoC Ranking Data'!$A$1:$CF$106,ROW($D94),21),"")</f>
        <v/>
      </c>
      <c r="E94" s="8" t="str">
        <f t="shared" si="1"/>
        <v/>
      </c>
    </row>
    <row r="95" spans="1:5" x14ac:dyDescent="0.25">
      <c r="A95" s="286" t="str">
        <f>IF(INDEX('CoC Ranking Data'!$A$1:$CF$106,ROW($D95),4)&lt;&gt;"",INDEX('CoC Ranking Data'!$A$1:$CF$106,ROW($D95),4),"")</f>
        <v/>
      </c>
      <c r="B95" s="286" t="str">
        <f>IF(INDEX('CoC Ranking Data'!$A$1:$CF$106,ROW($D95),5)&lt;&gt;"",INDEX('CoC Ranking Data'!$A$1:$CF$106,ROW($D95),5),"")</f>
        <v/>
      </c>
      <c r="C95" s="287" t="str">
        <f>IF(INDEX('CoC Ranking Data'!$A$1:$CF$106,ROW($D95),7)&lt;&gt;"",INDEX('CoC Ranking Data'!$A$1:$CF$106,ROW($D95),7),"")</f>
        <v/>
      </c>
      <c r="D95" s="300" t="str">
        <f>IF(INDEX('CoC Ranking Data'!$A$1:$CF$106,ROW($D95),21)&lt;&gt;"",INDEX('CoC Ranking Data'!$A$1:$CF$106,ROW($D95),21),"")</f>
        <v/>
      </c>
      <c r="E95" s="8" t="str">
        <f t="shared" si="1"/>
        <v/>
      </c>
    </row>
    <row r="96" spans="1:5" x14ac:dyDescent="0.25">
      <c r="A96" s="286" t="str">
        <f>IF(INDEX('CoC Ranking Data'!$A$1:$CF$106,ROW($D96),4)&lt;&gt;"",INDEX('CoC Ranking Data'!$A$1:$CF$106,ROW($D96),4),"")</f>
        <v/>
      </c>
      <c r="B96" s="286" t="str">
        <f>IF(INDEX('CoC Ranking Data'!$A$1:$CF$106,ROW($D96),5)&lt;&gt;"",INDEX('CoC Ranking Data'!$A$1:$CF$106,ROW($D96),5),"")</f>
        <v/>
      </c>
      <c r="C96" s="287" t="str">
        <f>IF(INDEX('CoC Ranking Data'!$A$1:$CF$106,ROW($D96),7)&lt;&gt;"",INDEX('CoC Ranking Data'!$A$1:$CF$106,ROW($D96),7),"")</f>
        <v/>
      </c>
      <c r="D96" s="300" t="str">
        <f>IF(INDEX('CoC Ranking Data'!$A$1:$CF$106,ROW($D96),21)&lt;&gt;"",INDEX('CoC Ranking Data'!$A$1:$CF$106,ROW($D96),21),"")</f>
        <v/>
      </c>
      <c r="E96" s="8" t="str">
        <f t="shared" si="1"/>
        <v/>
      </c>
    </row>
    <row r="97" spans="1:5" x14ac:dyDescent="0.25">
      <c r="A97" s="286" t="str">
        <f>IF(INDEX('CoC Ranking Data'!$A$1:$CF$106,ROW($D97),4)&lt;&gt;"",INDEX('CoC Ranking Data'!$A$1:$CF$106,ROW($D97),4),"")</f>
        <v/>
      </c>
      <c r="B97" s="286" t="str">
        <f>IF(INDEX('CoC Ranking Data'!$A$1:$CF$106,ROW($D97),5)&lt;&gt;"",INDEX('CoC Ranking Data'!$A$1:$CF$106,ROW($D97),5),"")</f>
        <v/>
      </c>
      <c r="C97" s="287" t="str">
        <f>IF(INDEX('CoC Ranking Data'!$A$1:$CF$106,ROW($D97),7)&lt;&gt;"",INDEX('CoC Ranking Data'!$A$1:$CF$106,ROW($D97),7),"")</f>
        <v/>
      </c>
      <c r="D97" s="300" t="str">
        <f>IF(INDEX('CoC Ranking Data'!$A$1:$CF$106,ROW($D97),21)&lt;&gt;"",INDEX('CoC Ranking Data'!$A$1:$CF$106,ROW($D97),21),"")</f>
        <v/>
      </c>
      <c r="E97" s="8" t="str">
        <f t="shared" si="1"/>
        <v/>
      </c>
    </row>
    <row r="98" spans="1:5" x14ac:dyDescent="0.25">
      <c r="A98" s="286" t="str">
        <f>IF(INDEX('CoC Ranking Data'!$A$1:$CF$106,ROW($D98),4)&lt;&gt;"",INDEX('CoC Ranking Data'!$A$1:$CF$106,ROW($D98),4),"")</f>
        <v/>
      </c>
      <c r="B98" s="286" t="str">
        <f>IF(INDEX('CoC Ranking Data'!$A$1:$CF$106,ROW($D98),5)&lt;&gt;"",INDEX('CoC Ranking Data'!$A$1:$CF$106,ROW($D98),5),"")</f>
        <v/>
      </c>
      <c r="C98" s="287" t="str">
        <f>IF(INDEX('CoC Ranking Data'!$A$1:$CF$106,ROW($D98),7)&lt;&gt;"",INDEX('CoC Ranking Data'!$A$1:$CF$106,ROW($D98),7),"")</f>
        <v/>
      </c>
      <c r="D98" s="300" t="str">
        <f>IF(INDEX('CoC Ranking Data'!$A$1:$CF$106,ROW($D98),21)&lt;&gt;"",INDEX('CoC Ranking Data'!$A$1:$CF$106,ROW($D98),21),"")</f>
        <v/>
      </c>
      <c r="E98" s="8" t="str">
        <f t="shared" si="1"/>
        <v/>
      </c>
    </row>
    <row r="99" spans="1:5" x14ac:dyDescent="0.25">
      <c r="A99" s="286" t="str">
        <f>IF(INDEX('CoC Ranking Data'!$A$1:$CF$106,ROW($D99),4)&lt;&gt;"",INDEX('CoC Ranking Data'!$A$1:$CF$106,ROW($D99),4),"")</f>
        <v/>
      </c>
      <c r="B99" s="286" t="str">
        <f>IF(INDEX('CoC Ranking Data'!$A$1:$CF$106,ROW($D99),5)&lt;&gt;"",INDEX('CoC Ranking Data'!$A$1:$CF$106,ROW($D99),5),"")</f>
        <v/>
      </c>
      <c r="C99" s="287" t="str">
        <f>IF(INDEX('CoC Ranking Data'!$A$1:$CF$106,ROW($D99),7)&lt;&gt;"",INDEX('CoC Ranking Data'!$A$1:$CF$106,ROW($D99),7),"")</f>
        <v/>
      </c>
      <c r="D99" s="300" t="str">
        <f>IF(INDEX('CoC Ranking Data'!$A$1:$CF$106,ROW($D99),21)&lt;&gt;"",INDEX('CoC Ranking Data'!$A$1:$CF$106,ROW($D99),21),"")</f>
        <v/>
      </c>
      <c r="E99" s="8" t="str">
        <f t="shared" si="1"/>
        <v/>
      </c>
    </row>
    <row r="100" spans="1:5" x14ac:dyDescent="0.25">
      <c r="A100" s="286" t="str">
        <f>IF(INDEX('CoC Ranking Data'!$A$1:$CF$106,ROW($D100),4)&lt;&gt;"",INDEX('CoC Ranking Data'!$A$1:$CF$106,ROW($D100),4),"")</f>
        <v/>
      </c>
      <c r="B100" s="286" t="str">
        <f>IF(INDEX('CoC Ranking Data'!$A$1:$CF$106,ROW($D100),5)&lt;&gt;"",INDEX('CoC Ranking Data'!$A$1:$CF$106,ROW($D100),5),"")</f>
        <v/>
      </c>
      <c r="C100" s="287" t="str">
        <f>IF(INDEX('CoC Ranking Data'!$A$1:$CF$106,ROW($D100),7)&lt;&gt;"",INDEX('CoC Ranking Data'!$A$1:$CF$106,ROW($D100),7),"")</f>
        <v/>
      </c>
      <c r="D100" s="300" t="str">
        <f>IF(INDEX('CoC Ranking Data'!$A$1:$CF$106,ROW($D100),21)&lt;&gt;"",INDEX('CoC Ranking Data'!$A$1:$CF$106,ROW($D100),21),"")</f>
        <v/>
      </c>
      <c r="E100" s="8" t="str">
        <f t="shared" si="1"/>
        <v/>
      </c>
    </row>
    <row r="101" spans="1:5" x14ac:dyDescent="0.25">
      <c r="A101" s="286" t="str">
        <f>IF(INDEX('CoC Ranking Data'!$A$1:$CF$106,ROW($D101),4)&lt;&gt;"",INDEX('CoC Ranking Data'!$A$1:$CF$106,ROW($D101),4),"")</f>
        <v/>
      </c>
      <c r="B101" s="286" t="str">
        <f>IF(INDEX('CoC Ranking Data'!$A$1:$CF$106,ROW($D101),5)&lt;&gt;"",INDEX('CoC Ranking Data'!$A$1:$CF$106,ROW($D101),5),"")</f>
        <v/>
      </c>
      <c r="C101" s="287" t="str">
        <f>IF(INDEX('CoC Ranking Data'!$A$1:$CF$106,ROW($D101),7)&lt;&gt;"",INDEX('CoC Ranking Data'!$A$1:$CF$106,ROW($D101),7),"")</f>
        <v/>
      </c>
      <c r="D101" s="300" t="str">
        <f>IF(INDEX('CoC Ranking Data'!$A$1:$CF$106,ROW($D101),21)&lt;&gt;"",INDEX('CoC Ranking Data'!$A$1:$CF$106,ROW($D101),21),"")</f>
        <v/>
      </c>
      <c r="E101" s="8" t="str">
        <f t="shared" si="1"/>
        <v/>
      </c>
    </row>
    <row r="102" spans="1:5" x14ac:dyDescent="0.25">
      <c r="A102" s="286" t="str">
        <f>IF(INDEX('CoC Ranking Data'!$A$1:$CF$106,ROW($D102),4)&lt;&gt;"",INDEX('CoC Ranking Data'!$A$1:$CF$106,ROW($D102),4),"")</f>
        <v/>
      </c>
      <c r="B102" s="286" t="str">
        <f>IF(INDEX('CoC Ranking Data'!$A$1:$CF$106,ROW($D102),5)&lt;&gt;"",INDEX('CoC Ranking Data'!$A$1:$CF$106,ROW($D102),5),"")</f>
        <v/>
      </c>
      <c r="C102" s="287" t="str">
        <f>IF(INDEX('CoC Ranking Data'!$A$1:$CF$106,ROW($D102),7)&lt;&gt;"",INDEX('CoC Ranking Data'!$A$1:$CF$106,ROW($D102),7),"")</f>
        <v/>
      </c>
      <c r="D102" s="300" t="str">
        <f>IF(INDEX('CoC Ranking Data'!$A$1:$CF$106,ROW($D102),21)&lt;&gt;"",INDEX('CoC Ranking Data'!$A$1:$CF$106,ROW($D102),21),"")</f>
        <v/>
      </c>
      <c r="E102" s="8" t="str">
        <f t="shared" si="1"/>
        <v/>
      </c>
    </row>
  </sheetData>
  <sheetProtection algorithmName="SHA-512" hashValue="LmKBl91/eU33VP886AFnYexaoWc/0xMarRL7lMXnOLfCT9Qv+B3JM0zpUiQEGyaw8PFVlftccyl4BJHroBFpgg==" saltValue="b7x6X4r2HpM88sOcKk++ww==" spinCount="100000" sheet="1" objects="1" scenarios="1" selectLockedCells="1"/>
  <autoFilter ref="A8:E8" xr:uid="{00000000-0009-0000-0000-000016000000}">
    <filterColumn colId="0" showButton="0"/>
    <filterColumn colId="1" showButton="0"/>
    <filterColumn colId="2" showButton="0"/>
  </autoFilter>
  <hyperlinks>
    <hyperlink ref="D1" location="'Scoring Chart'!A1" display="Return to Scoring Chart"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4"/>
  <dimension ref="A1:E102"/>
  <sheetViews>
    <sheetView showGridLines="0" zoomScaleNormal="100" workbookViewId="0">
      <selection activeCell="E1" sqref="E1"/>
    </sheetView>
  </sheetViews>
  <sheetFormatPr defaultColWidth="11.7109375" defaultRowHeight="15" x14ac:dyDescent="0.25"/>
  <cols>
    <col min="1" max="1" width="50.7109375" style="334" customWidth="1"/>
    <col min="2" max="2" width="60.7109375" style="334" customWidth="1"/>
    <col min="3" max="3" width="25.7109375" customWidth="1"/>
    <col min="4" max="4" width="15.140625" customWidth="1"/>
    <col min="5" max="5" width="14.5703125" customWidth="1"/>
  </cols>
  <sheetData>
    <row r="1" spans="1:5" ht="18" x14ac:dyDescent="0.25">
      <c r="A1" s="333"/>
      <c r="B1" s="343" t="s">
        <v>828</v>
      </c>
      <c r="C1" s="338"/>
      <c r="E1" s="373" t="s">
        <v>342</v>
      </c>
    </row>
    <row r="2" spans="1:5" ht="15.75" customHeight="1" x14ac:dyDescent="0.25">
      <c r="A2" s="333"/>
      <c r="B2" s="476" t="s">
        <v>443</v>
      </c>
      <c r="C2" s="301"/>
      <c r="D2" s="345"/>
    </row>
    <row r="3" spans="1:5" ht="15.75" customHeight="1" x14ac:dyDescent="0.25">
      <c r="A3" s="333"/>
      <c r="B3" s="476" t="s">
        <v>444</v>
      </c>
      <c r="C3" s="301"/>
      <c r="D3" s="345"/>
    </row>
    <row r="4" spans="1:5" ht="15.75" customHeight="1" x14ac:dyDescent="0.25">
      <c r="A4" s="333"/>
      <c r="B4" s="476" t="s">
        <v>445</v>
      </c>
      <c r="C4" s="301"/>
      <c r="D4" s="345"/>
    </row>
    <row r="5" spans="1:5" ht="15.75" customHeight="1" x14ac:dyDescent="0.25">
      <c r="A5" s="333"/>
      <c r="B5" s="476" t="s">
        <v>446</v>
      </c>
      <c r="C5" s="301"/>
    </row>
    <row r="6" spans="1:5" ht="15.75" customHeight="1" x14ac:dyDescent="0.25">
      <c r="A6" s="333"/>
      <c r="C6" s="301"/>
    </row>
    <row r="7" spans="1:5" ht="15.75" thickBot="1" x14ac:dyDescent="0.3"/>
    <row r="8" spans="1:5" s="12" customFormat="1" ht="15.75" thickBot="1" x14ac:dyDescent="0.3">
      <c r="A8" s="329" t="s">
        <v>2</v>
      </c>
      <c r="B8" s="329" t="s">
        <v>3</v>
      </c>
      <c r="C8" s="288" t="s">
        <v>4</v>
      </c>
      <c r="D8" s="288" t="s">
        <v>0</v>
      </c>
      <c r="E8" s="11" t="s">
        <v>1</v>
      </c>
    </row>
    <row r="9" spans="1:5" s="9" customFormat="1" ht="12.75" x14ac:dyDescent="0.2">
      <c r="A9" s="286" t="str">
        <f>IF(INDEX('CoC Ranking Data'!$A$1:$CF$106,ROW($D9),4)&lt;&gt;"",INDEX('CoC Ranking Data'!$A$1:$CF$106,ROW($D9),4),"")</f>
        <v>Armstrong County Community Action Agency</v>
      </c>
      <c r="B9" s="286" t="str">
        <f>IF(INDEX('CoC Ranking Data'!$A$1:$CF$106,ROW($D9),5)&lt;&gt;"",INDEX('CoC Ranking Data'!$A$1:$CF$106,ROW($D9),5),"")</f>
        <v>Armstrong County Permanent Supportive Housing Program</v>
      </c>
      <c r="C9" s="287" t="str">
        <f>IF(INDEX('CoC Ranking Data'!$A$1:$CF$106,ROW($D9),7)&lt;&gt;"",INDEX('CoC Ranking Data'!$A$1:$CF$106,ROW($D9),7),"")</f>
        <v>PH</v>
      </c>
      <c r="D9" s="300">
        <f>IF(INDEX('CoC Ranking Data'!$A$1:$CF$106,ROW($D9),24)&lt;&gt;"",INDEX('CoC Ranking Data'!$A$1:$CF$106,ROW($D9),24),"")</f>
        <v>0.38</v>
      </c>
      <c r="E9" s="8">
        <f>IF(AND(A9&lt;&gt;"",D9&lt;&gt;""),IF(D9&gt;=0.5,6,IF(AND(D9&lt;5,D9&gt;=0.4),5, IF(AND(D9&lt;0.4,D9&gt;=0.3),4,IF(AND(D9&lt;0.3,D9&gt;=0.2),2,0)))),"")</f>
        <v>4</v>
      </c>
    </row>
    <row r="10" spans="1:5" s="9" customFormat="1" ht="12.75" x14ac:dyDescent="0.2">
      <c r="A10" s="286" t="str">
        <f>IF(INDEX('CoC Ranking Data'!$A$1:$CF$106,ROW($D10),4)&lt;&gt;"",INDEX('CoC Ranking Data'!$A$1:$CF$106,ROW($D10),4),"")</f>
        <v>Armstrong County Community Action Agency</v>
      </c>
      <c r="B10" s="286" t="str">
        <f>IF(INDEX('CoC Ranking Data'!$A$1:$CF$106,ROW($D10),5)&lt;&gt;"",INDEX('CoC Ranking Data'!$A$1:$CF$106,ROW($D10),5),"")</f>
        <v>Armstrong-Fayette Rapid Rehousing Program</v>
      </c>
      <c r="C10" s="287" t="str">
        <f>IF(INDEX('CoC Ranking Data'!$A$1:$CF$106,ROW($D10),7)&lt;&gt;"",INDEX('CoC Ranking Data'!$A$1:$CF$106,ROW($D10),7),"")</f>
        <v>PH-RRH</v>
      </c>
      <c r="D10" s="300">
        <f>IF(INDEX('CoC Ranking Data'!$A$1:$CF$106,ROW($D10),24)&lt;&gt;"",INDEX('CoC Ranking Data'!$A$1:$CF$106,ROW($D10),24),"")</f>
        <v>0.67</v>
      </c>
      <c r="E10" s="8">
        <f t="shared" ref="E10:E73" si="0">IF(AND(A10&lt;&gt;"",D10&lt;&gt;""),IF(D10&gt;=0.5,6,IF(AND(D10&lt;5,D10&gt;=0.4),5, IF(AND(D10&lt;0.4,D10&gt;=0.3),4,IF(AND(D10&lt;0.3,D10&gt;=0.2),2,0)))),"")</f>
        <v>6</v>
      </c>
    </row>
    <row r="11" spans="1:5" s="9" customFormat="1" ht="12.75" x14ac:dyDescent="0.2">
      <c r="A11" s="286" t="str">
        <f>IF(INDEX('CoC Ranking Data'!$A$1:$CF$106,ROW($D11),4)&lt;&gt;"",INDEX('CoC Ranking Data'!$A$1:$CF$106,ROW($D11),4),"")</f>
        <v>Armstrong County Community Action Agency</v>
      </c>
      <c r="B11" s="286" t="str">
        <f>IF(INDEX('CoC Ranking Data'!$A$1:$CF$106,ROW($D11),5)&lt;&gt;"",INDEX('CoC Ranking Data'!$A$1:$CF$106,ROW($D11),5),"")</f>
        <v>Rapid Rehousing Program of Armstrong County</v>
      </c>
      <c r="C11" s="287" t="str">
        <f>IF(INDEX('CoC Ranking Data'!$A$1:$CF$106,ROW($D11),7)&lt;&gt;"",INDEX('CoC Ranking Data'!$A$1:$CF$106,ROW($D11),7),"")</f>
        <v>PH-RRH</v>
      </c>
      <c r="D11" s="300">
        <f>IF(INDEX('CoC Ranking Data'!$A$1:$CF$106,ROW($D11),24)&lt;&gt;"",INDEX('CoC Ranking Data'!$A$1:$CF$106,ROW($D11),24),"")</f>
        <v>0.16</v>
      </c>
      <c r="E11" s="8">
        <f t="shared" si="0"/>
        <v>0</v>
      </c>
    </row>
    <row r="12" spans="1:5" s="9" customFormat="1" ht="12.75" x14ac:dyDescent="0.2">
      <c r="A12" s="286" t="str">
        <f>IF(INDEX('CoC Ranking Data'!$A$1:$CF$106,ROW($D12),4)&lt;&gt;"",INDEX('CoC Ranking Data'!$A$1:$CF$106,ROW($D12),4),"")</f>
        <v>Cameron/Elk Counties Behavioral &amp; Developmental Programs</v>
      </c>
      <c r="B12" s="286" t="str">
        <f>IF(INDEX('CoC Ranking Data'!$A$1:$CF$106,ROW($D12),5)&lt;&gt;"",INDEX('CoC Ranking Data'!$A$1:$CF$106,ROW($D12),5),"")</f>
        <v xml:space="preserve">AHEAD </v>
      </c>
      <c r="C12" s="287" t="str">
        <f>IF(INDEX('CoC Ranking Data'!$A$1:$CF$106,ROW($D12),7)&lt;&gt;"",INDEX('CoC Ranking Data'!$A$1:$CF$106,ROW($D12),7),"")</f>
        <v>PH</v>
      </c>
      <c r="D12" s="300">
        <f>IF(INDEX('CoC Ranking Data'!$A$1:$CF$106,ROW($D12),24)&lt;&gt;"",INDEX('CoC Ranking Data'!$A$1:$CF$106,ROW($D12),24),"")</f>
        <v>0.08</v>
      </c>
      <c r="E12" s="8">
        <f t="shared" si="0"/>
        <v>0</v>
      </c>
    </row>
    <row r="13" spans="1:5" s="9" customFormat="1" ht="12.75" x14ac:dyDescent="0.2">
      <c r="A13" s="286" t="str">
        <f>IF(INDEX('CoC Ranking Data'!$A$1:$CF$106,ROW($D13),4)&lt;&gt;"",INDEX('CoC Ranking Data'!$A$1:$CF$106,ROW($D13),4),"")</f>
        <v>Cameron/Elk Counties Behavioral &amp; Developmental Programs</v>
      </c>
      <c r="B13" s="286" t="str">
        <f>IF(INDEX('CoC Ranking Data'!$A$1:$CF$106,ROW($D13),5)&lt;&gt;"",INDEX('CoC Ranking Data'!$A$1:$CF$106,ROW($D13),5),"")</f>
        <v xml:space="preserve">Home Again </v>
      </c>
      <c r="C13" s="287" t="str">
        <f>IF(INDEX('CoC Ranking Data'!$A$1:$CF$106,ROW($D13),7)&lt;&gt;"",INDEX('CoC Ranking Data'!$A$1:$CF$106,ROW($D13),7),"")</f>
        <v>PH</v>
      </c>
      <c r="D13" s="300">
        <f>IF(INDEX('CoC Ranking Data'!$A$1:$CF$106,ROW($D13),24)&lt;&gt;"",INDEX('CoC Ranking Data'!$A$1:$CF$106,ROW($D13),24),"")</f>
        <v>0.38</v>
      </c>
      <c r="E13" s="8">
        <f t="shared" si="0"/>
        <v>4</v>
      </c>
    </row>
    <row r="14" spans="1:5" s="9" customFormat="1" ht="12.75" x14ac:dyDescent="0.2">
      <c r="A14" s="286" t="str">
        <f>IF(INDEX('CoC Ranking Data'!$A$1:$CF$106,ROW($D14),4)&lt;&gt;"",INDEX('CoC Ranking Data'!$A$1:$CF$106,ROW($D14),4),"")</f>
        <v>CAPSEA, Inc.</v>
      </c>
      <c r="B14" s="286" t="str">
        <f>IF(INDEX('CoC Ranking Data'!$A$1:$CF$106,ROW($D14),5)&lt;&gt;"",INDEX('CoC Ranking Data'!$A$1:$CF$106,ROW($D14),5),"")</f>
        <v>Housing Plus</v>
      </c>
      <c r="C14" s="287" t="str">
        <f>IF(INDEX('CoC Ranking Data'!$A$1:$CF$106,ROW($D14),7)&lt;&gt;"",INDEX('CoC Ranking Data'!$A$1:$CF$106,ROW($D14),7),"")</f>
        <v>PH</v>
      </c>
      <c r="D14" s="300">
        <f>IF(INDEX('CoC Ranking Data'!$A$1:$CF$106,ROW($D14),24)&lt;&gt;"",INDEX('CoC Ranking Data'!$A$1:$CF$106,ROW($D14),24),"")</f>
        <v>0.5</v>
      </c>
      <c r="E14" s="8">
        <f t="shared" si="0"/>
        <v>6</v>
      </c>
    </row>
    <row r="15" spans="1:5" s="9" customFormat="1" ht="12.75" x14ac:dyDescent="0.2">
      <c r="A15" s="286" t="str">
        <f>IF(INDEX('CoC Ranking Data'!$A$1:$CF$106,ROW($D15),4)&lt;&gt;"",INDEX('CoC Ranking Data'!$A$1:$CF$106,ROW($D15),4),"")</f>
        <v>City Mission-Living Stones, Inc.</v>
      </c>
      <c r="B15" s="286" t="str">
        <f>IF(INDEX('CoC Ranking Data'!$A$1:$CF$106,ROW($D15),5)&lt;&gt;"",INDEX('CoC Ranking Data'!$A$1:$CF$106,ROW($D15),5),"")</f>
        <v>Gallatin School Living Centre</v>
      </c>
      <c r="C15" s="287" t="str">
        <f>IF(INDEX('CoC Ranking Data'!$A$1:$CF$106,ROW($D15),7)&lt;&gt;"",INDEX('CoC Ranking Data'!$A$1:$CF$106,ROW($D15),7),"")</f>
        <v>TH</v>
      </c>
      <c r="D15" s="300">
        <f>IF(INDEX('CoC Ranking Data'!$A$1:$CF$106,ROW($D15),24)&lt;&gt;"",INDEX('CoC Ranking Data'!$A$1:$CF$106,ROW($D15),24),"")</f>
        <v>0.56000000000000005</v>
      </c>
      <c r="E15" s="8">
        <f t="shared" si="0"/>
        <v>6</v>
      </c>
    </row>
    <row r="16" spans="1:5" s="9" customFormat="1" ht="12.75" x14ac:dyDescent="0.2">
      <c r="A16" s="286" t="str">
        <f>IF(INDEX('CoC Ranking Data'!$A$1:$CF$106,ROW($D16),4)&lt;&gt;"",INDEX('CoC Ranking Data'!$A$1:$CF$106,ROW($D16),4),"")</f>
        <v>Community Action, Inc.</v>
      </c>
      <c r="B16" s="286" t="str">
        <f>IF(INDEX('CoC Ranking Data'!$A$1:$CF$106,ROW($D16),5)&lt;&gt;"",INDEX('CoC Ranking Data'!$A$1:$CF$106,ROW($D16),5),"")</f>
        <v>Housing for Homeless and Disabled Persons</v>
      </c>
      <c r="C16" s="287" t="str">
        <f>IF(INDEX('CoC Ranking Data'!$A$1:$CF$106,ROW($D16),7)&lt;&gt;"",INDEX('CoC Ranking Data'!$A$1:$CF$106,ROW($D16),7),"")</f>
        <v>PH</v>
      </c>
      <c r="D16" s="300">
        <f>IF(INDEX('CoC Ranking Data'!$A$1:$CF$106,ROW($D16),24)&lt;&gt;"",INDEX('CoC Ranking Data'!$A$1:$CF$106,ROW($D16),24),"")</f>
        <v>0.8</v>
      </c>
      <c r="E16" s="8">
        <f t="shared" si="0"/>
        <v>6</v>
      </c>
    </row>
    <row r="17" spans="1:5" s="9" customFormat="1" ht="12.75" x14ac:dyDescent="0.2">
      <c r="A17" s="286" t="str">
        <f>IF(INDEX('CoC Ranking Data'!$A$1:$CF$106,ROW($D17),4)&lt;&gt;"",INDEX('CoC Ranking Data'!$A$1:$CF$106,ROW($D17),4),"")</f>
        <v>Community Action, Inc.</v>
      </c>
      <c r="B17" s="286" t="str">
        <f>IF(INDEX('CoC Ranking Data'!$A$1:$CF$106,ROW($D17),5)&lt;&gt;"",INDEX('CoC Ranking Data'!$A$1:$CF$106,ROW($D17),5),"")</f>
        <v>Transitional Housing Project</v>
      </c>
      <c r="C17" s="287" t="str">
        <f>IF(INDEX('CoC Ranking Data'!$A$1:$CF$106,ROW($D17),7)&lt;&gt;"",INDEX('CoC Ranking Data'!$A$1:$CF$106,ROW($D17),7),"")</f>
        <v>TH</v>
      </c>
      <c r="D17" s="300">
        <f>IF(INDEX('CoC Ranking Data'!$A$1:$CF$106,ROW($D17),24)&lt;&gt;"",INDEX('CoC Ranking Data'!$A$1:$CF$106,ROW($D17),24),"")</f>
        <v>0.23</v>
      </c>
      <c r="E17" s="8">
        <f t="shared" si="0"/>
        <v>2</v>
      </c>
    </row>
    <row r="18" spans="1:5" s="9" customFormat="1" ht="12.75" x14ac:dyDescent="0.2">
      <c r="A18" s="286" t="str">
        <f>IF(INDEX('CoC Ranking Data'!$A$1:$CF$106,ROW($D18),4)&lt;&gt;"",INDEX('CoC Ranking Data'!$A$1:$CF$106,ROW($D18),4),"")</f>
        <v>Community Connections of Clearfield/Jefferson</v>
      </c>
      <c r="B18" s="286" t="str">
        <f>IF(INDEX('CoC Ranking Data'!$A$1:$CF$106,ROW($D18),5)&lt;&gt;"",INDEX('CoC Ranking Data'!$A$1:$CF$106,ROW($D18),5),"")</f>
        <v>Housing First FY 2018 Renewal Application Counties</v>
      </c>
      <c r="C18" s="287" t="str">
        <f>IF(INDEX('CoC Ranking Data'!$A$1:$CF$106,ROW($D18),7)&lt;&gt;"",INDEX('CoC Ranking Data'!$A$1:$CF$106,ROW($D18),7),"")</f>
        <v>PH</v>
      </c>
      <c r="D18" s="300">
        <f>IF(INDEX('CoC Ranking Data'!$A$1:$CF$106,ROW($D18),24)&lt;&gt;"",INDEX('CoC Ranking Data'!$A$1:$CF$106,ROW($D18),24),"")</f>
        <v>0.44</v>
      </c>
      <c r="E18" s="8">
        <f t="shared" si="0"/>
        <v>5</v>
      </c>
    </row>
    <row r="19" spans="1:5" s="9" customFormat="1" ht="12.75" x14ac:dyDescent="0.2">
      <c r="A19" s="286" t="str">
        <f>IF(INDEX('CoC Ranking Data'!$A$1:$CF$106,ROW($D19),4)&lt;&gt;"",INDEX('CoC Ranking Data'!$A$1:$CF$106,ROW($D19),4),"")</f>
        <v>Community Services of Venango County, Inc.</v>
      </c>
      <c r="B19" s="286" t="str">
        <f>IF(INDEX('CoC Ranking Data'!$A$1:$CF$106,ROW($D19),5)&lt;&gt;"",INDEX('CoC Ranking Data'!$A$1:$CF$106,ROW($D19),5),"")</f>
        <v>Sycamore Commons</v>
      </c>
      <c r="C19" s="287" t="str">
        <f>IF(INDEX('CoC Ranking Data'!$A$1:$CF$106,ROW($D19),7)&lt;&gt;"",INDEX('CoC Ranking Data'!$A$1:$CF$106,ROW($D19),7),"")</f>
        <v>PH</v>
      </c>
      <c r="D19" s="300">
        <f>IF(INDEX('CoC Ranking Data'!$A$1:$CF$106,ROW($D19),24)&lt;&gt;"",INDEX('CoC Ranking Data'!$A$1:$CF$106,ROW($D19),24),"")</f>
        <v>0.75</v>
      </c>
      <c r="E19" s="8">
        <f t="shared" si="0"/>
        <v>6</v>
      </c>
    </row>
    <row r="20" spans="1:5" s="9" customFormat="1" ht="12.75" x14ac:dyDescent="0.2">
      <c r="A20" s="286" t="str">
        <f>IF(INDEX('CoC Ranking Data'!$A$1:$CF$106,ROW($D20),4)&lt;&gt;"",INDEX('CoC Ranking Data'!$A$1:$CF$106,ROW($D20),4),"")</f>
        <v>Connect, Inc.</v>
      </c>
      <c r="B20" s="286" t="str">
        <f>IF(INDEX('CoC Ranking Data'!$A$1:$CF$106,ROW($D20),5)&lt;&gt;"",INDEX('CoC Ranking Data'!$A$1:$CF$106,ROW($D20),5),"")</f>
        <v>Westmoreland Permanent Supportive Housing Expansion</v>
      </c>
      <c r="C20" s="287" t="str">
        <f>IF(INDEX('CoC Ranking Data'!$A$1:$CF$106,ROW($D20),7)&lt;&gt;"",INDEX('CoC Ranking Data'!$A$1:$CF$106,ROW($D20),7),"")</f>
        <v>PH</v>
      </c>
      <c r="D20" s="300">
        <f>IF(INDEX('CoC Ranking Data'!$A$1:$CF$106,ROW($D20),24)&lt;&gt;"",INDEX('CoC Ranking Data'!$A$1:$CF$106,ROW($D20),24),"")</f>
        <v>0.71</v>
      </c>
      <c r="E20" s="8">
        <f t="shared" si="0"/>
        <v>6</v>
      </c>
    </row>
    <row r="21" spans="1:5" s="9" customFormat="1" ht="12.75" x14ac:dyDescent="0.2">
      <c r="A21" s="286" t="str">
        <f>IF(INDEX('CoC Ranking Data'!$A$1:$CF$106,ROW($D21),4)&lt;&gt;"",INDEX('CoC Ranking Data'!$A$1:$CF$106,ROW($D21),4),"")</f>
        <v>County of Butler, Human Services</v>
      </c>
      <c r="B21" s="286" t="str">
        <f>IF(INDEX('CoC Ranking Data'!$A$1:$CF$106,ROW($D21),5)&lt;&gt;"",INDEX('CoC Ranking Data'!$A$1:$CF$106,ROW($D21),5),"")</f>
        <v>Home Again Butler County</v>
      </c>
      <c r="C21" s="287" t="str">
        <f>IF(INDEX('CoC Ranking Data'!$A$1:$CF$106,ROW($D21),7)&lt;&gt;"",INDEX('CoC Ranking Data'!$A$1:$CF$106,ROW($D21),7),"")</f>
        <v>PH</v>
      </c>
      <c r="D21" s="300">
        <f>IF(INDEX('CoC Ranking Data'!$A$1:$CF$106,ROW($D21),24)&lt;&gt;"",INDEX('CoC Ranking Data'!$A$1:$CF$106,ROW($D21),24),"")</f>
        <v>0.28000000000000003</v>
      </c>
      <c r="E21" s="8">
        <f t="shared" si="0"/>
        <v>2</v>
      </c>
    </row>
    <row r="22" spans="1:5" s="9" customFormat="1" ht="12.75" x14ac:dyDescent="0.2">
      <c r="A22" s="286" t="str">
        <f>IF(INDEX('CoC Ranking Data'!$A$1:$CF$106,ROW($D22),4)&lt;&gt;"",INDEX('CoC Ranking Data'!$A$1:$CF$106,ROW($D22),4),"")</f>
        <v>County of Butler, Human Services</v>
      </c>
      <c r="B22" s="286" t="str">
        <f>IF(INDEX('CoC Ranking Data'!$A$1:$CF$106,ROW($D22),5)&lt;&gt;"",INDEX('CoC Ranking Data'!$A$1:$CF$106,ROW($D22),5),"")</f>
        <v>HOPE Project</v>
      </c>
      <c r="C22" s="287" t="str">
        <f>IF(INDEX('CoC Ranking Data'!$A$1:$CF$106,ROW($D22),7)&lt;&gt;"",INDEX('CoC Ranking Data'!$A$1:$CF$106,ROW($D22),7),"")</f>
        <v>PH</v>
      </c>
      <c r="D22" s="300">
        <f>IF(INDEX('CoC Ranking Data'!$A$1:$CF$106,ROW($D22),24)&lt;&gt;"",INDEX('CoC Ranking Data'!$A$1:$CF$106,ROW($D22),24),"")</f>
        <v>0.62</v>
      </c>
      <c r="E22" s="8">
        <f t="shared" si="0"/>
        <v>6</v>
      </c>
    </row>
    <row r="23" spans="1:5" s="9" customFormat="1" ht="12.75" x14ac:dyDescent="0.2">
      <c r="A23" s="286" t="str">
        <f>IF(INDEX('CoC Ranking Data'!$A$1:$CF$106,ROW($D23),4)&lt;&gt;"",INDEX('CoC Ranking Data'!$A$1:$CF$106,ROW($D23),4),"")</f>
        <v>County of Butler, Human Services</v>
      </c>
      <c r="B23" s="286" t="str">
        <f>IF(INDEX('CoC Ranking Data'!$A$1:$CF$106,ROW($D23),5)&lt;&gt;"",INDEX('CoC Ranking Data'!$A$1:$CF$106,ROW($D23),5),"")</f>
        <v>Path Transition Age Project</v>
      </c>
      <c r="C23" s="287" t="str">
        <f>IF(INDEX('CoC Ranking Data'!$A$1:$CF$106,ROW($D23),7)&lt;&gt;"",INDEX('CoC Ranking Data'!$A$1:$CF$106,ROW($D23),7),"")</f>
        <v>PH</v>
      </c>
      <c r="D23" s="300">
        <f>IF(INDEX('CoC Ranking Data'!$A$1:$CF$106,ROW($D23),24)&lt;&gt;"",INDEX('CoC Ranking Data'!$A$1:$CF$106,ROW($D23),24),"")</f>
        <v>0.33</v>
      </c>
      <c r="E23" s="8">
        <f t="shared" si="0"/>
        <v>4</v>
      </c>
    </row>
    <row r="24" spans="1:5" s="9" customFormat="1" ht="12.75" x14ac:dyDescent="0.2">
      <c r="A24" s="286" t="str">
        <f>IF(INDEX('CoC Ranking Data'!$A$1:$CF$106,ROW($D24),4)&lt;&gt;"",INDEX('CoC Ranking Data'!$A$1:$CF$106,ROW($D24),4),"")</f>
        <v>County of Greene</v>
      </c>
      <c r="B24" s="286" t="str">
        <f>IF(INDEX('CoC Ranking Data'!$A$1:$CF$106,ROW($D24),5)&lt;&gt;"",INDEX('CoC Ranking Data'!$A$1:$CF$106,ROW($D24),5),"")</f>
        <v>Greene County Rapid Rehousing Project</v>
      </c>
      <c r="C24" s="287" t="str">
        <f>IF(INDEX('CoC Ranking Data'!$A$1:$CF$106,ROW($D24),7)&lt;&gt;"",INDEX('CoC Ranking Data'!$A$1:$CF$106,ROW($D24),7),"")</f>
        <v>PH-RRH</v>
      </c>
      <c r="D24" s="300">
        <f>IF(INDEX('CoC Ranking Data'!$A$1:$CF$106,ROW($D24),24)&lt;&gt;"",INDEX('CoC Ranking Data'!$A$1:$CF$106,ROW($D24),24),"")</f>
        <v>1</v>
      </c>
      <c r="E24" s="8">
        <f t="shared" si="0"/>
        <v>6</v>
      </c>
    </row>
    <row r="25" spans="1:5" s="9" customFormat="1" ht="12.75" x14ac:dyDescent="0.2">
      <c r="A25" s="286" t="str">
        <f>IF(INDEX('CoC Ranking Data'!$A$1:$CF$106,ROW($D25),4)&lt;&gt;"",INDEX('CoC Ranking Data'!$A$1:$CF$106,ROW($D25),4),"")</f>
        <v>County of Greene</v>
      </c>
      <c r="B25" s="286" t="str">
        <f>IF(INDEX('CoC Ranking Data'!$A$1:$CF$106,ROW($D25),5)&lt;&gt;"",INDEX('CoC Ranking Data'!$A$1:$CF$106,ROW($D25),5),"")</f>
        <v>Greene County Shelter + Care Project</v>
      </c>
      <c r="C25" s="287" t="str">
        <f>IF(INDEX('CoC Ranking Data'!$A$1:$CF$106,ROW($D25),7)&lt;&gt;"",INDEX('CoC Ranking Data'!$A$1:$CF$106,ROW($D25),7),"")</f>
        <v>PH</v>
      </c>
      <c r="D25" s="300">
        <f>IF(INDEX('CoC Ranking Data'!$A$1:$CF$106,ROW($D25),24)&lt;&gt;"",INDEX('CoC Ranking Data'!$A$1:$CF$106,ROW($D25),24),"")</f>
        <v>1</v>
      </c>
      <c r="E25" s="8">
        <f t="shared" si="0"/>
        <v>6</v>
      </c>
    </row>
    <row r="26" spans="1:5" s="9" customFormat="1" ht="12.75" x14ac:dyDescent="0.2">
      <c r="A26" s="286" t="str">
        <f>IF(INDEX('CoC Ranking Data'!$A$1:$CF$106,ROW($D26),4)&lt;&gt;"",INDEX('CoC Ranking Data'!$A$1:$CF$106,ROW($D26),4),"")</f>
        <v>County of Greene</v>
      </c>
      <c r="B26" s="286" t="str">
        <f>IF(INDEX('CoC Ranking Data'!$A$1:$CF$106,ROW($D26),5)&lt;&gt;"",INDEX('CoC Ranking Data'!$A$1:$CF$106,ROW($D26),5),"")</f>
        <v>Greene County Supportive Housing Project</v>
      </c>
      <c r="C26" s="287" t="str">
        <f>IF(INDEX('CoC Ranking Data'!$A$1:$CF$106,ROW($D26),7)&lt;&gt;"",INDEX('CoC Ranking Data'!$A$1:$CF$106,ROW($D26),7),"")</f>
        <v>PH</v>
      </c>
      <c r="D26" s="300">
        <f>IF(INDEX('CoC Ranking Data'!$A$1:$CF$106,ROW($D26),24)&lt;&gt;"",INDEX('CoC Ranking Data'!$A$1:$CF$106,ROW($D26),24),"")</f>
        <v>0.27272727272727271</v>
      </c>
      <c r="E26" s="8">
        <f t="shared" si="0"/>
        <v>2</v>
      </c>
    </row>
    <row r="27" spans="1:5" s="9" customFormat="1" ht="12.75" x14ac:dyDescent="0.2">
      <c r="A27" s="286" t="str">
        <f>IF(INDEX('CoC Ranking Data'!$A$1:$CF$106,ROW($D27),4)&lt;&gt;"",INDEX('CoC Ranking Data'!$A$1:$CF$106,ROW($D27),4),"")</f>
        <v>County of Washington</v>
      </c>
      <c r="B27" s="286" t="str">
        <f>IF(INDEX('CoC Ranking Data'!$A$1:$CF$106,ROW($D27),5)&lt;&gt;"",INDEX('CoC Ranking Data'!$A$1:$CF$106,ROW($D27),5),"")</f>
        <v>Crossing Pointe</v>
      </c>
      <c r="C27" s="287" t="str">
        <f>IF(INDEX('CoC Ranking Data'!$A$1:$CF$106,ROW($D27),7)&lt;&gt;"",INDEX('CoC Ranking Data'!$A$1:$CF$106,ROW($D27),7),"")</f>
        <v>PH</v>
      </c>
      <c r="D27" s="300">
        <f>IF(INDEX('CoC Ranking Data'!$A$1:$CF$106,ROW($D27),24)&lt;&gt;"",INDEX('CoC Ranking Data'!$A$1:$CF$106,ROW($D27),24),"")</f>
        <v>0.5</v>
      </c>
      <c r="E27" s="8">
        <f t="shared" si="0"/>
        <v>6</v>
      </c>
    </row>
    <row r="28" spans="1:5" s="9" customFormat="1" ht="12.75" x14ac:dyDescent="0.2">
      <c r="A28" s="286" t="str">
        <f>IF(INDEX('CoC Ranking Data'!$A$1:$CF$106,ROW($D28),4)&lt;&gt;"",INDEX('CoC Ranking Data'!$A$1:$CF$106,ROW($D28),4),"")</f>
        <v>County of Washington</v>
      </c>
      <c r="B28" s="286" t="str">
        <f>IF(INDEX('CoC Ranking Data'!$A$1:$CF$106,ROW($D28),5)&lt;&gt;"",INDEX('CoC Ranking Data'!$A$1:$CF$106,ROW($D28),5),"")</f>
        <v>Permanent Supportive Housing</v>
      </c>
      <c r="C28" s="287" t="str">
        <f>IF(INDEX('CoC Ranking Data'!$A$1:$CF$106,ROW($D28),7)&lt;&gt;"",INDEX('CoC Ranking Data'!$A$1:$CF$106,ROW($D28),7),"")</f>
        <v>PH</v>
      </c>
      <c r="D28" s="300">
        <f>IF(INDEX('CoC Ranking Data'!$A$1:$CF$106,ROW($D28),24)&lt;&gt;"",INDEX('CoC Ranking Data'!$A$1:$CF$106,ROW($D28),24),"")</f>
        <v>0.32</v>
      </c>
      <c r="E28" s="8">
        <f t="shared" si="0"/>
        <v>4</v>
      </c>
    </row>
    <row r="29" spans="1:5" s="9" customFormat="1" ht="12.75" x14ac:dyDescent="0.2">
      <c r="A29" s="286" t="str">
        <f>IF(INDEX('CoC Ranking Data'!$A$1:$CF$106,ROW($D29),4)&lt;&gt;"",INDEX('CoC Ranking Data'!$A$1:$CF$106,ROW($D29),4),"")</f>
        <v>County of Washington</v>
      </c>
      <c r="B29" s="286" t="str">
        <f>IF(INDEX('CoC Ranking Data'!$A$1:$CF$106,ROW($D29),5)&lt;&gt;"",INDEX('CoC Ranking Data'!$A$1:$CF$106,ROW($D29),5),"")</f>
        <v>Shelter plus Care - Washington City Mission</v>
      </c>
      <c r="C29" s="287" t="str">
        <f>IF(INDEX('CoC Ranking Data'!$A$1:$CF$106,ROW($D29),7)&lt;&gt;"",INDEX('CoC Ranking Data'!$A$1:$CF$106,ROW($D29),7),"")</f>
        <v>PH</v>
      </c>
      <c r="D29" s="300">
        <f>IF(INDEX('CoC Ranking Data'!$A$1:$CF$106,ROW($D29),24)&lt;&gt;"",INDEX('CoC Ranking Data'!$A$1:$CF$106,ROW($D29),24),"")</f>
        <v>0.23</v>
      </c>
      <c r="E29" s="8">
        <f t="shared" si="0"/>
        <v>2</v>
      </c>
    </row>
    <row r="30" spans="1:5" s="9" customFormat="1" ht="12.75" x14ac:dyDescent="0.2">
      <c r="A30" s="286" t="str">
        <f>IF(INDEX('CoC Ranking Data'!$A$1:$CF$106,ROW($D30),4)&lt;&gt;"",INDEX('CoC Ranking Data'!$A$1:$CF$106,ROW($D30),4),"")</f>
        <v>County of Washington</v>
      </c>
      <c r="B30" s="286" t="str">
        <f>IF(INDEX('CoC Ranking Data'!$A$1:$CF$106,ROW($D30),5)&lt;&gt;"",INDEX('CoC Ranking Data'!$A$1:$CF$106,ROW($D30),5),"")</f>
        <v>Shelter plus Care I</v>
      </c>
      <c r="C30" s="287" t="str">
        <f>IF(INDEX('CoC Ranking Data'!$A$1:$CF$106,ROW($D30),7)&lt;&gt;"",INDEX('CoC Ranking Data'!$A$1:$CF$106,ROW($D30),7),"")</f>
        <v>PH</v>
      </c>
      <c r="D30" s="300">
        <f>IF(INDEX('CoC Ranking Data'!$A$1:$CF$106,ROW($D30),24)&lt;&gt;"",INDEX('CoC Ranking Data'!$A$1:$CF$106,ROW($D30),24),"")</f>
        <v>0.3</v>
      </c>
      <c r="E30" s="8">
        <f t="shared" si="0"/>
        <v>4</v>
      </c>
    </row>
    <row r="31" spans="1:5" s="9" customFormat="1" ht="12.75" x14ac:dyDescent="0.2">
      <c r="A31" s="286" t="str">
        <f>IF(INDEX('CoC Ranking Data'!$A$1:$CF$106,ROW($D31),4)&lt;&gt;"",INDEX('CoC Ranking Data'!$A$1:$CF$106,ROW($D31),4),"")</f>
        <v>County of Washington</v>
      </c>
      <c r="B31" s="286" t="str">
        <f>IF(INDEX('CoC Ranking Data'!$A$1:$CF$106,ROW($D31),5)&lt;&gt;"",INDEX('CoC Ranking Data'!$A$1:$CF$106,ROW($D31),5),"")</f>
        <v>Supportive Living</v>
      </c>
      <c r="C31" s="287" t="str">
        <f>IF(INDEX('CoC Ranking Data'!$A$1:$CF$106,ROW($D31),7)&lt;&gt;"",INDEX('CoC Ranking Data'!$A$1:$CF$106,ROW($D31),7),"")</f>
        <v>PH</v>
      </c>
      <c r="D31" s="300">
        <f>IF(INDEX('CoC Ranking Data'!$A$1:$CF$106,ROW($D31),24)&lt;&gt;"",INDEX('CoC Ranking Data'!$A$1:$CF$106,ROW($D31),24),"")</f>
        <v>0.63</v>
      </c>
      <c r="E31" s="8">
        <f t="shared" si="0"/>
        <v>6</v>
      </c>
    </row>
    <row r="32" spans="1:5" s="9" customFormat="1" ht="12.75" x14ac:dyDescent="0.2">
      <c r="A32" s="286" t="str">
        <f>IF(INDEX('CoC Ranking Data'!$A$1:$CF$106,ROW($D32),4)&lt;&gt;"",INDEX('CoC Ranking Data'!$A$1:$CF$106,ROW($D32),4),"")</f>
        <v>Crawford County Coalition on Housing Needs, Inc.</v>
      </c>
      <c r="B32" s="286" t="str">
        <f>IF(INDEX('CoC Ranking Data'!$A$1:$CF$106,ROW($D32),5)&lt;&gt;"",INDEX('CoC Ranking Data'!$A$1:$CF$106,ROW($D32),5),"")</f>
        <v>Liberty House Transitional Housing Program</v>
      </c>
      <c r="C32" s="287" t="str">
        <f>IF(INDEX('CoC Ranking Data'!$A$1:$CF$106,ROW($D32),7)&lt;&gt;"",INDEX('CoC Ranking Data'!$A$1:$CF$106,ROW($D32),7),"")</f>
        <v>TH</v>
      </c>
      <c r="D32" s="300">
        <f>IF(INDEX('CoC Ranking Data'!$A$1:$CF$106,ROW($D32),24)&lt;&gt;"",INDEX('CoC Ranking Data'!$A$1:$CF$106,ROW($D32),24),"")</f>
        <v>0.56999999999999995</v>
      </c>
      <c r="E32" s="8">
        <f t="shared" si="0"/>
        <v>6</v>
      </c>
    </row>
    <row r="33" spans="1:5" s="9" customFormat="1" ht="12.75" x14ac:dyDescent="0.2">
      <c r="A33" s="286" t="str">
        <f>IF(INDEX('CoC Ranking Data'!$A$1:$CF$106,ROW($D33),4)&lt;&gt;"",INDEX('CoC Ranking Data'!$A$1:$CF$106,ROW($D33),4),"")</f>
        <v>Crawford County Commissioners</v>
      </c>
      <c r="B33" s="286" t="str">
        <f>IF(INDEX('CoC Ranking Data'!$A$1:$CF$106,ROW($D33),5)&lt;&gt;"",INDEX('CoC Ranking Data'!$A$1:$CF$106,ROW($D33),5),"")</f>
        <v>Crawford County Shelter plus Care</v>
      </c>
      <c r="C33" s="287" t="str">
        <f>IF(INDEX('CoC Ranking Data'!$A$1:$CF$106,ROW($D33),7)&lt;&gt;"",INDEX('CoC Ranking Data'!$A$1:$CF$106,ROW($D33),7),"")</f>
        <v>PH</v>
      </c>
      <c r="D33" s="300">
        <f>IF(INDEX('CoC Ranking Data'!$A$1:$CF$106,ROW($D33),24)&lt;&gt;"",INDEX('CoC Ranking Data'!$A$1:$CF$106,ROW($D33),24),"")</f>
        <v>0.64</v>
      </c>
      <c r="E33" s="8">
        <f t="shared" si="0"/>
        <v>6</v>
      </c>
    </row>
    <row r="34" spans="1:5" s="9" customFormat="1" ht="12.75" x14ac:dyDescent="0.2">
      <c r="A34" s="286" t="str">
        <f>IF(INDEX('CoC Ranking Data'!$A$1:$CF$106,ROW($D34),4)&lt;&gt;"",INDEX('CoC Ranking Data'!$A$1:$CF$106,ROW($D34),4),"")</f>
        <v>Crawford County Mental Health Awareness Program, Inc.</v>
      </c>
      <c r="B34" s="286" t="str">
        <f>IF(INDEX('CoC Ranking Data'!$A$1:$CF$106,ROW($D34),5)&lt;&gt;"",INDEX('CoC Ranking Data'!$A$1:$CF$106,ROW($D34),5),"")</f>
        <v>CHAPS Fairweather Lodge</v>
      </c>
      <c r="C34" s="287" t="str">
        <f>IF(INDEX('CoC Ranking Data'!$A$1:$CF$106,ROW($D34),7)&lt;&gt;"",INDEX('CoC Ranking Data'!$A$1:$CF$106,ROW($D34),7),"")</f>
        <v>PH</v>
      </c>
      <c r="D34" s="300">
        <f>IF(INDEX('CoC Ranking Data'!$A$1:$CF$106,ROW($D34),24)&lt;&gt;"",INDEX('CoC Ranking Data'!$A$1:$CF$106,ROW($D34),24),"")</f>
        <v>0.75</v>
      </c>
      <c r="E34" s="8">
        <f t="shared" si="0"/>
        <v>6</v>
      </c>
    </row>
    <row r="35" spans="1:5" s="9" customFormat="1" ht="12.75" x14ac:dyDescent="0.2">
      <c r="A35" s="286" t="str">
        <f>IF(INDEX('CoC Ranking Data'!$A$1:$CF$106,ROW($D35),4)&lt;&gt;"",INDEX('CoC Ranking Data'!$A$1:$CF$106,ROW($D35),4),"")</f>
        <v>Crawford County Mental Health Awareness Program, Inc.</v>
      </c>
      <c r="B35" s="286" t="str">
        <f>IF(INDEX('CoC Ranking Data'!$A$1:$CF$106,ROW($D35),5)&lt;&gt;"",INDEX('CoC Ranking Data'!$A$1:$CF$106,ROW($D35),5),"")</f>
        <v xml:space="preserve">CHAPS Family Housing </v>
      </c>
      <c r="C35" s="287" t="str">
        <f>IF(INDEX('CoC Ranking Data'!$A$1:$CF$106,ROW($D35),7)&lt;&gt;"",INDEX('CoC Ranking Data'!$A$1:$CF$106,ROW($D35),7),"")</f>
        <v>PH</v>
      </c>
      <c r="D35" s="300">
        <f>IF(INDEX('CoC Ranking Data'!$A$1:$CF$106,ROW($D35),24)&lt;&gt;"",INDEX('CoC Ranking Data'!$A$1:$CF$106,ROW($D35),24),"")</f>
        <v>0.56999999999999995</v>
      </c>
      <c r="E35" s="8">
        <f t="shared" si="0"/>
        <v>6</v>
      </c>
    </row>
    <row r="36" spans="1:5" s="9" customFormat="1" ht="12.75" x14ac:dyDescent="0.2">
      <c r="A36" s="286" t="str">
        <f>IF(INDEX('CoC Ranking Data'!$A$1:$CF$106,ROW($D36),4)&lt;&gt;"",INDEX('CoC Ranking Data'!$A$1:$CF$106,ROW($D36),4),"")</f>
        <v>Crawford County Mental Health Awareness Program, Inc.</v>
      </c>
      <c r="B36" s="286" t="str">
        <f>IF(INDEX('CoC Ranking Data'!$A$1:$CF$106,ROW($D36),5)&lt;&gt;"",INDEX('CoC Ranking Data'!$A$1:$CF$106,ROW($D36),5),"")</f>
        <v>Crawford County Housing Advocacy Project</v>
      </c>
      <c r="C36" s="287" t="str">
        <f>IF(INDEX('CoC Ranking Data'!$A$1:$CF$106,ROW($D36),7)&lt;&gt;"",INDEX('CoC Ranking Data'!$A$1:$CF$106,ROW($D36),7),"")</f>
        <v>SSO</v>
      </c>
      <c r="D36" s="300">
        <f>IF(INDEX('CoC Ranking Data'!$A$1:$CF$106,ROW($D36),24)&lt;&gt;"",INDEX('CoC Ranking Data'!$A$1:$CF$106,ROW($D36),24),"")</f>
        <v>0.73</v>
      </c>
      <c r="E36" s="8">
        <f t="shared" si="0"/>
        <v>6</v>
      </c>
    </row>
    <row r="37" spans="1:5" s="9" customFormat="1" ht="12.75" x14ac:dyDescent="0.2">
      <c r="A37" s="286" t="str">
        <f>IF(INDEX('CoC Ranking Data'!$A$1:$CF$106,ROW($D37),4)&lt;&gt;"",INDEX('CoC Ranking Data'!$A$1:$CF$106,ROW($D37),4),"")</f>
        <v>Crawford County Mental Health Awareness Program, Inc.</v>
      </c>
      <c r="B37" s="286" t="str">
        <f>IF(INDEX('CoC Ranking Data'!$A$1:$CF$106,ROW($D37),5)&lt;&gt;"",INDEX('CoC Ranking Data'!$A$1:$CF$106,ROW($D37),5),"")</f>
        <v xml:space="preserve">Housing Now </v>
      </c>
      <c r="C37" s="287" t="str">
        <f>IF(INDEX('CoC Ranking Data'!$A$1:$CF$106,ROW($D37),7)&lt;&gt;"",INDEX('CoC Ranking Data'!$A$1:$CF$106,ROW($D37),7),"")</f>
        <v>PH</v>
      </c>
      <c r="D37" s="300">
        <f>IF(INDEX('CoC Ranking Data'!$A$1:$CF$106,ROW($D37),24)&lt;&gt;"",INDEX('CoC Ranking Data'!$A$1:$CF$106,ROW($D37),24),"")</f>
        <v>0.76</v>
      </c>
      <c r="E37" s="8">
        <f t="shared" si="0"/>
        <v>6</v>
      </c>
    </row>
    <row r="38" spans="1:5" s="9" customFormat="1" ht="12.75" x14ac:dyDescent="0.2">
      <c r="A38" s="286" t="str">
        <f>IF(INDEX('CoC Ranking Data'!$A$1:$CF$106,ROW($D38),4)&lt;&gt;"",INDEX('CoC Ranking Data'!$A$1:$CF$106,ROW($D38),4),"")</f>
        <v>DuBois Housing Authority</v>
      </c>
      <c r="B38" s="286" t="str">
        <f>IF(INDEX('CoC Ranking Data'!$A$1:$CF$106,ROW($D38),5)&lt;&gt;"",INDEX('CoC Ranking Data'!$A$1:$CF$106,ROW($D38),5),"")</f>
        <v>2018 Renewal App - DuBois Housing Authority - Shelter Plus Care 1/2/3/4/5</v>
      </c>
      <c r="C38" s="287" t="str">
        <f>IF(INDEX('CoC Ranking Data'!$A$1:$CF$106,ROW($D38),7)&lt;&gt;"",INDEX('CoC Ranking Data'!$A$1:$CF$106,ROW($D38),7),"")</f>
        <v>PH</v>
      </c>
      <c r="D38" s="300">
        <f>IF(INDEX('CoC Ranking Data'!$A$1:$CF$106,ROW($D38),24)&lt;&gt;"",INDEX('CoC Ranking Data'!$A$1:$CF$106,ROW($D38),24),"")</f>
        <v>0.43</v>
      </c>
      <c r="E38" s="8">
        <f t="shared" si="0"/>
        <v>5</v>
      </c>
    </row>
    <row r="39" spans="1:5" s="9" customFormat="1" ht="12.75" x14ac:dyDescent="0.2">
      <c r="A39" s="286" t="str">
        <f>IF(INDEX('CoC Ranking Data'!$A$1:$CF$106,ROW($D39),4)&lt;&gt;"",INDEX('CoC Ranking Data'!$A$1:$CF$106,ROW($D39),4),"")</f>
        <v>Fayette County Community Action Agency, Inc.</v>
      </c>
      <c r="B39" s="286" t="str">
        <f>IF(INDEX('CoC Ranking Data'!$A$1:$CF$106,ROW($D39),5)&lt;&gt;"",INDEX('CoC Ranking Data'!$A$1:$CF$106,ROW($D39),5),"")</f>
        <v>Fairweather Lodge Supportive Housing</v>
      </c>
      <c r="C39" s="287" t="str">
        <f>IF(INDEX('CoC Ranking Data'!$A$1:$CF$106,ROW($D39),7)&lt;&gt;"",INDEX('CoC Ranking Data'!$A$1:$CF$106,ROW($D39),7),"")</f>
        <v>PH</v>
      </c>
      <c r="D39" s="300">
        <f>IF(INDEX('CoC Ranking Data'!$A$1:$CF$106,ROW($D39),24)&lt;&gt;"",INDEX('CoC Ranking Data'!$A$1:$CF$106,ROW($D39),24),"")</f>
        <v>0.25</v>
      </c>
      <c r="E39" s="8">
        <f t="shared" si="0"/>
        <v>2</v>
      </c>
    </row>
    <row r="40" spans="1:5" s="9" customFormat="1" ht="12.75" x14ac:dyDescent="0.2">
      <c r="A40" s="286" t="str">
        <f>IF(INDEX('CoC Ranking Data'!$A$1:$CF$106,ROW($D40),4)&lt;&gt;"",INDEX('CoC Ranking Data'!$A$1:$CF$106,ROW($D40),4),"")</f>
        <v>Fayette County Community Action Agency, Inc.</v>
      </c>
      <c r="B40" s="286" t="str">
        <f>IF(INDEX('CoC Ranking Data'!$A$1:$CF$106,ROW($D40),5)&lt;&gt;"",INDEX('CoC Ranking Data'!$A$1:$CF$106,ROW($D40),5),"")</f>
        <v>Fayette Apartments</v>
      </c>
      <c r="C40" s="287" t="str">
        <f>IF(INDEX('CoC Ranking Data'!$A$1:$CF$106,ROW($D40),7)&lt;&gt;"",INDEX('CoC Ranking Data'!$A$1:$CF$106,ROW($D40),7),"")</f>
        <v>PH</v>
      </c>
      <c r="D40" s="300">
        <f>IF(INDEX('CoC Ranking Data'!$A$1:$CF$106,ROW($D40),24)&lt;&gt;"",INDEX('CoC Ranking Data'!$A$1:$CF$106,ROW($D40),24),"")</f>
        <v>0.2</v>
      </c>
      <c r="E40" s="8">
        <f t="shared" si="0"/>
        <v>2</v>
      </c>
    </row>
    <row r="41" spans="1:5" s="9" customFormat="1" ht="12.75" x14ac:dyDescent="0.2">
      <c r="A41" s="286" t="str">
        <f>IF(INDEX('CoC Ranking Data'!$A$1:$CF$106,ROW($D41),4)&lt;&gt;"",INDEX('CoC Ranking Data'!$A$1:$CF$106,ROW($D41),4),"")</f>
        <v>Fayette County Community Action Agency, Inc.</v>
      </c>
      <c r="B41" s="286" t="str">
        <f>IF(INDEX('CoC Ranking Data'!$A$1:$CF$106,ROW($D41),5)&lt;&gt;"",INDEX('CoC Ranking Data'!$A$1:$CF$106,ROW($D41),5),"")</f>
        <v>Fayette County Rapid Rehousing</v>
      </c>
      <c r="C41" s="287" t="str">
        <f>IF(INDEX('CoC Ranking Data'!$A$1:$CF$106,ROW($D41),7)&lt;&gt;"",INDEX('CoC Ranking Data'!$A$1:$CF$106,ROW($D41),7),"")</f>
        <v>PH-RRH</v>
      </c>
      <c r="D41" s="300">
        <f>IF(INDEX('CoC Ranking Data'!$A$1:$CF$106,ROW($D41),24)&lt;&gt;"",INDEX('CoC Ranking Data'!$A$1:$CF$106,ROW($D41),24),"")</f>
        <v>0.33</v>
      </c>
      <c r="E41" s="8">
        <f t="shared" si="0"/>
        <v>4</v>
      </c>
    </row>
    <row r="42" spans="1:5" s="9" customFormat="1" ht="12.75" x14ac:dyDescent="0.2">
      <c r="A42" s="286" t="str">
        <f>IF(INDEX('CoC Ranking Data'!$A$1:$CF$106,ROW($D42),4)&lt;&gt;"",INDEX('CoC Ranking Data'!$A$1:$CF$106,ROW($D42),4),"")</f>
        <v>Fayette County Community Action Agency, Inc.</v>
      </c>
      <c r="B42" s="286" t="str">
        <f>IF(INDEX('CoC Ranking Data'!$A$1:$CF$106,ROW($D42),5)&lt;&gt;"",INDEX('CoC Ranking Data'!$A$1:$CF$106,ROW($D42),5),"")</f>
        <v>Lenox Street Apartments</v>
      </c>
      <c r="C42" s="287" t="str">
        <f>IF(INDEX('CoC Ranking Data'!$A$1:$CF$106,ROW($D42),7)&lt;&gt;"",INDEX('CoC Ranking Data'!$A$1:$CF$106,ROW($D42),7),"")</f>
        <v>PH</v>
      </c>
      <c r="D42" s="300">
        <f>IF(INDEX('CoC Ranking Data'!$A$1:$CF$106,ROW($D42),24)&lt;&gt;"",INDEX('CoC Ranking Data'!$A$1:$CF$106,ROW($D42),24),"")</f>
        <v>0.56999999999999995</v>
      </c>
      <c r="E42" s="8">
        <f t="shared" si="0"/>
        <v>6</v>
      </c>
    </row>
    <row r="43" spans="1:5" s="9" customFormat="1" ht="12.75" x14ac:dyDescent="0.2">
      <c r="A43" s="286" t="str">
        <f>IF(INDEX('CoC Ranking Data'!$A$1:$CF$106,ROW($D43),4)&lt;&gt;"",INDEX('CoC Ranking Data'!$A$1:$CF$106,ROW($D43),4),"")</f>
        <v>Fayette County Community Action Agency, Inc.</v>
      </c>
      <c r="B43" s="286" t="str">
        <f>IF(INDEX('CoC Ranking Data'!$A$1:$CF$106,ROW($D43),5)&lt;&gt;"",INDEX('CoC Ranking Data'!$A$1:$CF$106,ROW($D43),5),"")</f>
        <v>Southwest Regional Rapid Re-Housing Program</v>
      </c>
      <c r="C43" s="287" t="str">
        <f>IF(INDEX('CoC Ranking Data'!$A$1:$CF$106,ROW($D43),7)&lt;&gt;"",INDEX('CoC Ranking Data'!$A$1:$CF$106,ROW($D43),7),"")</f>
        <v>PH-RRH</v>
      </c>
      <c r="D43" s="300">
        <f>IF(INDEX('CoC Ranking Data'!$A$1:$CF$106,ROW($D43),24)&lt;&gt;"",INDEX('CoC Ranking Data'!$A$1:$CF$106,ROW($D43),24),"")</f>
        <v>0.22950819672131148</v>
      </c>
      <c r="E43" s="8">
        <f t="shared" si="0"/>
        <v>2</v>
      </c>
    </row>
    <row r="44" spans="1:5" s="9" customFormat="1" ht="12.75" x14ac:dyDescent="0.2">
      <c r="A44" s="286" t="str">
        <f>IF(INDEX('CoC Ranking Data'!$A$1:$CF$106,ROW($D44),4)&lt;&gt;"",INDEX('CoC Ranking Data'!$A$1:$CF$106,ROW($D44),4),"")</f>
        <v>Housing Authority of the County of Butler</v>
      </c>
      <c r="B44" s="286" t="str">
        <f>IF(INDEX('CoC Ranking Data'!$A$1:$CF$106,ROW($D44),5)&lt;&gt;"",INDEX('CoC Ranking Data'!$A$1:$CF$106,ROW($D44),5),"")</f>
        <v>Franklin Court Chronically Homeless</v>
      </c>
      <c r="C44" s="287" t="str">
        <f>IF(INDEX('CoC Ranking Data'!$A$1:$CF$106,ROW($D44),7)&lt;&gt;"",INDEX('CoC Ranking Data'!$A$1:$CF$106,ROW($D44),7),"")</f>
        <v>PH</v>
      </c>
      <c r="D44" s="300">
        <f>IF(INDEX('CoC Ranking Data'!$A$1:$CF$106,ROW($D44),24)&lt;&gt;"",INDEX('CoC Ranking Data'!$A$1:$CF$106,ROW($D44),24),"")</f>
        <v>0.6</v>
      </c>
      <c r="E44" s="8">
        <f t="shared" si="0"/>
        <v>6</v>
      </c>
    </row>
    <row r="45" spans="1:5" s="9" customFormat="1" ht="12.75" x14ac:dyDescent="0.2">
      <c r="A45" s="286" t="str">
        <f>IF(INDEX('CoC Ranking Data'!$A$1:$CF$106,ROW($D45),4)&lt;&gt;"",INDEX('CoC Ranking Data'!$A$1:$CF$106,ROW($D45),4),"")</f>
        <v>Indiana County Community Action Program, Inc.</v>
      </c>
      <c r="B45" s="286" t="str">
        <f>IF(INDEX('CoC Ranking Data'!$A$1:$CF$106,ROW($D45),5)&lt;&gt;"",INDEX('CoC Ranking Data'!$A$1:$CF$106,ROW($D45),5),"")</f>
        <v>PHD Consolidated</v>
      </c>
      <c r="C45" s="287" t="str">
        <f>IF(INDEX('CoC Ranking Data'!$A$1:$CF$106,ROW($D45),7)&lt;&gt;"",INDEX('CoC Ranking Data'!$A$1:$CF$106,ROW($D45),7),"")</f>
        <v>PH</v>
      </c>
      <c r="D45" s="300">
        <f>IF(INDEX('CoC Ranking Data'!$A$1:$CF$106,ROW($D45),24)&lt;&gt;"",INDEX('CoC Ranking Data'!$A$1:$CF$106,ROW($D45),24),"")</f>
        <v>0</v>
      </c>
      <c r="E45" s="8">
        <f t="shared" si="0"/>
        <v>0</v>
      </c>
    </row>
    <row r="46" spans="1:5" s="9" customFormat="1" ht="12.75" x14ac:dyDescent="0.2">
      <c r="A46" s="286" t="str">
        <f>IF(INDEX('CoC Ranking Data'!$A$1:$CF$106,ROW($D46),4)&lt;&gt;"",INDEX('CoC Ranking Data'!$A$1:$CF$106,ROW($D46),4),"")</f>
        <v>Lawrence County Social Services, Inc.</v>
      </c>
      <c r="B46" s="286" t="str">
        <f>IF(INDEX('CoC Ranking Data'!$A$1:$CF$106,ROW($D46),5)&lt;&gt;"",INDEX('CoC Ranking Data'!$A$1:$CF$106,ROW($D46),5),"")</f>
        <v>NWRHA</v>
      </c>
      <c r="C46" s="287" t="str">
        <f>IF(INDEX('CoC Ranking Data'!$A$1:$CF$106,ROW($D46),7)&lt;&gt;"",INDEX('CoC Ranking Data'!$A$1:$CF$106,ROW($D46),7),"")</f>
        <v>PH</v>
      </c>
      <c r="D46" s="300">
        <f>IF(INDEX('CoC Ranking Data'!$A$1:$CF$106,ROW($D46),24)&lt;&gt;"",INDEX('CoC Ranking Data'!$A$1:$CF$106,ROW($D46),24),"")</f>
        <v>0.4</v>
      </c>
      <c r="E46" s="8">
        <f t="shared" si="0"/>
        <v>5</v>
      </c>
    </row>
    <row r="47" spans="1:5" s="9" customFormat="1" ht="12.75" x14ac:dyDescent="0.2">
      <c r="A47" s="286" t="str">
        <f>IF(INDEX('CoC Ranking Data'!$A$1:$CF$106,ROW($D47),4)&lt;&gt;"",INDEX('CoC Ranking Data'!$A$1:$CF$106,ROW($D47),4),"")</f>
        <v>Lawrence County Social Services, Inc.</v>
      </c>
      <c r="B47" s="286" t="str">
        <f>IF(INDEX('CoC Ranking Data'!$A$1:$CF$106,ROW($D47),5)&lt;&gt;"",INDEX('CoC Ranking Data'!$A$1:$CF$106,ROW($D47),5),"")</f>
        <v>NWRHA 2</v>
      </c>
      <c r="C47" s="287" t="str">
        <f>IF(INDEX('CoC Ranking Data'!$A$1:$CF$106,ROW($D47),7)&lt;&gt;"",INDEX('CoC Ranking Data'!$A$1:$CF$106,ROW($D47),7),"")</f>
        <v>PH</v>
      </c>
      <c r="D47" s="300">
        <f>IF(INDEX('CoC Ranking Data'!$A$1:$CF$106,ROW($D47),24)&lt;&gt;"",INDEX('CoC Ranking Data'!$A$1:$CF$106,ROW($D47),24),"")</f>
        <v>0.52</v>
      </c>
      <c r="E47" s="8">
        <f t="shared" si="0"/>
        <v>6</v>
      </c>
    </row>
    <row r="48" spans="1:5" s="9" customFormat="1" ht="12.75" x14ac:dyDescent="0.2">
      <c r="A48" s="286" t="str">
        <f>IF(INDEX('CoC Ranking Data'!$A$1:$CF$106,ROW($D48),4)&lt;&gt;"",INDEX('CoC Ranking Data'!$A$1:$CF$106,ROW($D48),4),"")</f>
        <v>Lawrence County Social Services, Inc.</v>
      </c>
      <c r="B48" s="286" t="str">
        <f>IF(INDEX('CoC Ranking Data'!$A$1:$CF$106,ROW($D48),5)&lt;&gt;"",INDEX('CoC Ranking Data'!$A$1:$CF$106,ROW($D48),5),"")</f>
        <v>SAFE</v>
      </c>
      <c r="C48" s="287" t="str">
        <f>IF(INDEX('CoC Ranking Data'!$A$1:$CF$106,ROW($D48),7)&lt;&gt;"",INDEX('CoC Ranking Data'!$A$1:$CF$106,ROW($D48),7),"")</f>
        <v>SSO</v>
      </c>
      <c r="D48" s="300">
        <f>IF(INDEX('CoC Ranking Data'!$A$1:$CF$106,ROW($D48),24)&lt;&gt;"",INDEX('CoC Ranking Data'!$A$1:$CF$106,ROW($D48),24),"")</f>
        <v>0.32</v>
      </c>
      <c r="E48" s="8">
        <f t="shared" si="0"/>
        <v>4</v>
      </c>
    </row>
    <row r="49" spans="1:5" s="9" customFormat="1" ht="12.75" x14ac:dyDescent="0.2">
      <c r="A49" s="286" t="str">
        <f>IF(INDEX('CoC Ranking Data'!$A$1:$CF$106,ROW($D49),4)&lt;&gt;"",INDEX('CoC Ranking Data'!$A$1:$CF$106,ROW($D49),4),"")</f>
        <v>Lawrence County Social Services, Inc.</v>
      </c>
      <c r="B49" s="286" t="str">
        <f>IF(INDEX('CoC Ranking Data'!$A$1:$CF$106,ROW($D49),5)&lt;&gt;"",INDEX('CoC Ranking Data'!$A$1:$CF$106,ROW($D49),5),"")</f>
        <v>TEAM RRH</v>
      </c>
      <c r="C49" s="287" t="str">
        <f>IF(INDEX('CoC Ranking Data'!$A$1:$CF$106,ROW($D49),7)&lt;&gt;"",INDEX('CoC Ranking Data'!$A$1:$CF$106,ROW($D49),7),"")</f>
        <v>PH-RRH</v>
      </c>
      <c r="D49" s="300">
        <f>IF(INDEX('CoC Ranking Data'!$A$1:$CF$106,ROW($D49),24)&lt;&gt;"",INDEX('CoC Ranking Data'!$A$1:$CF$106,ROW($D49),24),"")</f>
        <v>0.56999999999999995</v>
      </c>
      <c r="E49" s="8">
        <f t="shared" si="0"/>
        <v>6</v>
      </c>
    </row>
    <row r="50" spans="1:5" s="9" customFormat="1" ht="12.75" x14ac:dyDescent="0.2">
      <c r="A50" s="286" t="str">
        <f>IF(INDEX('CoC Ranking Data'!$A$1:$CF$106,ROW($D50),4)&lt;&gt;"",INDEX('CoC Ranking Data'!$A$1:$CF$106,ROW($D50),4),"")</f>
        <v>Lawrence County Social Services, Inc.</v>
      </c>
      <c r="B50" s="286" t="str">
        <f>IF(INDEX('CoC Ranking Data'!$A$1:$CF$106,ROW($D50),5)&lt;&gt;"",INDEX('CoC Ranking Data'!$A$1:$CF$106,ROW($D50),5),"")</f>
        <v>Turning Point</v>
      </c>
      <c r="C50" s="287" t="str">
        <f>IF(INDEX('CoC Ranking Data'!$A$1:$CF$106,ROW($D50),7)&lt;&gt;"",INDEX('CoC Ranking Data'!$A$1:$CF$106,ROW($D50),7),"")</f>
        <v>PH</v>
      </c>
      <c r="D50" s="300">
        <f>IF(INDEX('CoC Ranking Data'!$A$1:$CF$106,ROW($D50),24)&lt;&gt;"",INDEX('CoC Ranking Data'!$A$1:$CF$106,ROW($D50),24),"")</f>
        <v>0.74</v>
      </c>
      <c r="E50" s="8">
        <f t="shared" si="0"/>
        <v>6</v>
      </c>
    </row>
    <row r="51" spans="1:5" s="9" customFormat="1" ht="12.75" x14ac:dyDescent="0.2">
      <c r="A51" s="286" t="str">
        <f>IF(INDEX('CoC Ranking Data'!$A$1:$CF$106,ROW($D51),4)&lt;&gt;"",INDEX('CoC Ranking Data'!$A$1:$CF$106,ROW($D51),4),"")</f>
        <v>Lawrence County Social Services, Inc.</v>
      </c>
      <c r="B51" s="286" t="str">
        <f>IF(INDEX('CoC Ranking Data'!$A$1:$CF$106,ROW($D51),5)&lt;&gt;"",INDEX('CoC Ranking Data'!$A$1:$CF$106,ROW($D51),5),"")</f>
        <v>Veterans RRH</v>
      </c>
      <c r="C51" s="287" t="str">
        <f>IF(INDEX('CoC Ranking Data'!$A$1:$CF$106,ROW($D51),7)&lt;&gt;"",INDEX('CoC Ranking Data'!$A$1:$CF$106,ROW($D51),7),"")</f>
        <v>PH-RRH</v>
      </c>
      <c r="D51" s="300">
        <f>IF(INDEX('CoC Ranking Data'!$A$1:$CF$106,ROW($D51),24)&lt;&gt;"",INDEX('CoC Ranking Data'!$A$1:$CF$106,ROW($D51),24),"")</f>
        <v>0.44</v>
      </c>
      <c r="E51" s="8">
        <f t="shared" si="0"/>
        <v>5</v>
      </c>
    </row>
    <row r="52" spans="1:5" s="9" customFormat="1" ht="12.75" x14ac:dyDescent="0.2">
      <c r="A52" s="286" t="str">
        <f>IF(INDEX('CoC Ranking Data'!$A$1:$CF$106,ROW($D52),4)&lt;&gt;"",INDEX('CoC Ranking Data'!$A$1:$CF$106,ROW($D52),4),"")</f>
        <v>McKean County Redevelopment &amp; Housing Authority</v>
      </c>
      <c r="B52" s="286" t="str">
        <f>IF(INDEX('CoC Ranking Data'!$A$1:$CF$106,ROW($D52),5)&lt;&gt;"",INDEX('CoC Ranking Data'!$A$1:$CF$106,ROW($D52),5),"")</f>
        <v>Northwest RRH</v>
      </c>
      <c r="C52" s="287" t="str">
        <f>IF(INDEX('CoC Ranking Data'!$A$1:$CF$106,ROW($D52),7)&lt;&gt;"",INDEX('CoC Ranking Data'!$A$1:$CF$106,ROW($D52),7),"")</f>
        <v>PH-RRH</v>
      </c>
      <c r="D52" s="300">
        <f>IF(INDEX('CoC Ranking Data'!$A$1:$CF$106,ROW($D52),24)&lt;&gt;"",INDEX('CoC Ranking Data'!$A$1:$CF$106,ROW($D52),24),"")</f>
        <v>0.4</v>
      </c>
      <c r="E52" s="8">
        <f t="shared" si="0"/>
        <v>5</v>
      </c>
    </row>
    <row r="53" spans="1:5" s="9" customFormat="1" ht="12.75" x14ac:dyDescent="0.2">
      <c r="A53" s="286" t="str">
        <f>IF(INDEX('CoC Ranking Data'!$A$1:$CF$106,ROW($D53),4)&lt;&gt;"",INDEX('CoC Ranking Data'!$A$1:$CF$106,ROW($D53),4),"")</f>
        <v>Northern Cambria Community Development Corporation</v>
      </c>
      <c r="B53" s="286" t="str">
        <f>IF(INDEX('CoC Ranking Data'!$A$1:$CF$106,ROW($D53),5)&lt;&gt;"",INDEX('CoC Ranking Data'!$A$1:$CF$106,ROW($D53),5),"")</f>
        <v>Chestnut Street Gardens Renewal Project Application FY 2018</v>
      </c>
      <c r="C53" s="287" t="str">
        <f>IF(INDEX('CoC Ranking Data'!$A$1:$CF$106,ROW($D53),7)&lt;&gt;"",INDEX('CoC Ranking Data'!$A$1:$CF$106,ROW($D53),7),"")</f>
        <v>PH</v>
      </c>
      <c r="D53" s="300">
        <f>IF(INDEX('CoC Ranking Data'!$A$1:$CF$106,ROW($D53),24)&lt;&gt;"",INDEX('CoC Ranking Data'!$A$1:$CF$106,ROW($D53),24),"")</f>
        <v>1</v>
      </c>
      <c r="E53" s="8">
        <f t="shared" si="0"/>
        <v>6</v>
      </c>
    </row>
    <row r="54" spans="1:5" s="9" customFormat="1" ht="12.75" x14ac:dyDescent="0.2">
      <c r="A54" s="286" t="str">
        <f>IF(INDEX('CoC Ranking Data'!$A$1:$CF$106,ROW($D54),4)&lt;&gt;"",INDEX('CoC Ranking Data'!$A$1:$CF$106,ROW($D54),4),"")</f>
        <v>Northern Cambria Community Development Corporation</v>
      </c>
      <c r="B54" s="286" t="str">
        <f>IF(INDEX('CoC Ranking Data'!$A$1:$CF$106,ROW($D54),5)&lt;&gt;"",INDEX('CoC Ranking Data'!$A$1:$CF$106,ROW($D54),5),"")</f>
        <v>Clinton Street Gardens Renewal Project Application FY 2018</v>
      </c>
      <c r="C54" s="287" t="str">
        <f>IF(INDEX('CoC Ranking Data'!$A$1:$CF$106,ROW($D54),7)&lt;&gt;"",INDEX('CoC Ranking Data'!$A$1:$CF$106,ROW($D54),7),"")</f>
        <v>PH</v>
      </c>
      <c r="D54" s="300">
        <f>IF(INDEX('CoC Ranking Data'!$A$1:$CF$106,ROW($D54),24)&lt;&gt;"",INDEX('CoC Ranking Data'!$A$1:$CF$106,ROW($D54),24),"")</f>
        <v>0.71</v>
      </c>
      <c r="E54" s="8">
        <f t="shared" si="0"/>
        <v>6</v>
      </c>
    </row>
    <row r="55" spans="1:5" s="9" customFormat="1" ht="12.75" x14ac:dyDescent="0.2">
      <c r="A55" s="286" t="str">
        <f>IF(INDEX('CoC Ranking Data'!$A$1:$CF$106,ROW($D55),4)&lt;&gt;"",INDEX('CoC Ranking Data'!$A$1:$CF$106,ROW($D55),4),"")</f>
        <v>Union Mission of Latrobe, Inc.</v>
      </c>
      <c r="B55" s="286" t="str">
        <f>IF(INDEX('CoC Ranking Data'!$A$1:$CF$106,ROW($D55),5)&lt;&gt;"",INDEX('CoC Ranking Data'!$A$1:$CF$106,ROW($D55),5),"")</f>
        <v>Consolidated Union Mission Permanent Supportive Housing</v>
      </c>
      <c r="C55" s="287" t="str">
        <f>IF(INDEX('CoC Ranking Data'!$A$1:$CF$106,ROW($D55),7)&lt;&gt;"",INDEX('CoC Ranking Data'!$A$1:$CF$106,ROW($D55),7),"")</f>
        <v>PH</v>
      </c>
      <c r="D55" s="300">
        <f>IF(INDEX('CoC Ranking Data'!$A$1:$CF$106,ROW($D55),24)&lt;&gt;"",INDEX('CoC Ranking Data'!$A$1:$CF$106,ROW($D55),24),"")</f>
        <v>0.2857142857142857</v>
      </c>
      <c r="E55" s="8">
        <f t="shared" si="0"/>
        <v>2</v>
      </c>
    </row>
    <row r="56" spans="1:5" x14ac:dyDescent="0.25">
      <c r="A56" s="286" t="str">
        <f>IF(INDEX('CoC Ranking Data'!$A$1:$CF$106,ROW($D56),4)&lt;&gt;"",INDEX('CoC Ranking Data'!$A$1:$CF$106,ROW($D56),4),"")</f>
        <v>Victim Outreach Intervention Center</v>
      </c>
      <c r="B56" s="286" t="str">
        <f>IF(INDEX('CoC Ranking Data'!$A$1:$CF$106,ROW($D56),5)&lt;&gt;"",INDEX('CoC Ranking Data'!$A$1:$CF$106,ROW($D56),5),"")</f>
        <v>Enduring VOICe</v>
      </c>
      <c r="C56" s="287" t="str">
        <f>IF(INDEX('CoC Ranking Data'!$A$1:$CF$106,ROW($D56),7)&lt;&gt;"",INDEX('CoC Ranking Data'!$A$1:$CF$106,ROW($D56),7),"")</f>
        <v>PH</v>
      </c>
      <c r="D56" s="300">
        <f>IF(INDEX('CoC Ranking Data'!$A$1:$CF$106,ROW($D56),24)&lt;&gt;"",INDEX('CoC Ranking Data'!$A$1:$CF$106,ROW($D56),24),"")</f>
        <v>0.25</v>
      </c>
      <c r="E56" s="8">
        <f t="shared" si="0"/>
        <v>2</v>
      </c>
    </row>
    <row r="57" spans="1:5" x14ac:dyDescent="0.25">
      <c r="A57" s="286" t="str">
        <f>IF(INDEX('CoC Ranking Data'!$A$1:$CF$106,ROW($D57),4)&lt;&gt;"",INDEX('CoC Ranking Data'!$A$1:$CF$106,ROW($D57),4),"")</f>
        <v>Warren-Forest Counties Economic Opportunity Council</v>
      </c>
      <c r="B57" s="286" t="str">
        <f>IF(INDEX('CoC Ranking Data'!$A$1:$CF$106,ROW($D57),5)&lt;&gt;"",INDEX('CoC Ranking Data'!$A$1:$CF$106,ROW($D57),5),"")</f>
        <v>Youngsville Permanent Supportive Housing</v>
      </c>
      <c r="C57" s="287" t="str">
        <f>IF(INDEX('CoC Ranking Data'!$A$1:$CF$106,ROW($D57),7)&lt;&gt;"",INDEX('CoC Ranking Data'!$A$1:$CF$106,ROW($D57),7),"")</f>
        <v>PH</v>
      </c>
      <c r="D57" s="300">
        <f>IF(INDEX('CoC Ranking Data'!$A$1:$CF$106,ROW($D57),24)&lt;&gt;"",INDEX('CoC Ranking Data'!$A$1:$CF$106,ROW($D57),24),"")</f>
        <v>0.33</v>
      </c>
      <c r="E57" s="8">
        <f t="shared" si="0"/>
        <v>4</v>
      </c>
    </row>
    <row r="58" spans="1:5" x14ac:dyDescent="0.25">
      <c r="A58" s="286" t="str">
        <f>IF(INDEX('CoC Ranking Data'!$A$1:$CF$106,ROW($D58),4)&lt;&gt;"",INDEX('CoC Ranking Data'!$A$1:$CF$106,ROW($D58),4),"")</f>
        <v>Westmoreland Community Action</v>
      </c>
      <c r="B58" s="286" t="str">
        <f>IF(INDEX('CoC Ranking Data'!$A$1:$CF$106,ROW($D58),5)&lt;&gt;"",INDEX('CoC Ranking Data'!$A$1:$CF$106,ROW($D58),5),"")</f>
        <v>Consolidated WCA PSH Project FY2018</v>
      </c>
      <c r="C58" s="287" t="str">
        <f>IF(INDEX('CoC Ranking Data'!$A$1:$CF$106,ROW($D58),7)&lt;&gt;"",INDEX('CoC Ranking Data'!$A$1:$CF$106,ROW($D58),7),"")</f>
        <v>PH</v>
      </c>
      <c r="D58" s="300">
        <f>IF(INDEX('CoC Ranking Data'!$A$1:$CF$106,ROW($D58),24)&lt;&gt;"",INDEX('CoC Ranking Data'!$A$1:$CF$106,ROW($D58),24),"")</f>
        <v>0.66666666666666663</v>
      </c>
      <c r="E58" s="8">
        <f t="shared" si="0"/>
        <v>6</v>
      </c>
    </row>
    <row r="59" spans="1:5" x14ac:dyDescent="0.25">
      <c r="A59" s="286" t="str">
        <f>IF(INDEX('CoC Ranking Data'!$A$1:$CF$106,ROW($D59),4)&lt;&gt;"",INDEX('CoC Ranking Data'!$A$1:$CF$106,ROW($D59),4),"")</f>
        <v>Westmoreland Community Action</v>
      </c>
      <c r="B59" s="286" t="str">
        <f>IF(INDEX('CoC Ranking Data'!$A$1:$CF$106,ROW($D59),5)&lt;&gt;"",INDEX('CoC Ranking Data'!$A$1:$CF$106,ROW($D59),5),"")</f>
        <v>WCA PSH for Families 2018</v>
      </c>
      <c r="C59" s="287" t="str">
        <f>IF(INDEX('CoC Ranking Data'!$A$1:$CF$106,ROW($D59),7)&lt;&gt;"",INDEX('CoC Ranking Data'!$A$1:$CF$106,ROW($D59),7),"")</f>
        <v>PH</v>
      </c>
      <c r="D59" s="300">
        <f>IF(INDEX('CoC Ranking Data'!$A$1:$CF$106,ROW($D59),24)&lt;&gt;"",INDEX('CoC Ranking Data'!$A$1:$CF$106,ROW($D59),24),"")</f>
        <v>0.38</v>
      </c>
      <c r="E59" s="8">
        <f t="shared" si="0"/>
        <v>4</v>
      </c>
    </row>
    <row r="60" spans="1:5" x14ac:dyDescent="0.25">
      <c r="A60" s="286" t="str">
        <f>IF(INDEX('CoC Ranking Data'!$A$1:$CF$106,ROW($D60),4)&lt;&gt;"",INDEX('CoC Ranking Data'!$A$1:$CF$106,ROW($D60),4),"")</f>
        <v>Westmoreland Community Action</v>
      </c>
      <c r="B60" s="286" t="str">
        <f>IF(INDEX('CoC Ranking Data'!$A$1:$CF$106,ROW($D60),5)&lt;&gt;"",INDEX('CoC Ranking Data'!$A$1:$CF$106,ROW($D60),5),"")</f>
        <v>WCA PSH-Pittsburgh Street House 2018</v>
      </c>
      <c r="C60" s="287" t="str">
        <f>IF(INDEX('CoC Ranking Data'!$A$1:$CF$106,ROW($D60),7)&lt;&gt;"",INDEX('CoC Ranking Data'!$A$1:$CF$106,ROW($D60),7),"")</f>
        <v>PH</v>
      </c>
      <c r="D60" s="300">
        <f>IF(INDEX('CoC Ranking Data'!$A$1:$CF$106,ROW($D60),24)&lt;&gt;"",INDEX('CoC Ranking Data'!$A$1:$CF$106,ROW($D60),24),"")</f>
        <v>0.14000000000000001</v>
      </c>
      <c r="E60" s="8">
        <f t="shared" si="0"/>
        <v>0</v>
      </c>
    </row>
    <row r="61" spans="1:5" x14ac:dyDescent="0.25">
      <c r="A61" s="286" t="str">
        <f>IF(INDEX('CoC Ranking Data'!$A$1:$CF$106,ROW($D61),4)&lt;&gt;"",INDEX('CoC Ranking Data'!$A$1:$CF$106,ROW($D61),4),"")</f>
        <v/>
      </c>
      <c r="B61" s="286" t="str">
        <f>IF(INDEX('CoC Ranking Data'!$A$1:$CF$106,ROW($D61),5)&lt;&gt;"",INDEX('CoC Ranking Data'!$A$1:$CF$106,ROW($D61),5),"")</f>
        <v/>
      </c>
      <c r="C61" s="287" t="str">
        <f>IF(INDEX('CoC Ranking Data'!$A$1:$CF$106,ROW($D61),7)&lt;&gt;"",INDEX('CoC Ranking Data'!$A$1:$CF$106,ROW($D61),7),"")</f>
        <v/>
      </c>
      <c r="D61" s="300" t="str">
        <f>IF(INDEX('CoC Ranking Data'!$A$1:$CF$106,ROW($D61),24)&lt;&gt;"",INDEX('CoC Ranking Data'!$A$1:$CF$106,ROW($D61),24),"")</f>
        <v/>
      </c>
      <c r="E61" s="8" t="str">
        <f t="shared" si="0"/>
        <v/>
      </c>
    </row>
    <row r="62" spans="1:5" x14ac:dyDescent="0.25">
      <c r="A62" s="286" t="str">
        <f>IF(INDEX('CoC Ranking Data'!$A$1:$CF$106,ROW($D62),4)&lt;&gt;"",INDEX('CoC Ranking Data'!$A$1:$CF$106,ROW($D62),4),"")</f>
        <v/>
      </c>
      <c r="B62" s="286" t="str">
        <f>IF(INDEX('CoC Ranking Data'!$A$1:$CF$106,ROW($D62),5)&lt;&gt;"",INDEX('CoC Ranking Data'!$A$1:$CF$106,ROW($D62),5),"")</f>
        <v/>
      </c>
      <c r="C62" s="287" t="str">
        <f>IF(INDEX('CoC Ranking Data'!$A$1:$CF$106,ROW($D62),7)&lt;&gt;"",INDEX('CoC Ranking Data'!$A$1:$CF$106,ROW($D62),7),"")</f>
        <v/>
      </c>
      <c r="D62" s="300" t="str">
        <f>IF(INDEX('CoC Ranking Data'!$A$1:$CF$106,ROW($D62),24)&lt;&gt;"",INDEX('CoC Ranking Data'!$A$1:$CF$106,ROW($D62),24),"")</f>
        <v/>
      </c>
      <c r="E62" s="8" t="str">
        <f t="shared" si="0"/>
        <v/>
      </c>
    </row>
    <row r="63" spans="1:5" x14ac:dyDescent="0.25">
      <c r="A63" s="286" t="str">
        <f>IF(INDEX('CoC Ranking Data'!$A$1:$CF$106,ROW($D63),4)&lt;&gt;"",INDEX('CoC Ranking Data'!$A$1:$CF$106,ROW($D63),4),"")</f>
        <v/>
      </c>
      <c r="B63" s="286" t="str">
        <f>IF(INDEX('CoC Ranking Data'!$A$1:$CF$106,ROW($D63),5)&lt;&gt;"",INDEX('CoC Ranking Data'!$A$1:$CF$106,ROW($D63),5),"")</f>
        <v/>
      </c>
      <c r="C63" s="287" t="str">
        <f>IF(INDEX('CoC Ranking Data'!$A$1:$CF$106,ROW($D63),7)&lt;&gt;"",INDEX('CoC Ranking Data'!$A$1:$CF$106,ROW($D63),7),"")</f>
        <v/>
      </c>
      <c r="D63" s="300" t="str">
        <f>IF(INDEX('CoC Ranking Data'!$A$1:$CF$106,ROW($D63),24)&lt;&gt;"",INDEX('CoC Ranking Data'!$A$1:$CF$106,ROW($D63),24),"")</f>
        <v/>
      </c>
      <c r="E63" s="8" t="str">
        <f t="shared" si="0"/>
        <v/>
      </c>
    </row>
    <row r="64" spans="1:5" x14ac:dyDescent="0.25">
      <c r="A64" s="286" t="str">
        <f>IF(INDEX('CoC Ranking Data'!$A$1:$CF$106,ROW($D64),4)&lt;&gt;"",INDEX('CoC Ranking Data'!$A$1:$CF$106,ROW($D64),4),"")</f>
        <v/>
      </c>
      <c r="B64" s="286" t="str">
        <f>IF(INDEX('CoC Ranking Data'!$A$1:$CF$106,ROW($D64),5)&lt;&gt;"",INDEX('CoC Ranking Data'!$A$1:$CF$106,ROW($D64),5),"")</f>
        <v/>
      </c>
      <c r="C64" s="287" t="str">
        <f>IF(INDEX('CoC Ranking Data'!$A$1:$CF$106,ROW($D64),7)&lt;&gt;"",INDEX('CoC Ranking Data'!$A$1:$CF$106,ROW($D64),7),"")</f>
        <v/>
      </c>
      <c r="D64" s="300" t="str">
        <f>IF(INDEX('CoC Ranking Data'!$A$1:$CF$106,ROW($D64),24)&lt;&gt;"",INDEX('CoC Ranking Data'!$A$1:$CF$106,ROW($D64),24),"")</f>
        <v/>
      </c>
      <c r="E64" s="8" t="str">
        <f t="shared" si="0"/>
        <v/>
      </c>
    </row>
    <row r="65" spans="1:5" x14ac:dyDescent="0.25">
      <c r="A65" s="286" t="str">
        <f>IF(INDEX('CoC Ranking Data'!$A$1:$CF$106,ROW($D65),4)&lt;&gt;"",INDEX('CoC Ranking Data'!$A$1:$CF$106,ROW($D65),4),"")</f>
        <v/>
      </c>
      <c r="B65" s="286" t="str">
        <f>IF(INDEX('CoC Ranking Data'!$A$1:$CF$106,ROW($D65),5)&lt;&gt;"",INDEX('CoC Ranking Data'!$A$1:$CF$106,ROW($D65),5),"")</f>
        <v/>
      </c>
      <c r="C65" s="287" t="str">
        <f>IF(INDEX('CoC Ranking Data'!$A$1:$CF$106,ROW($D65),7)&lt;&gt;"",INDEX('CoC Ranking Data'!$A$1:$CF$106,ROW($D65),7),"")</f>
        <v/>
      </c>
      <c r="D65" s="300" t="str">
        <f>IF(INDEX('CoC Ranking Data'!$A$1:$CF$106,ROW($D65),24)&lt;&gt;"",INDEX('CoC Ranking Data'!$A$1:$CF$106,ROW($D65),24),"")</f>
        <v/>
      </c>
      <c r="E65" s="8" t="str">
        <f t="shared" si="0"/>
        <v/>
      </c>
    </row>
    <row r="66" spans="1:5" x14ac:dyDescent="0.25">
      <c r="A66" s="286" t="str">
        <f>IF(INDEX('CoC Ranking Data'!$A$1:$CF$106,ROW($D66),4)&lt;&gt;"",INDEX('CoC Ranking Data'!$A$1:$CF$106,ROW($D66),4),"")</f>
        <v/>
      </c>
      <c r="B66" s="286" t="str">
        <f>IF(INDEX('CoC Ranking Data'!$A$1:$CF$106,ROW($D66),5)&lt;&gt;"",INDEX('CoC Ranking Data'!$A$1:$CF$106,ROW($D66),5),"")</f>
        <v/>
      </c>
      <c r="C66" s="287" t="str">
        <f>IF(INDEX('CoC Ranking Data'!$A$1:$CF$106,ROW($D66),7)&lt;&gt;"",INDEX('CoC Ranking Data'!$A$1:$CF$106,ROW($D66),7),"")</f>
        <v/>
      </c>
      <c r="D66" s="300" t="str">
        <f>IF(INDEX('CoC Ranking Data'!$A$1:$CF$106,ROW($D66),24)&lt;&gt;"",INDEX('CoC Ranking Data'!$A$1:$CF$106,ROW($D66),24),"")</f>
        <v/>
      </c>
      <c r="E66" s="8" t="str">
        <f t="shared" si="0"/>
        <v/>
      </c>
    </row>
    <row r="67" spans="1:5" x14ac:dyDescent="0.25">
      <c r="A67" s="286" t="str">
        <f>IF(INDEX('CoC Ranking Data'!$A$1:$CF$106,ROW($D67),4)&lt;&gt;"",INDEX('CoC Ranking Data'!$A$1:$CF$106,ROW($D67),4),"")</f>
        <v/>
      </c>
      <c r="B67" s="286" t="str">
        <f>IF(INDEX('CoC Ranking Data'!$A$1:$CF$106,ROW($D67),5)&lt;&gt;"",INDEX('CoC Ranking Data'!$A$1:$CF$106,ROW($D67),5),"")</f>
        <v/>
      </c>
      <c r="C67" s="287" t="str">
        <f>IF(INDEX('CoC Ranking Data'!$A$1:$CF$106,ROW($D67),7)&lt;&gt;"",INDEX('CoC Ranking Data'!$A$1:$CF$106,ROW($D67),7),"")</f>
        <v/>
      </c>
      <c r="D67" s="300" t="str">
        <f>IF(INDEX('CoC Ranking Data'!$A$1:$CF$106,ROW($D67),24)&lt;&gt;"",INDEX('CoC Ranking Data'!$A$1:$CF$106,ROW($D67),24),"")</f>
        <v/>
      </c>
      <c r="E67" s="8" t="str">
        <f t="shared" si="0"/>
        <v/>
      </c>
    </row>
    <row r="68" spans="1:5" x14ac:dyDescent="0.25">
      <c r="A68" s="286" t="str">
        <f>IF(INDEX('CoC Ranking Data'!$A$1:$CF$106,ROW($D68),4)&lt;&gt;"",INDEX('CoC Ranking Data'!$A$1:$CF$106,ROW($D68),4),"")</f>
        <v/>
      </c>
      <c r="B68" s="286" t="str">
        <f>IF(INDEX('CoC Ranking Data'!$A$1:$CF$106,ROW($D68),5)&lt;&gt;"",INDEX('CoC Ranking Data'!$A$1:$CF$106,ROW($D68),5),"")</f>
        <v/>
      </c>
      <c r="C68" s="287" t="str">
        <f>IF(INDEX('CoC Ranking Data'!$A$1:$CF$106,ROW($D68),7)&lt;&gt;"",INDEX('CoC Ranking Data'!$A$1:$CF$106,ROW($D68),7),"")</f>
        <v/>
      </c>
      <c r="D68" s="300" t="str">
        <f>IF(INDEX('CoC Ranking Data'!$A$1:$CF$106,ROW($D68),24)&lt;&gt;"",INDEX('CoC Ranking Data'!$A$1:$CF$106,ROW($D68),24),"")</f>
        <v/>
      </c>
      <c r="E68" s="8" t="str">
        <f t="shared" si="0"/>
        <v/>
      </c>
    </row>
    <row r="69" spans="1:5" x14ac:dyDescent="0.25">
      <c r="A69" s="286" t="str">
        <f>IF(INDEX('CoC Ranking Data'!$A$1:$CF$106,ROW($D69),4)&lt;&gt;"",INDEX('CoC Ranking Data'!$A$1:$CF$106,ROW($D69),4),"")</f>
        <v/>
      </c>
      <c r="B69" s="286" t="str">
        <f>IF(INDEX('CoC Ranking Data'!$A$1:$CF$106,ROW($D69),5)&lt;&gt;"",INDEX('CoC Ranking Data'!$A$1:$CF$106,ROW($D69),5),"")</f>
        <v/>
      </c>
      <c r="C69" s="287" t="str">
        <f>IF(INDEX('CoC Ranking Data'!$A$1:$CF$106,ROW($D69),7)&lt;&gt;"",INDEX('CoC Ranking Data'!$A$1:$CF$106,ROW($D69),7),"")</f>
        <v/>
      </c>
      <c r="D69" s="300" t="str">
        <f>IF(INDEX('CoC Ranking Data'!$A$1:$CF$106,ROW($D69),24)&lt;&gt;"",INDEX('CoC Ranking Data'!$A$1:$CF$106,ROW($D69),24),"")</f>
        <v/>
      </c>
      <c r="E69" s="8" t="str">
        <f t="shared" si="0"/>
        <v/>
      </c>
    </row>
    <row r="70" spans="1:5" x14ac:dyDescent="0.25">
      <c r="A70" s="286" t="str">
        <f>IF(INDEX('CoC Ranking Data'!$A$1:$CF$106,ROW($D70),4)&lt;&gt;"",INDEX('CoC Ranking Data'!$A$1:$CF$106,ROW($D70),4),"")</f>
        <v/>
      </c>
      <c r="B70" s="286" t="str">
        <f>IF(INDEX('CoC Ranking Data'!$A$1:$CF$106,ROW($D70),5)&lt;&gt;"",INDEX('CoC Ranking Data'!$A$1:$CF$106,ROW($D70),5),"")</f>
        <v/>
      </c>
      <c r="C70" s="287" t="str">
        <f>IF(INDEX('CoC Ranking Data'!$A$1:$CF$106,ROW($D70),7)&lt;&gt;"",INDEX('CoC Ranking Data'!$A$1:$CF$106,ROW($D70),7),"")</f>
        <v/>
      </c>
      <c r="D70" s="300" t="str">
        <f>IF(INDEX('CoC Ranking Data'!$A$1:$CF$106,ROW($D70),24)&lt;&gt;"",INDEX('CoC Ranking Data'!$A$1:$CF$106,ROW($D70),24),"")</f>
        <v/>
      </c>
      <c r="E70" s="8" t="str">
        <f t="shared" si="0"/>
        <v/>
      </c>
    </row>
    <row r="71" spans="1:5" x14ac:dyDescent="0.25">
      <c r="A71" s="286" t="str">
        <f>IF(INDEX('CoC Ranking Data'!$A$1:$CF$106,ROW($D71),4)&lt;&gt;"",INDEX('CoC Ranking Data'!$A$1:$CF$106,ROW($D71),4),"")</f>
        <v/>
      </c>
      <c r="B71" s="286" t="str">
        <f>IF(INDEX('CoC Ranking Data'!$A$1:$CF$106,ROW($D71),5)&lt;&gt;"",INDEX('CoC Ranking Data'!$A$1:$CF$106,ROW($D71),5),"")</f>
        <v/>
      </c>
      <c r="C71" s="287" t="str">
        <f>IF(INDEX('CoC Ranking Data'!$A$1:$CF$106,ROW($D71),7)&lt;&gt;"",INDEX('CoC Ranking Data'!$A$1:$CF$106,ROW($D71),7),"")</f>
        <v/>
      </c>
      <c r="D71" s="300" t="str">
        <f>IF(INDEX('CoC Ranking Data'!$A$1:$CF$106,ROW($D71),24)&lt;&gt;"",INDEX('CoC Ranking Data'!$A$1:$CF$106,ROW($D71),24),"")</f>
        <v/>
      </c>
      <c r="E71" s="8" t="str">
        <f t="shared" si="0"/>
        <v/>
      </c>
    </row>
    <row r="72" spans="1:5" x14ac:dyDescent="0.25">
      <c r="A72" s="286" t="str">
        <f>IF(INDEX('CoC Ranking Data'!$A$1:$CF$106,ROW($D72),4)&lt;&gt;"",INDEX('CoC Ranking Data'!$A$1:$CF$106,ROW($D72),4),"")</f>
        <v/>
      </c>
      <c r="B72" s="286" t="str">
        <f>IF(INDEX('CoC Ranking Data'!$A$1:$CF$106,ROW($D72),5)&lt;&gt;"",INDEX('CoC Ranking Data'!$A$1:$CF$106,ROW($D72),5),"")</f>
        <v/>
      </c>
      <c r="C72" s="287" t="str">
        <f>IF(INDEX('CoC Ranking Data'!$A$1:$CF$106,ROW($D72),7)&lt;&gt;"",INDEX('CoC Ranking Data'!$A$1:$CF$106,ROW($D72),7),"")</f>
        <v/>
      </c>
      <c r="D72" s="300" t="str">
        <f>IF(INDEX('CoC Ranking Data'!$A$1:$CF$106,ROW($D72),24)&lt;&gt;"",INDEX('CoC Ranking Data'!$A$1:$CF$106,ROW($D72),24),"")</f>
        <v/>
      </c>
      <c r="E72" s="8" t="str">
        <f t="shared" si="0"/>
        <v/>
      </c>
    </row>
    <row r="73" spans="1:5" x14ac:dyDescent="0.25">
      <c r="A73" s="286" t="str">
        <f>IF(INDEX('CoC Ranking Data'!$A$1:$CF$106,ROW($D73),4)&lt;&gt;"",INDEX('CoC Ranking Data'!$A$1:$CF$106,ROW($D73),4),"")</f>
        <v/>
      </c>
      <c r="B73" s="286" t="str">
        <f>IF(INDEX('CoC Ranking Data'!$A$1:$CF$106,ROW($D73),5)&lt;&gt;"",INDEX('CoC Ranking Data'!$A$1:$CF$106,ROW($D73),5),"")</f>
        <v/>
      </c>
      <c r="C73" s="287" t="str">
        <f>IF(INDEX('CoC Ranking Data'!$A$1:$CF$106,ROW($D73),7)&lt;&gt;"",INDEX('CoC Ranking Data'!$A$1:$CF$106,ROW($D73),7),"")</f>
        <v/>
      </c>
      <c r="D73" s="300" t="str">
        <f>IF(INDEX('CoC Ranking Data'!$A$1:$CF$106,ROW($D73),24)&lt;&gt;"",INDEX('CoC Ranking Data'!$A$1:$CF$106,ROW($D73),24),"")</f>
        <v/>
      </c>
      <c r="E73" s="8" t="str">
        <f t="shared" si="0"/>
        <v/>
      </c>
    </row>
    <row r="74" spans="1:5" x14ac:dyDescent="0.25">
      <c r="A74" s="286" t="str">
        <f>IF(INDEX('CoC Ranking Data'!$A$1:$CF$106,ROW($D74),4)&lt;&gt;"",INDEX('CoC Ranking Data'!$A$1:$CF$106,ROW($D74),4),"")</f>
        <v/>
      </c>
      <c r="B74" s="286" t="str">
        <f>IF(INDEX('CoC Ranking Data'!$A$1:$CF$106,ROW($D74),5)&lt;&gt;"",INDEX('CoC Ranking Data'!$A$1:$CF$106,ROW($D74),5),"")</f>
        <v/>
      </c>
      <c r="C74" s="287" t="str">
        <f>IF(INDEX('CoC Ranking Data'!$A$1:$CF$106,ROW($D74),7)&lt;&gt;"",INDEX('CoC Ranking Data'!$A$1:$CF$106,ROW($D74),7),"")</f>
        <v/>
      </c>
      <c r="D74" s="300" t="str">
        <f>IF(INDEX('CoC Ranking Data'!$A$1:$CF$106,ROW($D74),24)&lt;&gt;"",INDEX('CoC Ranking Data'!$A$1:$CF$106,ROW($D74),24),"")</f>
        <v/>
      </c>
      <c r="E74" s="8" t="str">
        <f t="shared" ref="E74:E102" si="1">IF(AND(A74&lt;&gt;"",D74&lt;&gt;""),IF(D74&gt;=0.5,6,IF(AND(D74&lt;5,D74&gt;=0.4),5, IF(AND(D74&lt;0.4,D74&gt;=0.3),4,IF(AND(D74&lt;0.3,D74&gt;=0.2),2,0)))),"")</f>
        <v/>
      </c>
    </row>
    <row r="75" spans="1:5" x14ac:dyDescent="0.25">
      <c r="A75" s="286" t="str">
        <f>IF(INDEX('CoC Ranking Data'!$A$1:$CF$106,ROW($D75),4)&lt;&gt;"",INDEX('CoC Ranking Data'!$A$1:$CF$106,ROW($D75),4),"")</f>
        <v/>
      </c>
      <c r="B75" s="286" t="str">
        <f>IF(INDEX('CoC Ranking Data'!$A$1:$CF$106,ROW($D75),5)&lt;&gt;"",INDEX('CoC Ranking Data'!$A$1:$CF$106,ROW($D75),5),"")</f>
        <v/>
      </c>
      <c r="C75" s="287" t="str">
        <f>IF(INDEX('CoC Ranking Data'!$A$1:$CF$106,ROW($D75),7)&lt;&gt;"",INDEX('CoC Ranking Data'!$A$1:$CF$106,ROW($D75),7),"")</f>
        <v/>
      </c>
      <c r="D75" s="300" t="str">
        <f>IF(INDEX('CoC Ranking Data'!$A$1:$CF$106,ROW($D75),24)&lt;&gt;"",INDEX('CoC Ranking Data'!$A$1:$CF$106,ROW($D75),24),"")</f>
        <v/>
      </c>
      <c r="E75" s="8" t="str">
        <f t="shared" si="1"/>
        <v/>
      </c>
    </row>
    <row r="76" spans="1:5" x14ac:dyDescent="0.25">
      <c r="A76" s="286" t="str">
        <f>IF(INDEX('CoC Ranking Data'!$A$1:$CF$106,ROW($D76),4)&lt;&gt;"",INDEX('CoC Ranking Data'!$A$1:$CF$106,ROW($D76),4),"")</f>
        <v/>
      </c>
      <c r="B76" s="286" t="str">
        <f>IF(INDEX('CoC Ranking Data'!$A$1:$CF$106,ROW($D76),5)&lt;&gt;"",INDEX('CoC Ranking Data'!$A$1:$CF$106,ROW($D76),5),"")</f>
        <v/>
      </c>
      <c r="C76" s="287" t="str">
        <f>IF(INDEX('CoC Ranking Data'!$A$1:$CF$106,ROW($D76),7)&lt;&gt;"",INDEX('CoC Ranking Data'!$A$1:$CF$106,ROW($D76),7),"")</f>
        <v/>
      </c>
      <c r="D76" s="300" t="str">
        <f>IF(INDEX('CoC Ranking Data'!$A$1:$CF$106,ROW($D76),24)&lt;&gt;"",INDEX('CoC Ranking Data'!$A$1:$CF$106,ROW($D76),24),"")</f>
        <v/>
      </c>
      <c r="E76" s="8" t="str">
        <f t="shared" si="1"/>
        <v/>
      </c>
    </row>
    <row r="77" spans="1:5" x14ac:dyDescent="0.25">
      <c r="A77" s="286" t="str">
        <f>IF(INDEX('CoC Ranking Data'!$A$1:$CF$106,ROW($D77),4)&lt;&gt;"",INDEX('CoC Ranking Data'!$A$1:$CF$106,ROW($D77),4),"")</f>
        <v/>
      </c>
      <c r="B77" s="286" t="str">
        <f>IF(INDEX('CoC Ranking Data'!$A$1:$CF$106,ROW($D77),5)&lt;&gt;"",INDEX('CoC Ranking Data'!$A$1:$CF$106,ROW($D77),5),"")</f>
        <v/>
      </c>
      <c r="C77" s="287" t="str">
        <f>IF(INDEX('CoC Ranking Data'!$A$1:$CF$106,ROW($D77),7)&lt;&gt;"",INDEX('CoC Ranking Data'!$A$1:$CF$106,ROW($D77),7),"")</f>
        <v/>
      </c>
      <c r="D77" s="300" t="str">
        <f>IF(INDEX('CoC Ranking Data'!$A$1:$CF$106,ROW($D77),24)&lt;&gt;"",INDEX('CoC Ranking Data'!$A$1:$CF$106,ROW($D77),24),"")</f>
        <v/>
      </c>
      <c r="E77" s="8" t="str">
        <f t="shared" si="1"/>
        <v/>
      </c>
    </row>
    <row r="78" spans="1:5" x14ac:dyDescent="0.25">
      <c r="A78" s="286" t="str">
        <f>IF(INDEX('CoC Ranking Data'!$A$1:$CF$106,ROW($D78),4)&lt;&gt;"",INDEX('CoC Ranking Data'!$A$1:$CF$106,ROW($D78),4),"")</f>
        <v/>
      </c>
      <c r="B78" s="286" t="str">
        <f>IF(INDEX('CoC Ranking Data'!$A$1:$CF$106,ROW($D78),5)&lt;&gt;"",INDEX('CoC Ranking Data'!$A$1:$CF$106,ROW($D78),5),"")</f>
        <v/>
      </c>
      <c r="C78" s="287" t="str">
        <f>IF(INDEX('CoC Ranking Data'!$A$1:$CF$106,ROW($D78),7)&lt;&gt;"",INDEX('CoC Ranking Data'!$A$1:$CF$106,ROW($D78),7),"")</f>
        <v/>
      </c>
      <c r="D78" s="300" t="str">
        <f>IF(INDEX('CoC Ranking Data'!$A$1:$CF$106,ROW($D78),24)&lt;&gt;"",INDEX('CoC Ranking Data'!$A$1:$CF$106,ROW($D78),24),"")</f>
        <v/>
      </c>
      <c r="E78" s="8" t="str">
        <f t="shared" si="1"/>
        <v/>
      </c>
    </row>
    <row r="79" spans="1:5" x14ac:dyDescent="0.25">
      <c r="A79" s="286" t="str">
        <f>IF(INDEX('CoC Ranking Data'!$A$1:$CF$106,ROW($D79),4)&lt;&gt;"",INDEX('CoC Ranking Data'!$A$1:$CF$106,ROW($D79),4),"")</f>
        <v/>
      </c>
      <c r="B79" s="286" t="str">
        <f>IF(INDEX('CoC Ranking Data'!$A$1:$CF$106,ROW($D79),5)&lt;&gt;"",INDEX('CoC Ranking Data'!$A$1:$CF$106,ROW($D79),5),"")</f>
        <v/>
      </c>
      <c r="C79" s="287" t="str">
        <f>IF(INDEX('CoC Ranking Data'!$A$1:$CF$106,ROW($D79),7)&lt;&gt;"",INDEX('CoC Ranking Data'!$A$1:$CF$106,ROW($D79),7),"")</f>
        <v/>
      </c>
      <c r="D79" s="300" t="str">
        <f>IF(INDEX('CoC Ranking Data'!$A$1:$CF$106,ROW($D79),24)&lt;&gt;"",INDEX('CoC Ranking Data'!$A$1:$CF$106,ROW($D79),24),"")</f>
        <v/>
      </c>
      <c r="E79" s="8" t="str">
        <f t="shared" si="1"/>
        <v/>
      </c>
    </row>
    <row r="80" spans="1:5" x14ac:dyDescent="0.25">
      <c r="A80" s="286" t="str">
        <f>IF(INDEX('CoC Ranking Data'!$A$1:$CF$106,ROW($D80),4)&lt;&gt;"",INDEX('CoC Ranking Data'!$A$1:$CF$106,ROW($D80),4),"")</f>
        <v/>
      </c>
      <c r="B80" s="286" t="str">
        <f>IF(INDEX('CoC Ranking Data'!$A$1:$CF$106,ROW($D80),5)&lt;&gt;"",INDEX('CoC Ranking Data'!$A$1:$CF$106,ROW($D80),5),"")</f>
        <v/>
      </c>
      <c r="C80" s="287" t="str">
        <f>IF(INDEX('CoC Ranking Data'!$A$1:$CF$106,ROW($D80),7)&lt;&gt;"",INDEX('CoC Ranking Data'!$A$1:$CF$106,ROW($D80),7),"")</f>
        <v/>
      </c>
      <c r="D80" s="300" t="str">
        <f>IF(INDEX('CoC Ranking Data'!$A$1:$CF$106,ROW($D80),24)&lt;&gt;"",INDEX('CoC Ranking Data'!$A$1:$CF$106,ROW($D80),24),"")</f>
        <v/>
      </c>
      <c r="E80" s="8" t="str">
        <f t="shared" si="1"/>
        <v/>
      </c>
    </row>
    <row r="81" spans="1:5" x14ac:dyDescent="0.25">
      <c r="A81" s="286" t="str">
        <f>IF(INDEX('CoC Ranking Data'!$A$1:$CF$106,ROW($D81),4)&lt;&gt;"",INDEX('CoC Ranking Data'!$A$1:$CF$106,ROW($D81),4),"")</f>
        <v/>
      </c>
      <c r="B81" s="286" t="str">
        <f>IF(INDEX('CoC Ranking Data'!$A$1:$CF$106,ROW($D81),5)&lt;&gt;"",INDEX('CoC Ranking Data'!$A$1:$CF$106,ROW($D81),5),"")</f>
        <v/>
      </c>
      <c r="C81" s="287" t="str">
        <f>IF(INDEX('CoC Ranking Data'!$A$1:$CF$106,ROW($D81),7)&lt;&gt;"",INDEX('CoC Ranking Data'!$A$1:$CF$106,ROW($D81),7),"")</f>
        <v/>
      </c>
      <c r="D81" s="300" t="str">
        <f>IF(INDEX('CoC Ranking Data'!$A$1:$CF$106,ROW($D81),24)&lt;&gt;"",INDEX('CoC Ranking Data'!$A$1:$CF$106,ROW($D81),24),"")</f>
        <v/>
      </c>
      <c r="E81" s="8" t="str">
        <f t="shared" si="1"/>
        <v/>
      </c>
    </row>
    <row r="82" spans="1:5" x14ac:dyDescent="0.25">
      <c r="A82" s="286" t="str">
        <f>IF(INDEX('CoC Ranking Data'!$A$1:$CF$106,ROW($D82),4)&lt;&gt;"",INDEX('CoC Ranking Data'!$A$1:$CF$106,ROW($D82),4),"")</f>
        <v/>
      </c>
      <c r="B82" s="286" t="str">
        <f>IF(INDEX('CoC Ranking Data'!$A$1:$CF$106,ROW($D82),5)&lt;&gt;"",INDEX('CoC Ranking Data'!$A$1:$CF$106,ROW($D82),5),"")</f>
        <v/>
      </c>
      <c r="C82" s="287" t="str">
        <f>IF(INDEX('CoC Ranking Data'!$A$1:$CF$106,ROW($D82),7)&lt;&gt;"",INDEX('CoC Ranking Data'!$A$1:$CF$106,ROW($D82),7),"")</f>
        <v/>
      </c>
      <c r="D82" s="300" t="str">
        <f>IF(INDEX('CoC Ranking Data'!$A$1:$CF$106,ROW($D82),24)&lt;&gt;"",INDEX('CoC Ranking Data'!$A$1:$CF$106,ROW($D82),24),"")</f>
        <v/>
      </c>
      <c r="E82" s="8" t="str">
        <f t="shared" si="1"/>
        <v/>
      </c>
    </row>
    <row r="83" spans="1:5" x14ac:dyDescent="0.25">
      <c r="A83" s="286" t="str">
        <f>IF(INDEX('CoC Ranking Data'!$A$1:$CF$106,ROW($D83),4)&lt;&gt;"",INDEX('CoC Ranking Data'!$A$1:$CF$106,ROW($D83),4),"")</f>
        <v/>
      </c>
      <c r="B83" s="286" t="str">
        <f>IF(INDEX('CoC Ranking Data'!$A$1:$CF$106,ROW($D83),5)&lt;&gt;"",INDEX('CoC Ranking Data'!$A$1:$CF$106,ROW($D83),5),"")</f>
        <v/>
      </c>
      <c r="C83" s="287" t="str">
        <f>IF(INDEX('CoC Ranking Data'!$A$1:$CF$106,ROW($D83),7)&lt;&gt;"",INDEX('CoC Ranking Data'!$A$1:$CF$106,ROW($D83),7),"")</f>
        <v/>
      </c>
      <c r="D83" s="300" t="str">
        <f>IF(INDEX('CoC Ranking Data'!$A$1:$CF$106,ROW($D83),24)&lt;&gt;"",INDEX('CoC Ranking Data'!$A$1:$CF$106,ROW($D83),24),"")</f>
        <v/>
      </c>
      <c r="E83" s="8" t="str">
        <f t="shared" si="1"/>
        <v/>
      </c>
    </row>
    <row r="84" spans="1:5" x14ac:dyDescent="0.25">
      <c r="A84" s="286" t="str">
        <f>IF(INDEX('CoC Ranking Data'!$A$1:$CF$106,ROW($D84),4)&lt;&gt;"",INDEX('CoC Ranking Data'!$A$1:$CF$106,ROW($D84),4),"")</f>
        <v/>
      </c>
      <c r="B84" s="286" t="str">
        <f>IF(INDEX('CoC Ranking Data'!$A$1:$CF$106,ROW($D84),5)&lt;&gt;"",INDEX('CoC Ranking Data'!$A$1:$CF$106,ROW($D84),5),"")</f>
        <v/>
      </c>
      <c r="C84" s="287" t="str">
        <f>IF(INDEX('CoC Ranking Data'!$A$1:$CF$106,ROW($D84),7)&lt;&gt;"",INDEX('CoC Ranking Data'!$A$1:$CF$106,ROW($D84),7),"")</f>
        <v/>
      </c>
      <c r="D84" s="300" t="str">
        <f>IF(INDEX('CoC Ranking Data'!$A$1:$CF$106,ROW($D84),24)&lt;&gt;"",INDEX('CoC Ranking Data'!$A$1:$CF$106,ROW($D84),24),"")</f>
        <v/>
      </c>
      <c r="E84" s="8" t="str">
        <f t="shared" si="1"/>
        <v/>
      </c>
    </row>
    <row r="85" spans="1:5" x14ac:dyDescent="0.25">
      <c r="A85" s="286" t="str">
        <f>IF(INDEX('CoC Ranking Data'!$A$1:$CF$106,ROW($D85),4)&lt;&gt;"",INDEX('CoC Ranking Data'!$A$1:$CF$106,ROW($D85),4),"")</f>
        <v/>
      </c>
      <c r="B85" s="286" t="str">
        <f>IF(INDEX('CoC Ranking Data'!$A$1:$CF$106,ROW($D85),5)&lt;&gt;"",INDEX('CoC Ranking Data'!$A$1:$CF$106,ROW($D85),5),"")</f>
        <v/>
      </c>
      <c r="C85" s="287" t="str">
        <f>IF(INDEX('CoC Ranking Data'!$A$1:$CF$106,ROW($D85),7)&lt;&gt;"",INDEX('CoC Ranking Data'!$A$1:$CF$106,ROW($D85),7),"")</f>
        <v/>
      </c>
      <c r="D85" s="300" t="str">
        <f>IF(INDEX('CoC Ranking Data'!$A$1:$CF$106,ROW($D85),24)&lt;&gt;"",INDEX('CoC Ranking Data'!$A$1:$CF$106,ROW($D85),24),"")</f>
        <v/>
      </c>
      <c r="E85" s="8" t="str">
        <f t="shared" si="1"/>
        <v/>
      </c>
    </row>
    <row r="86" spans="1:5" x14ac:dyDescent="0.25">
      <c r="A86" s="286" t="str">
        <f>IF(INDEX('CoC Ranking Data'!$A$1:$CF$106,ROW($D86),4)&lt;&gt;"",INDEX('CoC Ranking Data'!$A$1:$CF$106,ROW($D86),4),"")</f>
        <v/>
      </c>
      <c r="B86" s="286" t="str">
        <f>IF(INDEX('CoC Ranking Data'!$A$1:$CF$106,ROW($D86),5)&lt;&gt;"",INDEX('CoC Ranking Data'!$A$1:$CF$106,ROW($D86),5),"")</f>
        <v/>
      </c>
      <c r="C86" s="287" t="str">
        <f>IF(INDEX('CoC Ranking Data'!$A$1:$CF$106,ROW($D86),7)&lt;&gt;"",INDEX('CoC Ranking Data'!$A$1:$CF$106,ROW($D86),7),"")</f>
        <v/>
      </c>
      <c r="D86" s="300" t="str">
        <f>IF(INDEX('CoC Ranking Data'!$A$1:$CF$106,ROW($D86),24)&lt;&gt;"",INDEX('CoC Ranking Data'!$A$1:$CF$106,ROW($D86),24),"")</f>
        <v/>
      </c>
      <c r="E86" s="8" t="str">
        <f t="shared" si="1"/>
        <v/>
      </c>
    </row>
    <row r="87" spans="1:5" x14ac:dyDescent="0.25">
      <c r="A87" s="286" t="str">
        <f>IF(INDEX('CoC Ranking Data'!$A$1:$CF$106,ROW($D87),4)&lt;&gt;"",INDEX('CoC Ranking Data'!$A$1:$CF$106,ROW($D87),4),"")</f>
        <v/>
      </c>
      <c r="B87" s="286" t="str">
        <f>IF(INDEX('CoC Ranking Data'!$A$1:$CF$106,ROW($D87),5)&lt;&gt;"",INDEX('CoC Ranking Data'!$A$1:$CF$106,ROW($D87),5),"")</f>
        <v/>
      </c>
      <c r="C87" s="287" t="str">
        <f>IF(INDEX('CoC Ranking Data'!$A$1:$CF$106,ROW($D87),7)&lt;&gt;"",INDEX('CoC Ranking Data'!$A$1:$CF$106,ROW($D87),7),"")</f>
        <v/>
      </c>
      <c r="D87" s="300" t="str">
        <f>IF(INDEX('CoC Ranking Data'!$A$1:$CF$106,ROW($D87),24)&lt;&gt;"",INDEX('CoC Ranking Data'!$A$1:$CF$106,ROW($D87),24),"")</f>
        <v/>
      </c>
      <c r="E87" s="8" t="str">
        <f t="shared" si="1"/>
        <v/>
      </c>
    </row>
    <row r="88" spans="1:5" x14ac:dyDescent="0.25">
      <c r="A88" s="286" t="str">
        <f>IF(INDEX('CoC Ranking Data'!$A$1:$CF$106,ROW($D88),4)&lt;&gt;"",INDEX('CoC Ranking Data'!$A$1:$CF$106,ROW($D88),4),"")</f>
        <v/>
      </c>
      <c r="B88" s="286" t="str">
        <f>IF(INDEX('CoC Ranking Data'!$A$1:$CF$106,ROW($D88),5)&lt;&gt;"",INDEX('CoC Ranking Data'!$A$1:$CF$106,ROW($D88),5),"")</f>
        <v/>
      </c>
      <c r="C88" s="287" t="str">
        <f>IF(INDEX('CoC Ranking Data'!$A$1:$CF$106,ROW($D88),7)&lt;&gt;"",INDEX('CoC Ranking Data'!$A$1:$CF$106,ROW($D88),7),"")</f>
        <v/>
      </c>
      <c r="D88" s="300" t="str">
        <f>IF(INDEX('CoC Ranking Data'!$A$1:$CF$106,ROW($D88),24)&lt;&gt;"",INDEX('CoC Ranking Data'!$A$1:$CF$106,ROW($D88),24),"")</f>
        <v/>
      </c>
      <c r="E88" s="8" t="str">
        <f t="shared" si="1"/>
        <v/>
      </c>
    </row>
    <row r="89" spans="1:5" x14ac:dyDescent="0.25">
      <c r="A89" s="286" t="str">
        <f>IF(INDEX('CoC Ranking Data'!$A$1:$CF$106,ROW($D89),4)&lt;&gt;"",INDEX('CoC Ranking Data'!$A$1:$CF$106,ROW($D89),4),"")</f>
        <v/>
      </c>
      <c r="B89" s="286" t="str">
        <f>IF(INDEX('CoC Ranking Data'!$A$1:$CF$106,ROW($D89),5)&lt;&gt;"",INDEX('CoC Ranking Data'!$A$1:$CF$106,ROW($D89),5),"")</f>
        <v/>
      </c>
      <c r="C89" s="287" t="str">
        <f>IF(INDEX('CoC Ranking Data'!$A$1:$CF$106,ROW($D89),7)&lt;&gt;"",INDEX('CoC Ranking Data'!$A$1:$CF$106,ROW($D89),7),"")</f>
        <v/>
      </c>
      <c r="D89" s="300" t="str">
        <f>IF(INDEX('CoC Ranking Data'!$A$1:$CF$106,ROW($D89),24)&lt;&gt;"",INDEX('CoC Ranking Data'!$A$1:$CF$106,ROW($D89),24),"")</f>
        <v/>
      </c>
      <c r="E89" s="8" t="str">
        <f t="shared" si="1"/>
        <v/>
      </c>
    </row>
    <row r="90" spans="1:5" x14ac:dyDescent="0.25">
      <c r="A90" s="286" t="str">
        <f>IF(INDEX('CoC Ranking Data'!$A$1:$CF$106,ROW($D90),4)&lt;&gt;"",INDEX('CoC Ranking Data'!$A$1:$CF$106,ROW($D90),4),"")</f>
        <v/>
      </c>
      <c r="B90" s="286" t="str">
        <f>IF(INDEX('CoC Ranking Data'!$A$1:$CF$106,ROW($D90),5)&lt;&gt;"",INDEX('CoC Ranking Data'!$A$1:$CF$106,ROW($D90),5),"")</f>
        <v/>
      </c>
      <c r="C90" s="287" t="str">
        <f>IF(INDEX('CoC Ranking Data'!$A$1:$CF$106,ROW($D90),7)&lt;&gt;"",INDEX('CoC Ranking Data'!$A$1:$CF$106,ROW($D90),7),"")</f>
        <v/>
      </c>
      <c r="D90" s="300" t="str">
        <f>IF(INDEX('CoC Ranking Data'!$A$1:$CF$106,ROW($D90),24)&lt;&gt;"",INDEX('CoC Ranking Data'!$A$1:$CF$106,ROW($D90),24),"")</f>
        <v/>
      </c>
      <c r="E90" s="8" t="str">
        <f t="shared" si="1"/>
        <v/>
      </c>
    </row>
    <row r="91" spans="1:5" x14ac:dyDescent="0.25">
      <c r="A91" s="286" t="str">
        <f>IF(INDEX('CoC Ranking Data'!$A$1:$CF$106,ROW($D91),4)&lt;&gt;"",INDEX('CoC Ranking Data'!$A$1:$CF$106,ROW($D91),4),"")</f>
        <v/>
      </c>
      <c r="B91" s="286" t="str">
        <f>IF(INDEX('CoC Ranking Data'!$A$1:$CF$106,ROW($D91),5)&lt;&gt;"",INDEX('CoC Ranking Data'!$A$1:$CF$106,ROW($D91),5),"")</f>
        <v/>
      </c>
      <c r="C91" s="287" t="str">
        <f>IF(INDEX('CoC Ranking Data'!$A$1:$CF$106,ROW($D91),7)&lt;&gt;"",INDEX('CoC Ranking Data'!$A$1:$CF$106,ROW($D91),7),"")</f>
        <v/>
      </c>
      <c r="D91" s="300" t="str">
        <f>IF(INDEX('CoC Ranking Data'!$A$1:$CF$106,ROW($D91),24)&lt;&gt;"",INDEX('CoC Ranking Data'!$A$1:$CF$106,ROW($D91),24),"")</f>
        <v/>
      </c>
      <c r="E91" s="8" t="str">
        <f t="shared" si="1"/>
        <v/>
      </c>
    </row>
    <row r="92" spans="1:5" x14ac:dyDescent="0.25">
      <c r="A92" s="286" t="str">
        <f>IF(INDEX('CoC Ranking Data'!$A$1:$CF$106,ROW($D92),4)&lt;&gt;"",INDEX('CoC Ranking Data'!$A$1:$CF$106,ROW($D92),4),"")</f>
        <v/>
      </c>
      <c r="B92" s="286" t="str">
        <f>IF(INDEX('CoC Ranking Data'!$A$1:$CF$106,ROW($D92),5)&lt;&gt;"",INDEX('CoC Ranking Data'!$A$1:$CF$106,ROW($D92),5),"")</f>
        <v/>
      </c>
      <c r="C92" s="287" t="str">
        <f>IF(INDEX('CoC Ranking Data'!$A$1:$CF$106,ROW($D92),7)&lt;&gt;"",INDEX('CoC Ranking Data'!$A$1:$CF$106,ROW($D92),7),"")</f>
        <v/>
      </c>
      <c r="D92" s="300" t="str">
        <f>IF(INDEX('CoC Ranking Data'!$A$1:$CF$106,ROW($D92),24)&lt;&gt;"",INDEX('CoC Ranking Data'!$A$1:$CF$106,ROW($D92),24),"")</f>
        <v/>
      </c>
      <c r="E92" s="8" t="str">
        <f t="shared" si="1"/>
        <v/>
      </c>
    </row>
    <row r="93" spans="1:5" x14ac:dyDescent="0.25">
      <c r="A93" s="286" t="str">
        <f>IF(INDEX('CoC Ranking Data'!$A$1:$CF$106,ROW($D93),4)&lt;&gt;"",INDEX('CoC Ranking Data'!$A$1:$CF$106,ROW($D93),4),"")</f>
        <v/>
      </c>
      <c r="B93" s="286" t="str">
        <f>IF(INDEX('CoC Ranking Data'!$A$1:$CF$106,ROW($D93),5)&lt;&gt;"",INDEX('CoC Ranking Data'!$A$1:$CF$106,ROW($D93),5),"")</f>
        <v/>
      </c>
      <c r="C93" s="287" t="str">
        <f>IF(INDEX('CoC Ranking Data'!$A$1:$CF$106,ROW($D93),7)&lt;&gt;"",INDEX('CoC Ranking Data'!$A$1:$CF$106,ROW($D93),7),"")</f>
        <v/>
      </c>
      <c r="D93" s="300" t="str">
        <f>IF(INDEX('CoC Ranking Data'!$A$1:$CF$106,ROW($D93),24)&lt;&gt;"",INDEX('CoC Ranking Data'!$A$1:$CF$106,ROW($D93),24),"")</f>
        <v/>
      </c>
      <c r="E93" s="8" t="str">
        <f t="shared" si="1"/>
        <v/>
      </c>
    </row>
    <row r="94" spans="1:5" x14ac:dyDescent="0.25">
      <c r="A94" s="286" t="str">
        <f>IF(INDEX('CoC Ranking Data'!$A$1:$CF$106,ROW($D94),4)&lt;&gt;"",INDEX('CoC Ranking Data'!$A$1:$CF$106,ROW($D94),4),"")</f>
        <v/>
      </c>
      <c r="B94" s="286" t="str">
        <f>IF(INDEX('CoC Ranking Data'!$A$1:$CF$106,ROW($D94),5)&lt;&gt;"",INDEX('CoC Ranking Data'!$A$1:$CF$106,ROW($D94),5),"")</f>
        <v/>
      </c>
      <c r="C94" s="287" t="str">
        <f>IF(INDEX('CoC Ranking Data'!$A$1:$CF$106,ROW($D94),7)&lt;&gt;"",INDEX('CoC Ranking Data'!$A$1:$CF$106,ROW($D94),7),"")</f>
        <v/>
      </c>
      <c r="D94" s="300" t="str">
        <f>IF(INDEX('CoC Ranking Data'!$A$1:$CF$106,ROW($D94),24)&lt;&gt;"",INDEX('CoC Ranking Data'!$A$1:$CF$106,ROW($D94),24),"")</f>
        <v/>
      </c>
      <c r="E94" s="8" t="str">
        <f t="shared" si="1"/>
        <v/>
      </c>
    </row>
    <row r="95" spans="1:5" x14ac:dyDescent="0.25">
      <c r="A95" s="286" t="str">
        <f>IF(INDEX('CoC Ranking Data'!$A$1:$CF$106,ROW($D95),4)&lt;&gt;"",INDEX('CoC Ranking Data'!$A$1:$CF$106,ROW($D95),4),"")</f>
        <v/>
      </c>
      <c r="B95" s="286" t="str">
        <f>IF(INDEX('CoC Ranking Data'!$A$1:$CF$106,ROW($D95),5)&lt;&gt;"",INDEX('CoC Ranking Data'!$A$1:$CF$106,ROW($D95),5),"")</f>
        <v/>
      </c>
      <c r="C95" s="287" t="str">
        <f>IF(INDEX('CoC Ranking Data'!$A$1:$CF$106,ROW($D95),7)&lt;&gt;"",INDEX('CoC Ranking Data'!$A$1:$CF$106,ROW($D95),7),"")</f>
        <v/>
      </c>
      <c r="D95" s="300" t="str">
        <f>IF(INDEX('CoC Ranking Data'!$A$1:$CF$106,ROW($D95),24)&lt;&gt;"",INDEX('CoC Ranking Data'!$A$1:$CF$106,ROW($D95),24),"")</f>
        <v/>
      </c>
      <c r="E95" s="8" t="str">
        <f t="shared" si="1"/>
        <v/>
      </c>
    </row>
    <row r="96" spans="1:5" x14ac:dyDescent="0.25">
      <c r="A96" s="286" t="str">
        <f>IF(INDEX('CoC Ranking Data'!$A$1:$CF$106,ROW($D96),4)&lt;&gt;"",INDEX('CoC Ranking Data'!$A$1:$CF$106,ROW($D96),4),"")</f>
        <v/>
      </c>
      <c r="B96" s="286" t="str">
        <f>IF(INDEX('CoC Ranking Data'!$A$1:$CF$106,ROW($D96),5)&lt;&gt;"",INDEX('CoC Ranking Data'!$A$1:$CF$106,ROW($D96),5),"")</f>
        <v/>
      </c>
      <c r="C96" s="287" t="str">
        <f>IF(INDEX('CoC Ranking Data'!$A$1:$CF$106,ROW($D96),7)&lt;&gt;"",INDEX('CoC Ranking Data'!$A$1:$CF$106,ROW($D96),7),"")</f>
        <v/>
      </c>
      <c r="D96" s="300" t="str">
        <f>IF(INDEX('CoC Ranking Data'!$A$1:$CF$106,ROW($D96),24)&lt;&gt;"",INDEX('CoC Ranking Data'!$A$1:$CF$106,ROW($D96),24),"")</f>
        <v/>
      </c>
      <c r="E96" s="8" t="str">
        <f t="shared" si="1"/>
        <v/>
      </c>
    </row>
    <row r="97" spans="1:5" x14ac:dyDescent="0.25">
      <c r="A97" s="286" t="str">
        <f>IF(INDEX('CoC Ranking Data'!$A$1:$CF$106,ROW($D97),4)&lt;&gt;"",INDEX('CoC Ranking Data'!$A$1:$CF$106,ROW($D97),4),"")</f>
        <v/>
      </c>
      <c r="B97" s="286" t="str">
        <f>IF(INDEX('CoC Ranking Data'!$A$1:$CF$106,ROW($D97),5)&lt;&gt;"",INDEX('CoC Ranking Data'!$A$1:$CF$106,ROW($D97),5),"")</f>
        <v/>
      </c>
      <c r="C97" s="287" t="str">
        <f>IF(INDEX('CoC Ranking Data'!$A$1:$CF$106,ROW($D97),7)&lt;&gt;"",INDEX('CoC Ranking Data'!$A$1:$CF$106,ROW($D97),7),"")</f>
        <v/>
      </c>
      <c r="D97" s="300" t="str">
        <f>IF(INDEX('CoC Ranking Data'!$A$1:$CF$106,ROW($D97),24)&lt;&gt;"",INDEX('CoC Ranking Data'!$A$1:$CF$106,ROW($D97),24),"")</f>
        <v/>
      </c>
      <c r="E97" s="8" t="str">
        <f t="shared" si="1"/>
        <v/>
      </c>
    </row>
    <row r="98" spans="1:5" x14ac:dyDescent="0.25">
      <c r="A98" s="286" t="str">
        <f>IF(INDEX('CoC Ranking Data'!$A$1:$CF$106,ROW($D98),4)&lt;&gt;"",INDEX('CoC Ranking Data'!$A$1:$CF$106,ROW($D98),4),"")</f>
        <v/>
      </c>
      <c r="B98" s="286" t="str">
        <f>IF(INDEX('CoC Ranking Data'!$A$1:$CF$106,ROW($D98),5)&lt;&gt;"",INDEX('CoC Ranking Data'!$A$1:$CF$106,ROW($D98),5),"")</f>
        <v/>
      </c>
      <c r="C98" s="287" t="str">
        <f>IF(INDEX('CoC Ranking Data'!$A$1:$CF$106,ROW($D98),7)&lt;&gt;"",INDEX('CoC Ranking Data'!$A$1:$CF$106,ROW($D98),7),"")</f>
        <v/>
      </c>
      <c r="D98" s="300" t="str">
        <f>IF(INDEX('CoC Ranking Data'!$A$1:$CF$106,ROW($D98),24)&lt;&gt;"",INDEX('CoC Ranking Data'!$A$1:$CF$106,ROW($D98),24),"")</f>
        <v/>
      </c>
      <c r="E98" s="8" t="str">
        <f t="shared" si="1"/>
        <v/>
      </c>
    </row>
    <row r="99" spans="1:5" x14ac:dyDescent="0.25">
      <c r="A99" s="286" t="str">
        <f>IF(INDEX('CoC Ranking Data'!$A$1:$CF$106,ROW($D99),4)&lt;&gt;"",INDEX('CoC Ranking Data'!$A$1:$CF$106,ROW($D99),4),"")</f>
        <v/>
      </c>
      <c r="B99" s="286" t="str">
        <f>IF(INDEX('CoC Ranking Data'!$A$1:$CF$106,ROW($D99),5)&lt;&gt;"",INDEX('CoC Ranking Data'!$A$1:$CF$106,ROW($D99),5),"")</f>
        <v/>
      </c>
      <c r="C99" s="287" t="str">
        <f>IF(INDEX('CoC Ranking Data'!$A$1:$CF$106,ROW($D99),7)&lt;&gt;"",INDEX('CoC Ranking Data'!$A$1:$CF$106,ROW($D99),7),"")</f>
        <v/>
      </c>
      <c r="D99" s="300" t="str">
        <f>IF(INDEX('CoC Ranking Data'!$A$1:$CF$106,ROW($D99),24)&lt;&gt;"",INDEX('CoC Ranking Data'!$A$1:$CF$106,ROW($D99),24),"")</f>
        <v/>
      </c>
      <c r="E99" s="8" t="str">
        <f t="shared" si="1"/>
        <v/>
      </c>
    </row>
    <row r="100" spans="1:5" x14ac:dyDescent="0.25">
      <c r="A100" s="286" t="str">
        <f>IF(INDEX('CoC Ranking Data'!$A$1:$CF$106,ROW($D100),4)&lt;&gt;"",INDEX('CoC Ranking Data'!$A$1:$CF$106,ROW($D100),4),"")</f>
        <v/>
      </c>
      <c r="B100" s="286" t="str">
        <f>IF(INDEX('CoC Ranking Data'!$A$1:$CF$106,ROW($D100),5)&lt;&gt;"",INDEX('CoC Ranking Data'!$A$1:$CF$106,ROW($D100),5),"")</f>
        <v/>
      </c>
      <c r="C100" s="287" t="str">
        <f>IF(INDEX('CoC Ranking Data'!$A$1:$CF$106,ROW($D100),7)&lt;&gt;"",INDEX('CoC Ranking Data'!$A$1:$CF$106,ROW($D100),7),"")</f>
        <v/>
      </c>
      <c r="D100" s="300" t="str">
        <f>IF(INDEX('CoC Ranking Data'!$A$1:$CF$106,ROW($D100),24)&lt;&gt;"",INDEX('CoC Ranking Data'!$A$1:$CF$106,ROW($D100),24),"")</f>
        <v/>
      </c>
      <c r="E100" s="8" t="str">
        <f t="shared" si="1"/>
        <v/>
      </c>
    </row>
    <row r="101" spans="1:5" x14ac:dyDescent="0.25">
      <c r="A101" s="286" t="str">
        <f>IF(INDEX('CoC Ranking Data'!$A$1:$CF$106,ROW($D101),4)&lt;&gt;"",INDEX('CoC Ranking Data'!$A$1:$CF$106,ROW($D101),4),"")</f>
        <v/>
      </c>
      <c r="B101" s="286" t="str">
        <f>IF(INDEX('CoC Ranking Data'!$A$1:$CF$106,ROW($D101),5)&lt;&gt;"",INDEX('CoC Ranking Data'!$A$1:$CF$106,ROW($D101),5),"")</f>
        <v/>
      </c>
      <c r="C101" s="287" t="str">
        <f>IF(INDEX('CoC Ranking Data'!$A$1:$CF$106,ROW($D101),7)&lt;&gt;"",INDEX('CoC Ranking Data'!$A$1:$CF$106,ROW($D101),7),"")</f>
        <v/>
      </c>
      <c r="D101" s="300" t="str">
        <f>IF(INDEX('CoC Ranking Data'!$A$1:$CF$106,ROW($D101),24)&lt;&gt;"",INDEX('CoC Ranking Data'!$A$1:$CF$106,ROW($D101),24),"")</f>
        <v/>
      </c>
      <c r="E101" s="8" t="str">
        <f t="shared" si="1"/>
        <v/>
      </c>
    </row>
    <row r="102" spans="1:5" x14ac:dyDescent="0.25">
      <c r="A102" s="286" t="str">
        <f>IF(INDEX('CoC Ranking Data'!$A$1:$CF$106,ROW($D102),4)&lt;&gt;"",INDEX('CoC Ranking Data'!$A$1:$CF$106,ROW($D102),4),"")</f>
        <v/>
      </c>
      <c r="B102" s="286" t="str">
        <f>IF(INDEX('CoC Ranking Data'!$A$1:$CF$106,ROW($D102),5)&lt;&gt;"",INDEX('CoC Ranking Data'!$A$1:$CF$106,ROW($D102),5),"")</f>
        <v/>
      </c>
      <c r="C102" s="287" t="str">
        <f>IF(INDEX('CoC Ranking Data'!$A$1:$CF$106,ROW($D102),7)&lt;&gt;"",INDEX('CoC Ranking Data'!$A$1:$CF$106,ROW($D102),7),"")</f>
        <v/>
      </c>
      <c r="D102" s="300" t="str">
        <f>IF(INDEX('CoC Ranking Data'!$A$1:$CF$106,ROW($D102),24)&lt;&gt;"",INDEX('CoC Ranking Data'!$A$1:$CF$106,ROW($D102),24),"")</f>
        <v/>
      </c>
      <c r="E102" s="8" t="str">
        <f t="shared" si="1"/>
        <v/>
      </c>
    </row>
  </sheetData>
  <sheetProtection algorithmName="SHA-512" hashValue="0StN5WZlGr2TZm8Lm3DtTRwemylfP9IFm8u9lxuZki6/nEEdu0IHOPfIVaYjiN5jfoddQ8mmJq+Z/yCdb554bA==" saltValue="vjE0NV7tzaEarbO4g/gcOQ==" spinCount="100000" sheet="1" objects="1" scenarios="1" selectLockedCells="1"/>
  <autoFilter ref="A8:E8" xr:uid="{00000000-0009-0000-0000-000017000000}">
    <filterColumn colId="0" showButton="0"/>
    <filterColumn colId="1" showButton="0"/>
    <filterColumn colId="2" showButton="0"/>
  </autoFilter>
  <hyperlinks>
    <hyperlink ref="E1" location="'Scoring Chart'!A1" display="Return to Scoring Chart" xr:uid="{00000000-0004-0000-1700-000000000000}"/>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0"/>
  <dimension ref="A1:G102"/>
  <sheetViews>
    <sheetView showGridLines="0" topLeftCell="B1" workbookViewId="0">
      <selection activeCell="E1" sqref="E1"/>
    </sheetView>
  </sheetViews>
  <sheetFormatPr defaultRowHeight="15" x14ac:dyDescent="0.25"/>
  <cols>
    <col min="1" max="1" width="50.7109375" style="334" customWidth="1"/>
    <col min="2" max="2" width="60.7109375" style="334" customWidth="1"/>
    <col min="3" max="3" width="25.7109375" customWidth="1"/>
    <col min="4" max="4" width="24.42578125" customWidth="1"/>
    <col min="5" max="5" width="20.28515625" customWidth="1"/>
    <col min="6" max="6" width="19.28515625" customWidth="1"/>
    <col min="7" max="7" width="12.140625" customWidth="1"/>
  </cols>
  <sheetData>
    <row r="1" spans="1:7" s="13" customFormat="1" ht="18.75" thickBot="1" x14ac:dyDescent="0.3">
      <c r="A1" s="331"/>
      <c r="B1" s="349" t="s">
        <v>829</v>
      </c>
      <c r="C1" s="41"/>
      <c r="D1" s="41"/>
      <c r="E1" s="373" t="s">
        <v>342</v>
      </c>
      <c r="F1" s="36"/>
    </row>
    <row r="2" spans="1:7" ht="15.75" customHeight="1" x14ac:dyDescent="0.25">
      <c r="A2" s="333"/>
      <c r="B2" s="507" t="s">
        <v>611</v>
      </c>
      <c r="D2" s="345"/>
    </row>
    <row r="3" spans="1:7" ht="15.75" customHeight="1" x14ac:dyDescent="0.25">
      <c r="A3" s="333"/>
      <c r="B3" s="448" t="s">
        <v>452</v>
      </c>
      <c r="D3" s="345"/>
    </row>
    <row r="4" spans="1:7" ht="15.75" customHeight="1" x14ac:dyDescent="0.25">
      <c r="A4" s="333"/>
      <c r="B4" s="448" t="s">
        <v>453</v>
      </c>
      <c r="D4" s="345"/>
    </row>
    <row r="5" spans="1:7" ht="15.75" customHeight="1" x14ac:dyDescent="0.25">
      <c r="A5"/>
      <c r="B5"/>
    </row>
    <row r="6" spans="1:7" ht="15.75" thickBot="1" x14ac:dyDescent="0.3">
      <c r="A6"/>
      <c r="B6"/>
    </row>
    <row r="7" spans="1:7" s="12" customFormat="1" ht="30" thickBot="1" x14ac:dyDescent="0.3">
      <c r="A7" s="329" t="s">
        <v>2</v>
      </c>
      <c r="B7" s="329" t="s">
        <v>3</v>
      </c>
      <c r="C7" s="81" t="s">
        <v>118</v>
      </c>
      <c r="D7" s="210" t="s">
        <v>705</v>
      </c>
      <c r="E7" s="210" t="s">
        <v>612</v>
      </c>
      <c r="F7" s="210" t="s">
        <v>119</v>
      </c>
      <c r="G7" s="11" t="s">
        <v>1</v>
      </c>
    </row>
    <row r="8" spans="1:7" s="9" customFormat="1" ht="12.75" x14ac:dyDescent="0.2">
      <c r="A8" s="286" t="str">
        <f>IF(INDEX('CoC Ranking Data'!$A$1:$CF$106,ROW($E9),4)&lt;&gt;"",INDEX('CoC Ranking Data'!$A$1:$CF$106,ROW($E9),4),"")</f>
        <v>Armstrong County Community Action Agency</v>
      </c>
      <c r="B8" s="286" t="str">
        <f>IF(INDEX('CoC Ranking Data'!$A$1:$CF$106,ROW($E9),5)&lt;&gt;"",INDEX('CoC Ranking Data'!$A$1:$CF$106,ROW($E9),5),"")</f>
        <v>Armstrong County Permanent Supportive Housing Program</v>
      </c>
      <c r="C8" s="287" t="str">
        <f>IF(INDEX('CoC Ranking Data'!$A$1:$CF$106,ROW($E9),7)&lt;&gt;"",INDEX('CoC Ranking Data'!$A$1:$CF$106,ROW($E9),7),"")</f>
        <v>PH</v>
      </c>
      <c r="D8" s="211">
        <f>IF(INDEX('CoC Ranking Data'!$A$1:$CF$106,ROW($E9),63)&lt;&gt;"",INDEX('CoC Ranking Data'!$A$1:$CF$106,ROW($E9),63),"")</f>
        <v>12</v>
      </c>
      <c r="E8" s="287">
        <f>IF(INDEX('CoC Ranking Data'!$A$1:$CF$106,ROW($E9),67)&lt;&gt;"",INDEX('CoC Ranking Data'!$A$1:$CF$106,ROW($E9),67),"")</f>
        <v>13</v>
      </c>
      <c r="F8" s="300">
        <f>IF(AND(D8&lt;&gt;"",E8&lt;&gt;""),IF(E8&lt;&gt;0,D8/E8, ""), "")</f>
        <v>0.92307692307692313</v>
      </c>
      <c r="G8" s="8">
        <f>IF(AND(A8&lt;&gt;"",F8&lt;&gt;""),IF(AND(F8&gt;=0.995), 8, IF(AND(F8&lt;0.995,$F8&gt;=0.96), 4, IF(AND(F8&lt;0.96,F8&gt;=0.9),2,0))),"")</f>
        <v>2</v>
      </c>
    </row>
    <row r="9" spans="1:7" s="9" customFormat="1" ht="12.75" x14ac:dyDescent="0.2">
      <c r="A9" s="286" t="str">
        <f>IF(INDEX('CoC Ranking Data'!$A$1:$CF$106,ROW($E10),4)&lt;&gt;"",INDEX('CoC Ranking Data'!$A$1:$CF$106,ROW($E10),4),"")</f>
        <v>Armstrong County Community Action Agency</v>
      </c>
      <c r="B9" s="286" t="str">
        <f>IF(INDEX('CoC Ranking Data'!$A$1:$CF$106,ROW($E10),5)&lt;&gt;"",INDEX('CoC Ranking Data'!$A$1:$CF$106,ROW($E10),5),"")</f>
        <v>Armstrong-Fayette Rapid Rehousing Program</v>
      </c>
      <c r="C9" s="287" t="str">
        <f>IF(INDEX('CoC Ranking Data'!$A$1:$CF$106,ROW($E10),7)&lt;&gt;"",INDEX('CoC Ranking Data'!$A$1:$CF$106,ROW($E10),7),"")</f>
        <v>PH-RRH</v>
      </c>
      <c r="D9" s="211">
        <f>IF(INDEX('CoC Ranking Data'!$A$1:$CF$106,ROW($E10),63)&lt;&gt;"",INDEX('CoC Ranking Data'!$A$1:$CF$106,ROW($E10),63),"")</f>
        <v>7</v>
      </c>
      <c r="E9" s="287">
        <f>IF(INDEX('CoC Ranking Data'!$A$1:$CF$106,ROW($E10),67)&lt;&gt;"",INDEX('CoC Ranking Data'!$A$1:$CF$106,ROW($E10),67),"")</f>
        <v>6</v>
      </c>
      <c r="F9" s="300">
        <f t="shared" ref="F9:F72" si="0">IF(AND(D9&lt;&gt;"",E9&lt;&gt;""),IF(E9&lt;&gt;0,D9/E9, ""), "")</f>
        <v>1.1666666666666667</v>
      </c>
      <c r="G9" s="8">
        <f t="shared" ref="G9:G72" si="1">IF(AND(A9&lt;&gt;"",F9&lt;&gt;""),IF(AND(F9&gt;=0.995), 8, IF(AND(F9&lt;0.995,$F9&gt;=0.96), 4, IF(AND(F9&lt;0.96,F9&gt;=0.9),2,0))),"")</f>
        <v>8</v>
      </c>
    </row>
    <row r="10" spans="1:7" s="9" customFormat="1" ht="12.75" x14ac:dyDescent="0.2">
      <c r="A10" s="286" t="str">
        <f>IF(INDEX('CoC Ranking Data'!$A$1:$CF$106,ROW($E11),4)&lt;&gt;"",INDEX('CoC Ranking Data'!$A$1:$CF$106,ROW($E11),4),"")</f>
        <v>Armstrong County Community Action Agency</v>
      </c>
      <c r="B10" s="286" t="str">
        <f>IF(INDEX('CoC Ranking Data'!$A$1:$CF$106,ROW($E11),5)&lt;&gt;"",INDEX('CoC Ranking Data'!$A$1:$CF$106,ROW($E11),5),"")</f>
        <v>Rapid Rehousing Program of Armstrong County</v>
      </c>
      <c r="C10" s="287" t="str">
        <f>IF(INDEX('CoC Ranking Data'!$A$1:$CF$106,ROW($E11),7)&lt;&gt;"",INDEX('CoC Ranking Data'!$A$1:$CF$106,ROW($E11),7),"")</f>
        <v>PH-RRH</v>
      </c>
      <c r="D10" s="211">
        <f>IF(INDEX('CoC Ranking Data'!$A$1:$CF$106,ROW($E11),63)&lt;&gt;"",INDEX('CoC Ranking Data'!$A$1:$CF$106,ROW($E11),63),"")</f>
        <v>10.25</v>
      </c>
      <c r="E10" s="287">
        <f>IF(INDEX('CoC Ranking Data'!$A$1:$CF$106,ROW($E11),67)&lt;&gt;"",INDEX('CoC Ranking Data'!$A$1:$CF$106,ROW($E11),67),"")</f>
        <v>10</v>
      </c>
      <c r="F10" s="300">
        <f t="shared" si="0"/>
        <v>1.0249999999999999</v>
      </c>
      <c r="G10" s="8">
        <f t="shared" si="1"/>
        <v>8</v>
      </c>
    </row>
    <row r="11" spans="1:7" s="9" customFormat="1" ht="12.75" x14ac:dyDescent="0.2">
      <c r="A11" s="286" t="str">
        <f>IF(INDEX('CoC Ranking Data'!$A$1:$CF$106,ROW($E12),4)&lt;&gt;"",INDEX('CoC Ranking Data'!$A$1:$CF$106,ROW($E12),4),"")</f>
        <v>Cameron/Elk Counties Behavioral &amp; Developmental Programs</v>
      </c>
      <c r="B11" s="286" t="str">
        <f>IF(INDEX('CoC Ranking Data'!$A$1:$CF$106,ROW($E12),5)&lt;&gt;"",INDEX('CoC Ranking Data'!$A$1:$CF$106,ROW($E12),5),"")</f>
        <v xml:space="preserve">AHEAD </v>
      </c>
      <c r="C11" s="287" t="str">
        <f>IF(INDEX('CoC Ranking Data'!$A$1:$CF$106,ROW($E12),7)&lt;&gt;"",INDEX('CoC Ranking Data'!$A$1:$CF$106,ROW($E12),7),"")</f>
        <v>PH</v>
      </c>
      <c r="D11" s="211">
        <f>IF(INDEX('CoC Ranking Data'!$A$1:$CF$106,ROW($E12),63)&lt;&gt;"",INDEX('CoC Ranking Data'!$A$1:$CF$106,ROW($E12),63),"")</f>
        <v>10.75</v>
      </c>
      <c r="E11" s="287">
        <f>IF(INDEX('CoC Ranking Data'!$A$1:$CF$106,ROW($E12),67)&lt;&gt;"",INDEX('CoC Ranking Data'!$A$1:$CF$106,ROW($E12),67),"")</f>
        <v>10</v>
      </c>
      <c r="F11" s="300">
        <f t="shared" si="0"/>
        <v>1.075</v>
      </c>
      <c r="G11" s="8">
        <f t="shared" si="1"/>
        <v>8</v>
      </c>
    </row>
    <row r="12" spans="1:7" s="9" customFormat="1" ht="12.75" x14ac:dyDescent="0.2">
      <c r="A12" s="286" t="str">
        <f>IF(INDEX('CoC Ranking Data'!$A$1:$CF$106,ROW($E13),4)&lt;&gt;"",INDEX('CoC Ranking Data'!$A$1:$CF$106,ROW($E13),4),"")</f>
        <v>Cameron/Elk Counties Behavioral &amp; Developmental Programs</v>
      </c>
      <c r="B12" s="286" t="str">
        <f>IF(INDEX('CoC Ranking Data'!$A$1:$CF$106,ROW($E13),5)&lt;&gt;"",INDEX('CoC Ranking Data'!$A$1:$CF$106,ROW($E13),5),"")</f>
        <v xml:space="preserve">Home Again </v>
      </c>
      <c r="C12" s="287" t="str">
        <f>IF(INDEX('CoC Ranking Data'!$A$1:$CF$106,ROW($E13),7)&lt;&gt;"",INDEX('CoC Ranking Data'!$A$1:$CF$106,ROW($E13),7),"")</f>
        <v>PH</v>
      </c>
      <c r="D12" s="211">
        <f>IF(INDEX('CoC Ranking Data'!$A$1:$CF$106,ROW($E13),63)&lt;&gt;"",INDEX('CoC Ranking Data'!$A$1:$CF$106,ROW($E13),63),"")</f>
        <v>21</v>
      </c>
      <c r="E12" s="287">
        <f>IF(INDEX('CoC Ranking Data'!$A$1:$CF$106,ROW($E13),67)&lt;&gt;"",INDEX('CoC Ranking Data'!$A$1:$CF$106,ROW($E13),67),"")</f>
        <v>13</v>
      </c>
      <c r="F12" s="300">
        <f t="shared" si="0"/>
        <v>1.6153846153846154</v>
      </c>
      <c r="G12" s="8">
        <f t="shared" si="1"/>
        <v>8</v>
      </c>
    </row>
    <row r="13" spans="1:7" s="9" customFormat="1" ht="12.75" x14ac:dyDescent="0.2">
      <c r="A13" s="286" t="str">
        <f>IF(INDEX('CoC Ranking Data'!$A$1:$CF$106,ROW($E14),4)&lt;&gt;"",INDEX('CoC Ranking Data'!$A$1:$CF$106,ROW($E14),4),"")</f>
        <v>CAPSEA, Inc.</v>
      </c>
      <c r="B13" s="286" t="str">
        <f>IF(INDEX('CoC Ranking Data'!$A$1:$CF$106,ROW($E14),5)&lt;&gt;"",INDEX('CoC Ranking Data'!$A$1:$CF$106,ROW($E14),5),"")</f>
        <v>Housing Plus</v>
      </c>
      <c r="C13" s="287" t="str">
        <f>IF(INDEX('CoC Ranking Data'!$A$1:$CF$106,ROW($E14),7)&lt;&gt;"",INDEX('CoC Ranking Data'!$A$1:$CF$106,ROW($E14),7),"")</f>
        <v>PH</v>
      </c>
      <c r="D13" s="211">
        <f>IF(INDEX('CoC Ranking Data'!$A$1:$CF$106,ROW($E14),63)&lt;&gt;"",INDEX('CoC Ranking Data'!$A$1:$CF$106,ROW($E14),63),"")</f>
        <v>15.5</v>
      </c>
      <c r="E13" s="287">
        <f>IF(INDEX('CoC Ranking Data'!$A$1:$CF$106,ROW($E14),67)&lt;&gt;"",INDEX('CoC Ranking Data'!$A$1:$CF$106,ROW($E14),67),"")</f>
        <v>12</v>
      </c>
      <c r="F13" s="300">
        <f t="shared" si="0"/>
        <v>1.2916666666666667</v>
      </c>
      <c r="G13" s="8">
        <f t="shared" si="1"/>
        <v>8</v>
      </c>
    </row>
    <row r="14" spans="1:7" s="9" customFormat="1" ht="12.75" x14ac:dyDescent="0.2">
      <c r="A14" s="286" t="str">
        <f>IF(INDEX('CoC Ranking Data'!$A$1:$CF$106,ROW($E15),4)&lt;&gt;"",INDEX('CoC Ranking Data'!$A$1:$CF$106,ROW($E15),4),"")</f>
        <v>City Mission-Living Stones, Inc.</v>
      </c>
      <c r="B14" s="286" t="str">
        <f>IF(INDEX('CoC Ranking Data'!$A$1:$CF$106,ROW($E15),5)&lt;&gt;"",INDEX('CoC Ranking Data'!$A$1:$CF$106,ROW($E15),5),"")</f>
        <v>Gallatin School Living Centre</v>
      </c>
      <c r="C14" s="287" t="str">
        <f>IF(INDEX('CoC Ranking Data'!$A$1:$CF$106,ROW($E15),7)&lt;&gt;"",INDEX('CoC Ranking Data'!$A$1:$CF$106,ROW($E15),7),"")</f>
        <v>TH</v>
      </c>
      <c r="D14" s="211">
        <f>IF(INDEX('CoC Ranking Data'!$A$1:$CF$106,ROW($E15),63)&lt;&gt;"",INDEX('CoC Ranking Data'!$A$1:$CF$106,ROW($E15),63),"")</f>
        <v>9.75</v>
      </c>
      <c r="E14" s="287">
        <f>IF(INDEX('CoC Ranking Data'!$A$1:$CF$106,ROW($E15),67)&lt;&gt;"",INDEX('CoC Ranking Data'!$A$1:$CF$106,ROW($E15),67),"")</f>
        <v>12</v>
      </c>
      <c r="F14" s="300">
        <f t="shared" si="0"/>
        <v>0.8125</v>
      </c>
      <c r="G14" s="8">
        <f t="shared" si="1"/>
        <v>0</v>
      </c>
    </row>
    <row r="15" spans="1:7" s="9" customFormat="1" ht="12.75" x14ac:dyDescent="0.2">
      <c r="A15" s="286" t="str">
        <f>IF(INDEX('CoC Ranking Data'!$A$1:$CF$106,ROW($E16),4)&lt;&gt;"",INDEX('CoC Ranking Data'!$A$1:$CF$106,ROW($E16),4),"")</f>
        <v>Community Action, Inc.</v>
      </c>
      <c r="B15" s="286" t="str">
        <f>IF(INDEX('CoC Ranking Data'!$A$1:$CF$106,ROW($E16),5)&lt;&gt;"",INDEX('CoC Ranking Data'!$A$1:$CF$106,ROW($E16),5),"")</f>
        <v>Housing for Homeless and Disabled Persons</v>
      </c>
      <c r="C15" s="287" t="str">
        <f>IF(INDEX('CoC Ranking Data'!$A$1:$CF$106,ROW($E16),7)&lt;&gt;"",INDEX('CoC Ranking Data'!$A$1:$CF$106,ROW($E16),7),"")</f>
        <v>PH</v>
      </c>
      <c r="D15" s="211">
        <f>IF(INDEX('CoC Ranking Data'!$A$1:$CF$106,ROW($E16),63)&lt;&gt;"",INDEX('CoC Ranking Data'!$A$1:$CF$106,ROW($E16),63),"")</f>
        <v>9.25</v>
      </c>
      <c r="E15" s="287">
        <f>IF(INDEX('CoC Ranking Data'!$A$1:$CF$106,ROW($E16),67)&lt;&gt;"",INDEX('CoC Ranking Data'!$A$1:$CF$106,ROW($E16),67),"")</f>
        <v>10</v>
      </c>
      <c r="F15" s="300">
        <f t="shared" si="0"/>
        <v>0.92500000000000004</v>
      </c>
      <c r="G15" s="8">
        <f t="shared" si="1"/>
        <v>2</v>
      </c>
    </row>
    <row r="16" spans="1:7" s="9" customFormat="1" ht="12.75" x14ac:dyDescent="0.2">
      <c r="A16" s="286" t="str">
        <f>IF(INDEX('CoC Ranking Data'!$A$1:$CF$106,ROW($E17),4)&lt;&gt;"",INDEX('CoC Ranking Data'!$A$1:$CF$106,ROW($E17),4),"")</f>
        <v>Community Action, Inc.</v>
      </c>
      <c r="B16" s="286" t="str">
        <f>IF(INDEX('CoC Ranking Data'!$A$1:$CF$106,ROW($E17),5)&lt;&gt;"",INDEX('CoC Ranking Data'!$A$1:$CF$106,ROW($E17),5),"")</f>
        <v>Transitional Housing Project</v>
      </c>
      <c r="C16" s="287" t="str">
        <f>IF(INDEX('CoC Ranking Data'!$A$1:$CF$106,ROW($E17),7)&lt;&gt;"",INDEX('CoC Ranking Data'!$A$1:$CF$106,ROW($E17),7),"")</f>
        <v>TH</v>
      </c>
      <c r="D16" s="211">
        <f>IF(INDEX('CoC Ranking Data'!$A$1:$CF$106,ROW($E17),63)&lt;&gt;"",INDEX('CoC Ranking Data'!$A$1:$CF$106,ROW($E17),63),"")</f>
        <v>7.5</v>
      </c>
      <c r="E16" s="287">
        <f>IF(INDEX('CoC Ranking Data'!$A$1:$CF$106,ROW($E17),67)&lt;&gt;"",INDEX('CoC Ranking Data'!$A$1:$CF$106,ROW($E17),67),"")</f>
        <v>3</v>
      </c>
      <c r="F16" s="300">
        <f t="shared" si="0"/>
        <v>2.5</v>
      </c>
      <c r="G16" s="8">
        <f t="shared" si="1"/>
        <v>8</v>
      </c>
    </row>
    <row r="17" spans="1:7" s="9" customFormat="1" ht="12.75" x14ac:dyDescent="0.2">
      <c r="A17" s="286" t="str">
        <f>IF(INDEX('CoC Ranking Data'!$A$1:$CF$106,ROW($E18),4)&lt;&gt;"",INDEX('CoC Ranking Data'!$A$1:$CF$106,ROW($E18),4),"")</f>
        <v>Community Connections of Clearfield/Jefferson</v>
      </c>
      <c r="B17" s="286" t="str">
        <f>IF(INDEX('CoC Ranking Data'!$A$1:$CF$106,ROW($E18),5)&lt;&gt;"",INDEX('CoC Ranking Data'!$A$1:$CF$106,ROW($E18),5),"")</f>
        <v>Housing First FY 2018 Renewal Application Counties</v>
      </c>
      <c r="C17" s="287" t="str">
        <f>IF(INDEX('CoC Ranking Data'!$A$1:$CF$106,ROW($E18),7)&lt;&gt;"",INDEX('CoC Ranking Data'!$A$1:$CF$106,ROW($E18),7),"")</f>
        <v>PH</v>
      </c>
      <c r="D17" s="211">
        <f>IF(INDEX('CoC Ranking Data'!$A$1:$CF$106,ROW($E18),63)&lt;&gt;"",INDEX('CoC Ranking Data'!$A$1:$CF$106,ROW($E18),63),"")</f>
        <v>12</v>
      </c>
      <c r="E17" s="287">
        <f>IF(INDEX('CoC Ranking Data'!$A$1:$CF$106,ROW($E18),67)&lt;&gt;"",INDEX('CoC Ranking Data'!$A$1:$CF$106,ROW($E18),67),"")</f>
        <v>12</v>
      </c>
      <c r="F17" s="300">
        <f t="shared" si="0"/>
        <v>1</v>
      </c>
      <c r="G17" s="8">
        <f t="shared" si="1"/>
        <v>8</v>
      </c>
    </row>
    <row r="18" spans="1:7" s="9" customFormat="1" ht="12.75" x14ac:dyDescent="0.2">
      <c r="A18" s="286" t="str">
        <f>IF(INDEX('CoC Ranking Data'!$A$1:$CF$106,ROW($E19),4)&lt;&gt;"",INDEX('CoC Ranking Data'!$A$1:$CF$106,ROW($E19),4),"")</f>
        <v>Community Services of Venango County, Inc.</v>
      </c>
      <c r="B18" s="286" t="str">
        <f>IF(INDEX('CoC Ranking Data'!$A$1:$CF$106,ROW($E19),5)&lt;&gt;"",INDEX('CoC Ranking Data'!$A$1:$CF$106,ROW($E19),5),"")</f>
        <v>Sycamore Commons</v>
      </c>
      <c r="C18" s="287" t="str">
        <f>IF(INDEX('CoC Ranking Data'!$A$1:$CF$106,ROW($E19),7)&lt;&gt;"",INDEX('CoC Ranking Data'!$A$1:$CF$106,ROW($E19),7),"")</f>
        <v>PH</v>
      </c>
      <c r="D18" s="211">
        <f>IF(INDEX('CoC Ranking Data'!$A$1:$CF$106,ROW($E19),63)&lt;&gt;"",INDEX('CoC Ranking Data'!$A$1:$CF$106,ROW($E19),63),"")</f>
        <v>4</v>
      </c>
      <c r="E18" s="287">
        <f>IF(INDEX('CoC Ranking Data'!$A$1:$CF$106,ROW($E19),67)&lt;&gt;"",INDEX('CoC Ranking Data'!$A$1:$CF$106,ROW($E19),67),"")</f>
        <v>4</v>
      </c>
      <c r="F18" s="300">
        <f t="shared" si="0"/>
        <v>1</v>
      </c>
      <c r="G18" s="8">
        <f t="shared" si="1"/>
        <v>8</v>
      </c>
    </row>
    <row r="19" spans="1:7" s="9" customFormat="1" ht="12.75" x14ac:dyDescent="0.2">
      <c r="A19" s="286" t="str">
        <f>IF(INDEX('CoC Ranking Data'!$A$1:$CF$106,ROW($E20),4)&lt;&gt;"",INDEX('CoC Ranking Data'!$A$1:$CF$106,ROW($E20),4),"")</f>
        <v>Connect, Inc.</v>
      </c>
      <c r="B19" s="286" t="str">
        <f>IF(INDEX('CoC Ranking Data'!$A$1:$CF$106,ROW($E20),5)&lt;&gt;"",INDEX('CoC Ranking Data'!$A$1:$CF$106,ROW($E20),5),"")</f>
        <v>Westmoreland Permanent Supportive Housing Expansion</v>
      </c>
      <c r="C19" s="287" t="str">
        <f>IF(INDEX('CoC Ranking Data'!$A$1:$CF$106,ROW($E20),7)&lt;&gt;"",INDEX('CoC Ranking Data'!$A$1:$CF$106,ROW($E20),7),"")</f>
        <v>PH</v>
      </c>
      <c r="D19" s="211">
        <f>IF(INDEX('CoC Ranking Data'!$A$1:$CF$106,ROW($E20),63)&lt;&gt;"",INDEX('CoC Ranking Data'!$A$1:$CF$106,ROW($E20),63),"")</f>
        <v>7</v>
      </c>
      <c r="E19" s="287">
        <f>IF(INDEX('CoC Ranking Data'!$A$1:$CF$106,ROW($E20),67)&lt;&gt;"",INDEX('CoC Ranking Data'!$A$1:$CF$106,ROW($E20),67),"")</f>
        <v>21</v>
      </c>
      <c r="F19" s="300">
        <f t="shared" si="0"/>
        <v>0.33333333333333331</v>
      </c>
      <c r="G19" s="8">
        <f t="shared" si="1"/>
        <v>0</v>
      </c>
    </row>
    <row r="20" spans="1:7" s="9" customFormat="1" ht="12.75" x14ac:dyDescent="0.2">
      <c r="A20" s="286" t="str">
        <f>IF(INDEX('CoC Ranking Data'!$A$1:$CF$106,ROW($E21),4)&lt;&gt;"",INDEX('CoC Ranking Data'!$A$1:$CF$106,ROW($E21),4),"")</f>
        <v>County of Butler, Human Services</v>
      </c>
      <c r="B20" s="286" t="str">
        <f>IF(INDEX('CoC Ranking Data'!$A$1:$CF$106,ROW($E21),5)&lt;&gt;"",INDEX('CoC Ranking Data'!$A$1:$CF$106,ROW($E21),5),"")</f>
        <v>Home Again Butler County</v>
      </c>
      <c r="C20" s="287" t="str">
        <f>IF(INDEX('CoC Ranking Data'!$A$1:$CF$106,ROW($E21),7)&lt;&gt;"",INDEX('CoC Ranking Data'!$A$1:$CF$106,ROW($E21),7),"")</f>
        <v>PH</v>
      </c>
      <c r="D20" s="211">
        <f>IF(INDEX('CoC Ranking Data'!$A$1:$CF$106,ROW($E21),63)&lt;&gt;"",INDEX('CoC Ranking Data'!$A$1:$CF$106,ROW($E21),63),"")</f>
        <v>12.75</v>
      </c>
      <c r="E20" s="287">
        <f>IF(INDEX('CoC Ranking Data'!$A$1:$CF$106,ROW($E21),67)&lt;&gt;"",INDEX('CoC Ranking Data'!$A$1:$CF$106,ROW($E21),67),"")</f>
        <v>13</v>
      </c>
      <c r="F20" s="300">
        <f t="shared" si="0"/>
        <v>0.98076923076923073</v>
      </c>
      <c r="G20" s="8">
        <f t="shared" si="1"/>
        <v>4</v>
      </c>
    </row>
    <row r="21" spans="1:7" s="9" customFormat="1" ht="12.75" x14ac:dyDescent="0.2">
      <c r="A21" s="286" t="str">
        <f>IF(INDEX('CoC Ranking Data'!$A$1:$CF$106,ROW($E22),4)&lt;&gt;"",INDEX('CoC Ranking Data'!$A$1:$CF$106,ROW($E22),4),"")</f>
        <v>County of Butler, Human Services</v>
      </c>
      <c r="B21" s="286" t="str">
        <f>IF(INDEX('CoC Ranking Data'!$A$1:$CF$106,ROW($E22),5)&lt;&gt;"",INDEX('CoC Ranking Data'!$A$1:$CF$106,ROW($E22),5),"")</f>
        <v>HOPE Project</v>
      </c>
      <c r="C21" s="287" t="str">
        <f>IF(INDEX('CoC Ranking Data'!$A$1:$CF$106,ROW($E22),7)&lt;&gt;"",INDEX('CoC Ranking Data'!$A$1:$CF$106,ROW($E22),7),"")</f>
        <v>PH</v>
      </c>
      <c r="D21" s="211">
        <f>IF(INDEX('CoC Ranking Data'!$A$1:$CF$106,ROW($E22),63)&lt;&gt;"",INDEX('CoC Ranking Data'!$A$1:$CF$106,ROW($E22),63),"")</f>
        <v>16.25</v>
      </c>
      <c r="E21" s="287">
        <f>IF(INDEX('CoC Ranking Data'!$A$1:$CF$106,ROW($E22),67)&lt;&gt;"",INDEX('CoC Ranking Data'!$A$1:$CF$106,ROW($E22),67),"")</f>
        <v>18</v>
      </c>
      <c r="F21" s="300">
        <f t="shared" si="0"/>
        <v>0.90277777777777779</v>
      </c>
      <c r="G21" s="8">
        <f t="shared" si="1"/>
        <v>2</v>
      </c>
    </row>
    <row r="22" spans="1:7" s="9" customFormat="1" ht="12.75" x14ac:dyDescent="0.2">
      <c r="A22" s="286" t="str">
        <f>IF(INDEX('CoC Ranking Data'!$A$1:$CF$106,ROW($E23),4)&lt;&gt;"",INDEX('CoC Ranking Data'!$A$1:$CF$106,ROW($E23),4),"")</f>
        <v>County of Butler, Human Services</v>
      </c>
      <c r="B22" s="286" t="str">
        <f>IF(INDEX('CoC Ranking Data'!$A$1:$CF$106,ROW($E23),5)&lt;&gt;"",INDEX('CoC Ranking Data'!$A$1:$CF$106,ROW($E23),5),"")</f>
        <v>Path Transition Age Project</v>
      </c>
      <c r="C22" s="287" t="str">
        <f>IF(INDEX('CoC Ranking Data'!$A$1:$CF$106,ROW($E23),7)&lt;&gt;"",INDEX('CoC Ranking Data'!$A$1:$CF$106,ROW($E23),7),"")</f>
        <v>PH</v>
      </c>
      <c r="D22" s="211">
        <f>IF(INDEX('CoC Ranking Data'!$A$1:$CF$106,ROW($E23),63)&lt;&gt;"",INDEX('CoC Ranking Data'!$A$1:$CF$106,ROW($E23),63),"")</f>
        <v>8.25</v>
      </c>
      <c r="E22" s="287">
        <f>IF(INDEX('CoC Ranking Data'!$A$1:$CF$106,ROW($E23),67)&lt;&gt;"",INDEX('CoC Ranking Data'!$A$1:$CF$106,ROW($E23),67),"")</f>
        <v>9</v>
      </c>
      <c r="F22" s="300">
        <f t="shared" si="0"/>
        <v>0.91666666666666663</v>
      </c>
      <c r="G22" s="8">
        <f t="shared" si="1"/>
        <v>2</v>
      </c>
    </row>
    <row r="23" spans="1:7" s="9" customFormat="1" ht="12.75" x14ac:dyDescent="0.2">
      <c r="A23" s="286" t="str">
        <f>IF(INDEX('CoC Ranking Data'!$A$1:$CF$106,ROW($E24),4)&lt;&gt;"",INDEX('CoC Ranking Data'!$A$1:$CF$106,ROW($E24),4),"")</f>
        <v>County of Greene</v>
      </c>
      <c r="B23" s="286" t="str">
        <f>IF(INDEX('CoC Ranking Data'!$A$1:$CF$106,ROW($E24),5)&lt;&gt;"",INDEX('CoC Ranking Data'!$A$1:$CF$106,ROW($E24),5),"")</f>
        <v>Greene County Rapid Rehousing Project</v>
      </c>
      <c r="C23" s="287" t="str">
        <f>IF(INDEX('CoC Ranking Data'!$A$1:$CF$106,ROW($E24),7)&lt;&gt;"",INDEX('CoC Ranking Data'!$A$1:$CF$106,ROW($E24),7),"")</f>
        <v>PH-RRH</v>
      </c>
      <c r="D23" s="211">
        <f>IF(INDEX('CoC Ranking Data'!$A$1:$CF$106,ROW($E24),63)&lt;&gt;"",INDEX('CoC Ranking Data'!$A$1:$CF$106,ROW($E24),63),"")</f>
        <v>5.25</v>
      </c>
      <c r="E23" s="287">
        <f>IF(INDEX('CoC Ranking Data'!$A$1:$CF$106,ROW($E24),67)&lt;&gt;"",INDEX('CoC Ranking Data'!$A$1:$CF$106,ROW($E24),67),"")</f>
        <v>8</v>
      </c>
      <c r="F23" s="300">
        <f t="shared" si="0"/>
        <v>0.65625</v>
      </c>
      <c r="G23" s="8">
        <f t="shared" si="1"/>
        <v>0</v>
      </c>
    </row>
    <row r="24" spans="1:7" s="9" customFormat="1" ht="12.75" x14ac:dyDescent="0.2">
      <c r="A24" s="286" t="str">
        <f>IF(INDEX('CoC Ranking Data'!$A$1:$CF$106,ROW($E25),4)&lt;&gt;"",INDEX('CoC Ranking Data'!$A$1:$CF$106,ROW($E25),4),"")</f>
        <v>County of Greene</v>
      </c>
      <c r="B24" s="286" t="str">
        <f>IF(INDEX('CoC Ranking Data'!$A$1:$CF$106,ROW($E25),5)&lt;&gt;"",INDEX('CoC Ranking Data'!$A$1:$CF$106,ROW($E25),5),"")</f>
        <v>Greene County Shelter + Care Project</v>
      </c>
      <c r="C24" s="287" t="str">
        <f>IF(INDEX('CoC Ranking Data'!$A$1:$CF$106,ROW($E25),7)&lt;&gt;"",INDEX('CoC Ranking Data'!$A$1:$CF$106,ROW($E25),7),"")</f>
        <v>PH</v>
      </c>
      <c r="D24" s="211">
        <f>IF(INDEX('CoC Ranking Data'!$A$1:$CF$106,ROW($E25),63)&lt;&gt;"",INDEX('CoC Ranking Data'!$A$1:$CF$106,ROW($E25),63),"")</f>
        <v>5</v>
      </c>
      <c r="E24" s="287">
        <f>IF(INDEX('CoC Ranking Data'!$A$1:$CF$106,ROW($E25),67)&lt;&gt;"",INDEX('CoC Ranking Data'!$A$1:$CF$106,ROW($E25),67),"")</f>
        <v>8</v>
      </c>
      <c r="F24" s="300">
        <f t="shared" si="0"/>
        <v>0.625</v>
      </c>
      <c r="G24" s="8">
        <f t="shared" si="1"/>
        <v>0</v>
      </c>
    </row>
    <row r="25" spans="1:7" s="9" customFormat="1" ht="12.75" x14ac:dyDescent="0.2">
      <c r="A25" s="286" t="str">
        <f>IF(INDEX('CoC Ranking Data'!$A$1:$CF$106,ROW($E26),4)&lt;&gt;"",INDEX('CoC Ranking Data'!$A$1:$CF$106,ROW($E26),4),"")</f>
        <v>County of Greene</v>
      </c>
      <c r="B25" s="286" t="str">
        <f>IF(INDEX('CoC Ranking Data'!$A$1:$CF$106,ROW($E26),5)&lt;&gt;"",INDEX('CoC Ranking Data'!$A$1:$CF$106,ROW($E26),5),"")</f>
        <v>Greene County Supportive Housing Project</v>
      </c>
      <c r="C25" s="287" t="str">
        <f>IF(INDEX('CoC Ranking Data'!$A$1:$CF$106,ROW($E26),7)&lt;&gt;"",INDEX('CoC Ranking Data'!$A$1:$CF$106,ROW($E26),7),"")</f>
        <v>PH</v>
      </c>
      <c r="D25" s="211">
        <f>IF(INDEX('CoC Ranking Data'!$A$1:$CF$106,ROW($E26),63)&lt;&gt;"",INDEX('CoC Ranking Data'!$A$1:$CF$106,ROW($E26),63),"")</f>
        <v>5.875</v>
      </c>
      <c r="E25" s="287">
        <f>IF(INDEX('CoC Ranking Data'!$A$1:$CF$106,ROW($E26),67)&lt;&gt;"",INDEX('CoC Ranking Data'!$A$1:$CF$106,ROW($E26),67),"")</f>
        <v>12</v>
      </c>
      <c r="F25" s="300">
        <f t="shared" si="0"/>
        <v>0.48958333333333331</v>
      </c>
      <c r="G25" s="8">
        <f t="shared" si="1"/>
        <v>0</v>
      </c>
    </row>
    <row r="26" spans="1:7" s="9" customFormat="1" ht="12.75" x14ac:dyDescent="0.2">
      <c r="A26" s="286" t="str">
        <f>IF(INDEX('CoC Ranking Data'!$A$1:$CF$106,ROW($E27),4)&lt;&gt;"",INDEX('CoC Ranking Data'!$A$1:$CF$106,ROW($E27),4),"")</f>
        <v>County of Washington</v>
      </c>
      <c r="B26" s="286" t="str">
        <f>IF(INDEX('CoC Ranking Data'!$A$1:$CF$106,ROW($E27),5)&lt;&gt;"",INDEX('CoC Ranking Data'!$A$1:$CF$106,ROW($E27),5),"")</f>
        <v>Crossing Pointe</v>
      </c>
      <c r="C26" s="287" t="str">
        <f>IF(INDEX('CoC Ranking Data'!$A$1:$CF$106,ROW($E27),7)&lt;&gt;"",INDEX('CoC Ranking Data'!$A$1:$CF$106,ROW($E27),7),"")</f>
        <v>PH</v>
      </c>
      <c r="D26" s="211">
        <f>IF(INDEX('CoC Ranking Data'!$A$1:$CF$106,ROW($E27),63)&lt;&gt;"",INDEX('CoC Ranking Data'!$A$1:$CF$106,ROW($E27),63),"")</f>
        <v>11.649999999999999</v>
      </c>
      <c r="E26" s="287">
        <f>IF(INDEX('CoC Ranking Data'!$A$1:$CF$106,ROW($E27),67)&lt;&gt;"",INDEX('CoC Ranking Data'!$A$1:$CF$106,ROW($E27),67),"")</f>
        <v>20</v>
      </c>
      <c r="F26" s="300">
        <f t="shared" si="0"/>
        <v>0.58249999999999991</v>
      </c>
      <c r="G26" s="8">
        <f t="shared" si="1"/>
        <v>0</v>
      </c>
    </row>
    <row r="27" spans="1:7" s="9" customFormat="1" ht="12.75" x14ac:dyDescent="0.2">
      <c r="A27" s="286" t="str">
        <f>IF(INDEX('CoC Ranking Data'!$A$1:$CF$106,ROW($E28),4)&lt;&gt;"",INDEX('CoC Ranking Data'!$A$1:$CF$106,ROW($E28),4),"")</f>
        <v>County of Washington</v>
      </c>
      <c r="B27" s="286" t="str">
        <f>IF(INDEX('CoC Ranking Data'!$A$1:$CF$106,ROW($E28),5)&lt;&gt;"",INDEX('CoC Ranking Data'!$A$1:$CF$106,ROW($E28),5),"")</f>
        <v>Permanent Supportive Housing</v>
      </c>
      <c r="C27" s="287" t="str">
        <f>IF(INDEX('CoC Ranking Data'!$A$1:$CF$106,ROW($E28),7)&lt;&gt;"",INDEX('CoC Ranking Data'!$A$1:$CF$106,ROW($E28),7),"")</f>
        <v>PH</v>
      </c>
      <c r="D27" s="211">
        <f>IF(INDEX('CoC Ranking Data'!$A$1:$CF$106,ROW($E28),63)&lt;&gt;"",INDEX('CoC Ranking Data'!$A$1:$CF$106,ROW($E28),63),"")</f>
        <v>37.25</v>
      </c>
      <c r="E27" s="287">
        <f>IF(INDEX('CoC Ranking Data'!$A$1:$CF$106,ROW($E28),67)&lt;&gt;"",INDEX('CoC Ranking Data'!$A$1:$CF$106,ROW($E28),67),"")</f>
        <v>46</v>
      </c>
      <c r="F27" s="300">
        <f t="shared" si="0"/>
        <v>0.80978260869565222</v>
      </c>
      <c r="G27" s="8">
        <f t="shared" si="1"/>
        <v>0</v>
      </c>
    </row>
    <row r="28" spans="1:7" s="9" customFormat="1" ht="12.75" x14ac:dyDescent="0.2">
      <c r="A28" s="286" t="str">
        <f>IF(INDEX('CoC Ranking Data'!$A$1:$CF$106,ROW($E29),4)&lt;&gt;"",INDEX('CoC Ranking Data'!$A$1:$CF$106,ROW($E29),4),"")</f>
        <v>County of Washington</v>
      </c>
      <c r="B28" s="286" t="str">
        <f>IF(INDEX('CoC Ranking Data'!$A$1:$CF$106,ROW($E29),5)&lt;&gt;"",INDEX('CoC Ranking Data'!$A$1:$CF$106,ROW($E29),5),"")</f>
        <v>Shelter plus Care - Washington City Mission</v>
      </c>
      <c r="C28" s="287" t="str">
        <f>IF(INDEX('CoC Ranking Data'!$A$1:$CF$106,ROW($E29),7)&lt;&gt;"",INDEX('CoC Ranking Data'!$A$1:$CF$106,ROW($E29),7),"")</f>
        <v>PH</v>
      </c>
      <c r="D28" s="211">
        <f>IF(INDEX('CoC Ranking Data'!$A$1:$CF$106,ROW($E29),63)&lt;&gt;"",INDEX('CoC Ranking Data'!$A$1:$CF$106,ROW($E29),63),"")</f>
        <v>14</v>
      </c>
      <c r="E28" s="287">
        <f>IF(INDEX('CoC Ranking Data'!$A$1:$CF$106,ROW($E29),67)&lt;&gt;"",INDEX('CoC Ranking Data'!$A$1:$CF$106,ROW($E29),67),"")</f>
        <v>19</v>
      </c>
      <c r="F28" s="300">
        <f t="shared" si="0"/>
        <v>0.73684210526315785</v>
      </c>
      <c r="G28" s="8">
        <f t="shared" si="1"/>
        <v>0</v>
      </c>
    </row>
    <row r="29" spans="1:7" s="9" customFormat="1" ht="12.75" x14ac:dyDescent="0.2">
      <c r="A29" s="286" t="str">
        <f>IF(INDEX('CoC Ranking Data'!$A$1:$CF$106,ROW($E30),4)&lt;&gt;"",INDEX('CoC Ranking Data'!$A$1:$CF$106,ROW($E30),4),"")</f>
        <v>County of Washington</v>
      </c>
      <c r="B29" s="286" t="str">
        <f>IF(INDEX('CoC Ranking Data'!$A$1:$CF$106,ROW($E30),5)&lt;&gt;"",INDEX('CoC Ranking Data'!$A$1:$CF$106,ROW($E30),5),"")</f>
        <v>Shelter plus Care I</v>
      </c>
      <c r="C29" s="287" t="str">
        <f>IF(INDEX('CoC Ranking Data'!$A$1:$CF$106,ROW($E30),7)&lt;&gt;"",INDEX('CoC Ranking Data'!$A$1:$CF$106,ROW($E30),7),"")</f>
        <v>PH</v>
      </c>
      <c r="D29" s="211">
        <f>IF(INDEX('CoC Ranking Data'!$A$1:$CF$106,ROW($E30),63)&lt;&gt;"",INDEX('CoC Ranking Data'!$A$1:$CF$106,ROW($E30),63),"")</f>
        <v>22</v>
      </c>
      <c r="E29" s="287">
        <f>IF(INDEX('CoC Ranking Data'!$A$1:$CF$106,ROW($E30),67)&lt;&gt;"",INDEX('CoC Ranking Data'!$A$1:$CF$106,ROW($E30),67),"")</f>
        <v>22</v>
      </c>
      <c r="F29" s="300">
        <f t="shared" si="0"/>
        <v>1</v>
      </c>
      <c r="G29" s="8">
        <f t="shared" si="1"/>
        <v>8</v>
      </c>
    </row>
    <row r="30" spans="1:7" s="9" customFormat="1" ht="12.75" x14ac:dyDescent="0.2">
      <c r="A30" s="286" t="str">
        <f>IF(INDEX('CoC Ranking Data'!$A$1:$CF$106,ROW($E31),4)&lt;&gt;"",INDEX('CoC Ranking Data'!$A$1:$CF$106,ROW($E31),4),"")</f>
        <v>County of Washington</v>
      </c>
      <c r="B30" s="286" t="str">
        <f>IF(INDEX('CoC Ranking Data'!$A$1:$CF$106,ROW($E31),5)&lt;&gt;"",INDEX('CoC Ranking Data'!$A$1:$CF$106,ROW($E31),5),"")</f>
        <v>Supportive Living</v>
      </c>
      <c r="C30" s="287" t="str">
        <f>IF(INDEX('CoC Ranking Data'!$A$1:$CF$106,ROW($E31),7)&lt;&gt;"",INDEX('CoC Ranking Data'!$A$1:$CF$106,ROW($E31),7),"")</f>
        <v>PH</v>
      </c>
      <c r="D30" s="211">
        <f>IF(INDEX('CoC Ranking Data'!$A$1:$CF$106,ROW($E31),63)&lt;&gt;"",INDEX('CoC Ranking Data'!$A$1:$CF$106,ROW($E31),63),"")</f>
        <v>7</v>
      </c>
      <c r="E30" s="287">
        <f>IF(INDEX('CoC Ranking Data'!$A$1:$CF$106,ROW($E31),67)&lt;&gt;"",INDEX('CoC Ranking Data'!$A$1:$CF$106,ROW($E31),67),"")</f>
        <v>7</v>
      </c>
      <c r="F30" s="300">
        <f t="shared" si="0"/>
        <v>1</v>
      </c>
      <c r="G30" s="8">
        <f t="shared" si="1"/>
        <v>8</v>
      </c>
    </row>
    <row r="31" spans="1:7" s="9" customFormat="1" ht="12.75" x14ac:dyDescent="0.2">
      <c r="A31" s="286" t="str">
        <f>IF(INDEX('CoC Ranking Data'!$A$1:$CF$106,ROW($E32),4)&lt;&gt;"",INDEX('CoC Ranking Data'!$A$1:$CF$106,ROW($E32),4),"")</f>
        <v>Crawford County Coalition on Housing Needs, Inc.</v>
      </c>
      <c r="B31" s="286" t="str">
        <f>IF(INDEX('CoC Ranking Data'!$A$1:$CF$106,ROW($E32),5)&lt;&gt;"",INDEX('CoC Ranking Data'!$A$1:$CF$106,ROW($E32),5),"")</f>
        <v>Liberty House Transitional Housing Program</v>
      </c>
      <c r="C31" s="287" t="str">
        <f>IF(INDEX('CoC Ranking Data'!$A$1:$CF$106,ROW($E32),7)&lt;&gt;"",INDEX('CoC Ranking Data'!$A$1:$CF$106,ROW($E32),7),"")</f>
        <v>TH</v>
      </c>
      <c r="D31" s="211">
        <f>IF(INDEX('CoC Ranking Data'!$A$1:$CF$106,ROW($E32),63)&lt;&gt;"",INDEX('CoC Ranking Data'!$A$1:$CF$106,ROW($E32),63),"")</f>
        <v>6</v>
      </c>
      <c r="E31" s="287">
        <f>IF(INDEX('CoC Ranking Data'!$A$1:$CF$106,ROW($E32),67)&lt;&gt;"",INDEX('CoC Ranking Data'!$A$1:$CF$106,ROW($E32),67),"")</f>
        <v>6</v>
      </c>
      <c r="F31" s="300">
        <f t="shared" si="0"/>
        <v>1</v>
      </c>
      <c r="G31" s="8">
        <f t="shared" si="1"/>
        <v>8</v>
      </c>
    </row>
    <row r="32" spans="1:7" s="9" customFormat="1" ht="12.75" x14ac:dyDescent="0.2">
      <c r="A32" s="286" t="str">
        <f>IF(INDEX('CoC Ranking Data'!$A$1:$CF$106,ROW($E33),4)&lt;&gt;"",INDEX('CoC Ranking Data'!$A$1:$CF$106,ROW($E33),4),"")</f>
        <v>Crawford County Commissioners</v>
      </c>
      <c r="B32" s="286" t="str">
        <f>IF(INDEX('CoC Ranking Data'!$A$1:$CF$106,ROW($E33),5)&lt;&gt;"",INDEX('CoC Ranking Data'!$A$1:$CF$106,ROW($E33),5),"")</f>
        <v>Crawford County Shelter plus Care</v>
      </c>
      <c r="C32" s="287" t="str">
        <f>IF(INDEX('CoC Ranking Data'!$A$1:$CF$106,ROW($E33),7)&lt;&gt;"",INDEX('CoC Ranking Data'!$A$1:$CF$106,ROW($E33),7),"")</f>
        <v>PH</v>
      </c>
      <c r="D32" s="211">
        <f>IF(INDEX('CoC Ranking Data'!$A$1:$CF$106,ROW($E33),63)&lt;&gt;"",INDEX('CoC Ranking Data'!$A$1:$CF$106,ROW($E33),63),"")</f>
        <v>25</v>
      </c>
      <c r="E32" s="287">
        <f>IF(INDEX('CoC Ranking Data'!$A$1:$CF$106,ROW($E33),67)&lt;&gt;"",INDEX('CoC Ranking Data'!$A$1:$CF$106,ROW($E33),67),"")</f>
        <v>26</v>
      </c>
      <c r="F32" s="300">
        <f t="shared" si="0"/>
        <v>0.96153846153846156</v>
      </c>
      <c r="G32" s="8">
        <f t="shared" si="1"/>
        <v>4</v>
      </c>
    </row>
    <row r="33" spans="1:7" s="9" customFormat="1" ht="12.75" x14ac:dyDescent="0.2">
      <c r="A33" s="286" t="str">
        <f>IF(INDEX('CoC Ranking Data'!$A$1:$CF$106,ROW($E34),4)&lt;&gt;"",INDEX('CoC Ranking Data'!$A$1:$CF$106,ROW($E34),4),"")</f>
        <v>Crawford County Mental Health Awareness Program, Inc.</v>
      </c>
      <c r="B33" s="286" t="str">
        <f>IF(INDEX('CoC Ranking Data'!$A$1:$CF$106,ROW($E34),5)&lt;&gt;"",INDEX('CoC Ranking Data'!$A$1:$CF$106,ROW($E34),5),"")</f>
        <v>CHAPS Fairweather Lodge</v>
      </c>
      <c r="C33" s="287" t="str">
        <f>IF(INDEX('CoC Ranking Data'!$A$1:$CF$106,ROW($E34),7)&lt;&gt;"",INDEX('CoC Ranking Data'!$A$1:$CF$106,ROW($E34),7),"")</f>
        <v>PH</v>
      </c>
      <c r="D33" s="211">
        <f>IF(INDEX('CoC Ranking Data'!$A$1:$CF$106,ROW($E34),63)&lt;&gt;"",INDEX('CoC Ranking Data'!$A$1:$CF$106,ROW($E34),63),"")</f>
        <v>10.25</v>
      </c>
      <c r="E33" s="287">
        <f>IF(INDEX('CoC Ranking Data'!$A$1:$CF$106,ROW($E34),67)&lt;&gt;"",INDEX('CoC Ranking Data'!$A$1:$CF$106,ROW($E34),67),"")</f>
        <v>10</v>
      </c>
      <c r="F33" s="300">
        <f t="shared" si="0"/>
        <v>1.0249999999999999</v>
      </c>
      <c r="G33" s="8">
        <f t="shared" si="1"/>
        <v>8</v>
      </c>
    </row>
    <row r="34" spans="1:7" s="9" customFormat="1" ht="12.75" x14ac:dyDescent="0.2">
      <c r="A34" s="286" t="str">
        <f>IF(INDEX('CoC Ranking Data'!$A$1:$CF$106,ROW($E35),4)&lt;&gt;"",INDEX('CoC Ranking Data'!$A$1:$CF$106,ROW($E35),4),"")</f>
        <v>Crawford County Mental Health Awareness Program, Inc.</v>
      </c>
      <c r="B34" s="286" t="str">
        <f>IF(INDEX('CoC Ranking Data'!$A$1:$CF$106,ROW($E35),5)&lt;&gt;"",INDEX('CoC Ranking Data'!$A$1:$CF$106,ROW($E35),5),"")</f>
        <v xml:space="preserve">CHAPS Family Housing </v>
      </c>
      <c r="C34" s="287" t="str">
        <f>IF(INDEX('CoC Ranking Data'!$A$1:$CF$106,ROW($E35),7)&lt;&gt;"",INDEX('CoC Ranking Data'!$A$1:$CF$106,ROW($E35),7),"")</f>
        <v>PH</v>
      </c>
      <c r="D34" s="211">
        <f>IF(INDEX('CoC Ranking Data'!$A$1:$CF$106,ROW($E35),63)&lt;&gt;"",INDEX('CoC Ranking Data'!$A$1:$CF$106,ROW($E35),63),"")</f>
        <v>5</v>
      </c>
      <c r="E34" s="287">
        <f>IF(INDEX('CoC Ranking Data'!$A$1:$CF$106,ROW($E35),67)&lt;&gt;"",INDEX('CoC Ranking Data'!$A$1:$CF$106,ROW($E35),67),"")</f>
        <v>5</v>
      </c>
      <c r="F34" s="300">
        <f t="shared" si="0"/>
        <v>1</v>
      </c>
      <c r="G34" s="8">
        <f t="shared" si="1"/>
        <v>8</v>
      </c>
    </row>
    <row r="35" spans="1:7" s="9" customFormat="1" ht="12.75" x14ac:dyDescent="0.2">
      <c r="A35" s="286" t="str">
        <f>IF(INDEX('CoC Ranking Data'!$A$1:$CF$106,ROW($E36),4)&lt;&gt;"",INDEX('CoC Ranking Data'!$A$1:$CF$106,ROW($E36),4),"")</f>
        <v>Crawford County Mental Health Awareness Program, Inc.</v>
      </c>
      <c r="B35" s="286" t="str">
        <f>IF(INDEX('CoC Ranking Data'!$A$1:$CF$106,ROW($E36),5)&lt;&gt;"",INDEX('CoC Ranking Data'!$A$1:$CF$106,ROW($E36),5),"")</f>
        <v>Crawford County Housing Advocacy Project</v>
      </c>
      <c r="C35" s="287" t="str">
        <f>IF(INDEX('CoC Ranking Data'!$A$1:$CF$106,ROW($E36),7)&lt;&gt;"",INDEX('CoC Ranking Data'!$A$1:$CF$106,ROW($E36),7),"")</f>
        <v>SSO</v>
      </c>
      <c r="D35" s="211">
        <f>IF(INDEX('CoC Ranking Data'!$A$1:$CF$106,ROW($E36),63)&lt;&gt;"",INDEX('CoC Ranking Data'!$A$1:$CF$106,ROW($E36),63),"")</f>
        <v>27</v>
      </c>
      <c r="E35" s="287">
        <f>IF(INDEX('CoC Ranking Data'!$A$1:$CF$106,ROW($E36),67)&lt;&gt;"",INDEX('CoC Ranking Data'!$A$1:$CF$106,ROW($E36),67),"")</f>
        <v>25</v>
      </c>
      <c r="F35" s="300">
        <f t="shared" si="0"/>
        <v>1.08</v>
      </c>
      <c r="G35" s="8">
        <f t="shared" si="1"/>
        <v>8</v>
      </c>
    </row>
    <row r="36" spans="1:7" s="9" customFormat="1" ht="12.75" x14ac:dyDescent="0.2">
      <c r="A36" s="286" t="str">
        <f>IF(INDEX('CoC Ranking Data'!$A$1:$CF$106,ROW($E37),4)&lt;&gt;"",INDEX('CoC Ranking Data'!$A$1:$CF$106,ROW($E37),4),"")</f>
        <v>Crawford County Mental Health Awareness Program, Inc.</v>
      </c>
      <c r="B36" s="286" t="str">
        <f>IF(INDEX('CoC Ranking Data'!$A$1:$CF$106,ROW($E37),5)&lt;&gt;"",INDEX('CoC Ranking Data'!$A$1:$CF$106,ROW($E37),5),"")</f>
        <v xml:space="preserve">Housing Now </v>
      </c>
      <c r="C36" s="287" t="str">
        <f>IF(INDEX('CoC Ranking Data'!$A$1:$CF$106,ROW($E37),7)&lt;&gt;"",INDEX('CoC Ranking Data'!$A$1:$CF$106,ROW($E37),7),"")</f>
        <v>PH</v>
      </c>
      <c r="D36" s="211">
        <f>IF(INDEX('CoC Ranking Data'!$A$1:$CF$106,ROW($E37),63)&lt;&gt;"",INDEX('CoC Ranking Data'!$A$1:$CF$106,ROW($E37),63),"")</f>
        <v>15.75</v>
      </c>
      <c r="E36" s="287">
        <f>IF(INDEX('CoC Ranking Data'!$A$1:$CF$106,ROW($E37),67)&lt;&gt;"",INDEX('CoC Ranking Data'!$A$1:$CF$106,ROW($E37),67),"")</f>
        <v>16</v>
      </c>
      <c r="F36" s="300">
        <f t="shared" si="0"/>
        <v>0.984375</v>
      </c>
      <c r="G36" s="8">
        <f t="shared" si="1"/>
        <v>4</v>
      </c>
    </row>
    <row r="37" spans="1:7" s="9" customFormat="1" ht="12.75" x14ac:dyDescent="0.2">
      <c r="A37" s="286" t="str">
        <f>IF(INDEX('CoC Ranking Data'!$A$1:$CF$106,ROW($E38),4)&lt;&gt;"",INDEX('CoC Ranking Data'!$A$1:$CF$106,ROW($E38),4),"")</f>
        <v>DuBois Housing Authority</v>
      </c>
      <c r="B37" s="286" t="str">
        <f>IF(INDEX('CoC Ranking Data'!$A$1:$CF$106,ROW($E38),5)&lt;&gt;"",INDEX('CoC Ranking Data'!$A$1:$CF$106,ROW($E38),5),"")</f>
        <v>2018 Renewal App - DuBois Housing Authority - Shelter Plus Care 1/2/3/4/5</v>
      </c>
      <c r="C37" s="287" t="str">
        <f>IF(INDEX('CoC Ranking Data'!$A$1:$CF$106,ROW($E38),7)&lt;&gt;"",INDEX('CoC Ranking Data'!$A$1:$CF$106,ROW($E38),7),"")</f>
        <v>PH</v>
      </c>
      <c r="D37" s="211">
        <f>IF(INDEX('CoC Ranking Data'!$A$1:$CF$106,ROW($E38),63)&lt;&gt;"",INDEX('CoC Ranking Data'!$A$1:$CF$106,ROW($E38),63),"")</f>
        <v>60.25</v>
      </c>
      <c r="E37" s="287">
        <f>IF(INDEX('CoC Ranking Data'!$A$1:$CF$106,ROW($E38),67)&lt;&gt;"",INDEX('CoC Ranking Data'!$A$1:$CF$106,ROW($E38),67),"")</f>
        <v>72</v>
      </c>
      <c r="F37" s="300">
        <f t="shared" si="0"/>
        <v>0.83680555555555558</v>
      </c>
      <c r="G37" s="8">
        <f t="shared" si="1"/>
        <v>0</v>
      </c>
    </row>
    <row r="38" spans="1:7" s="9" customFormat="1" ht="12.75" x14ac:dyDescent="0.2">
      <c r="A38" s="286" t="str">
        <f>IF(INDEX('CoC Ranking Data'!$A$1:$CF$106,ROW($E39),4)&lt;&gt;"",INDEX('CoC Ranking Data'!$A$1:$CF$106,ROW($E39),4),"")</f>
        <v>Fayette County Community Action Agency, Inc.</v>
      </c>
      <c r="B38" s="286" t="str">
        <f>IF(INDEX('CoC Ranking Data'!$A$1:$CF$106,ROW($E39),5)&lt;&gt;"",INDEX('CoC Ranking Data'!$A$1:$CF$106,ROW($E39),5),"")</f>
        <v>Fairweather Lodge Supportive Housing</v>
      </c>
      <c r="C38" s="287" t="str">
        <f>IF(INDEX('CoC Ranking Data'!$A$1:$CF$106,ROW($E39),7)&lt;&gt;"",INDEX('CoC Ranking Data'!$A$1:$CF$106,ROW($E39),7),"")</f>
        <v>PH</v>
      </c>
      <c r="D38" s="211">
        <f>IF(INDEX('CoC Ranking Data'!$A$1:$CF$106,ROW($E39),63)&lt;&gt;"",INDEX('CoC Ranking Data'!$A$1:$CF$106,ROW($E39),63),"")</f>
        <v>7.25</v>
      </c>
      <c r="E38" s="287">
        <f>IF(INDEX('CoC Ranking Data'!$A$1:$CF$106,ROW($E39),67)&lt;&gt;"",INDEX('CoC Ranking Data'!$A$1:$CF$106,ROW($E39),67),"")</f>
        <v>8</v>
      </c>
      <c r="F38" s="300">
        <f t="shared" si="0"/>
        <v>0.90625</v>
      </c>
      <c r="G38" s="8">
        <f t="shared" si="1"/>
        <v>2</v>
      </c>
    </row>
    <row r="39" spans="1:7" s="9" customFormat="1" ht="12.75" x14ac:dyDescent="0.2">
      <c r="A39" s="286" t="str">
        <f>IF(INDEX('CoC Ranking Data'!$A$1:$CF$106,ROW($E40),4)&lt;&gt;"",INDEX('CoC Ranking Data'!$A$1:$CF$106,ROW($E40),4),"")</f>
        <v>Fayette County Community Action Agency, Inc.</v>
      </c>
      <c r="B39" s="286" t="str">
        <f>IF(INDEX('CoC Ranking Data'!$A$1:$CF$106,ROW($E40),5)&lt;&gt;"",INDEX('CoC Ranking Data'!$A$1:$CF$106,ROW($E40),5),"")</f>
        <v>Fayette Apartments</v>
      </c>
      <c r="C39" s="287" t="str">
        <f>IF(INDEX('CoC Ranking Data'!$A$1:$CF$106,ROW($E40),7)&lt;&gt;"",INDEX('CoC Ranking Data'!$A$1:$CF$106,ROW($E40),7),"")</f>
        <v>PH</v>
      </c>
      <c r="D39" s="211">
        <f>IF(INDEX('CoC Ranking Data'!$A$1:$CF$106,ROW($E40),63)&lt;&gt;"",INDEX('CoC Ranking Data'!$A$1:$CF$106,ROW($E40),63),"")</f>
        <v>9.75</v>
      </c>
      <c r="E39" s="287">
        <f>IF(INDEX('CoC Ranking Data'!$A$1:$CF$106,ROW($E40),67)&lt;&gt;"",INDEX('CoC Ranking Data'!$A$1:$CF$106,ROW($E40),67),"")</f>
        <v>10</v>
      </c>
      <c r="F39" s="300">
        <f t="shared" si="0"/>
        <v>0.97499999999999998</v>
      </c>
      <c r="G39" s="8">
        <f t="shared" si="1"/>
        <v>4</v>
      </c>
    </row>
    <row r="40" spans="1:7" s="9" customFormat="1" ht="12.75" x14ac:dyDescent="0.2">
      <c r="A40" s="286" t="str">
        <f>IF(INDEX('CoC Ranking Data'!$A$1:$CF$106,ROW($E41),4)&lt;&gt;"",INDEX('CoC Ranking Data'!$A$1:$CF$106,ROW($E41),4),"")</f>
        <v>Fayette County Community Action Agency, Inc.</v>
      </c>
      <c r="B40" s="286" t="str">
        <f>IF(INDEX('CoC Ranking Data'!$A$1:$CF$106,ROW($E41),5)&lt;&gt;"",INDEX('CoC Ranking Data'!$A$1:$CF$106,ROW($E41),5),"")</f>
        <v>Fayette County Rapid Rehousing</v>
      </c>
      <c r="C40" s="287" t="str">
        <f>IF(INDEX('CoC Ranking Data'!$A$1:$CF$106,ROW($E41),7)&lt;&gt;"",INDEX('CoC Ranking Data'!$A$1:$CF$106,ROW($E41),7),"")</f>
        <v>PH-RRH</v>
      </c>
      <c r="D40" s="211">
        <f>IF(INDEX('CoC Ranking Data'!$A$1:$CF$106,ROW($E41),63)&lt;&gt;"",INDEX('CoC Ranking Data'!$A$1:$CF$106,ROW($E41),63),"")</f>
        <v>4.5</v>
      </c>
      <c r="E40" s="287">
        <f>IF(INDEX('CoC Ranking Data'!$A$1:$CF$106,ROW($E41),67)&lt;&gt;"",INDEX('CoC Ranking Data'!$A$1:$CF$106,ROW($E41),67),"")</f>
        <v>4</v>
      </c>
      <c r="F40" s="300">
        <f t="shared" si="0"/>
        <v>1.125</v>
      </c>
      <c r="G40" s="8">
        <f t="shared" si="1"/>
        <v>8</v>
      </c>
    </row>
    <row r="41" spans="1:7" s="9" customFormat="1" ht="12.75" x14ac:dyDescent="0.2">
      <c r="A41" s="286" t="str">
        <f>IF(INDEX('CoC Ranking Data'!$A$1:$CF$106,ROW($E42),4)&lt;&gt;"",INDEX('CoC Ranking Data'!$A$1:$CF$106,ROW($E42),4),"")</f>
        <v>Fayette County Community Action Agency, Inc.</v>
      </c>
      <c r="B41" s="286" t="str">
        <f>IF(INDEX('CoC Ranking Data'!$A$1:$CF$106,ROW($E42),5)&lt;&gt;"",INDEX('CoC Ranking Data'!$A$1:$CF$106,ROW($E42),5),"")</f>
        <v>Lenox Street Apartments</v>
      </c>
      <c r="C41" s="287" t="str">
        <f>IF(INDEX('CoC Ranking Data'!$A$1:$CF$106,ROW($E42),7)&lt;&gt;"",INDEX('CoC Ranking Data'!$A$1:$CF$106,ROW($E42),7),"")</f>
        <v>PH</v>
      </c>
      <c r="D41" s="211">
        <f>IF(INDEX('CoC Ranking Data'!$A$1:$CF$106,ROW($E42),63)&lt;&gt;"",INDEX('CoC Ranking Data'!$A$1:$CF$106,ROW($E42),63),"")</f>
        <v>5.75</v>
      </c>
      <c r="E41" s="287">
        <f>IF(INDEX('CoC Ranking Data'!$A$1:$CF$106,ROW($E42),67)&lt;&gt;"",INDEX('CoC Ranking Data'!$A$1:$CF$106,ROW($E42),67),"")</f>
        <v>6</v>
      </c>
      <c r="F41" s="300">
        <f t="shared" si="0"/>
        <v>0.95833333333333337</v>
      </c>
      <c r="G41" s="8">
        <f t="shared" si="1"/>
        <v>2</v>
      </c>
    </row>
    <row r="42" spans="1:7" s="9" customFormat="1" ht="12.75" x14ac:dyDescent="0.2">
      <c r="A42" s="286" t="str">
        <f>IF(INDEX('CoC Ranking Data'!$A$1:$CF$106,ROW($E43),4)&lt;&gt;"",INDEX('CoC Ranking Data'!$A$1:$CF$106,ROW($E43),4),"")</f>
        <v>Fayette County Community Action Agency, Inc.</v>
      </c>
      <c r="B42" s="286" t="str">
        <f>IF(INDEX('CoC Ranking Data'!$A$1:$CF$106,ROW($E43),5)&lt;&gt;"",INDEX('CoC Ranking Data'!$A$1:$CF$106,ROW($E43),5),"")</f>
        <v>Southwest Regional Rapid Re-Housing Program</v>
      </c>
      <c r="C42" s="287" t="str">
        <f>IF(INDEX('CoC Ranking Data'!$A$1:$CF$106,ROW($E43),7)&lt;&gt;"",INDEX('CoC Ranking Data'!$A$1:$CF$106,ROW($E43),7),"")</f>
        <v>PH-RRH</v>
      </c>
      <c r="D42" s="211">
        <f>IF(INDEX('CoC Ranking Data'!$A$1:$CF$106,ROW($E43),63)&lt;&gt;"",INDEX('CoC Ranking Data'!$A$1:$CF$106,ROW($E43),63),"")</f>
        <v>41.25</v>
      </c>
      <c r="E42" s="287">
        <f>IF(INDEX('CoC Ranking Data'!$A$1:$CF$106,ROW($E43),67)&lt;&gt;"",INDEX('CoC Ranking Data'!$A$1:$CF$106,ROW($E43),67),"")</f>
        <v>30</v>
      </c>
      <c r="F42" s="300">
        <f t="shared" si="0"/>
        <v>1.375</v>
      </c>
      <c r="G42" s="8">
        <f t="shared" si="1"/>
        <v>8</v>
      </c>
    </row>
    <row r="43" spans="1:7" s="9" customFormat="1" ht="12.75" x14ac:dyDescent="0.2">
      <c r="A43" s="286" t="str">
        <f>IF(INDEX('CoC Ranking Data'!$A$1:$CF$106,ROW($E44),4)&lt;&gt;"",INDEX('CoC Ranking Data'!$A$1:$CF$106,ROW($E44),4),"")</f>
        <v>Housing Authority of the County of Butler</v>
      </c>
      <c r="B43" s="286" t="str">
        <f>IF(INDEX('CoC Ranking Data'!$A$1:$CF$106,ROW($E44),5)&lt;&gt;"",INDEX('CoC Ranking Data'!$A$1:$CF$106,ROW($E44),5),"")</f>
        <v>Franklin Court Chronically Homeless</v>
      </c>
      <c r="C43" s="287" t="str">
        <f>IF(INDEX('CoC Ranking Data'!$A$1:$CF$106,ROW($E44),7)&lt;&gt;"",INDEX('CoC Ranking Data'!$A$1:$CF$106,ROW($E44),7),"")</f>
        <v>PH</v>
      </c>
      <c r="D43" s="211">
        <f>IF(INDEX('CoC Ranking Data'!$A$1:$CF$106,ROW($E44),63)&lt;&gt;"",INDEX('CoC Ranking Data'!$A$1:$CF$106,ROW($E44),63),"")</f>
        <v>4.75</v>
      </c>
      <c r="E43" s="287">
        <f>IF(INDEX('CoC Ranking Data'!$A$1:$CF$106,ROW($E44),67)&lt;&gt;"",INDEX('CoC Ranking Data'!$A$1:$CF$106,ROW($E44),67),"")</f>
        <v>5</v>
      </c>
      <c r="F43" s="300">
        <f t="shared" si="0"/>
        <v>0.95</v>
      </c>
      <c r="G43" s="8">
        <f t="shared" si="1"/>
        <v>2</v>
      </c>
    </row>
    <row r="44" spans="1:7" s="9" customFormat="1" ht="12.75" x14ac:dyDescent="0.2">
      <c r="A44" s="286" t="str">
        <f>IF(INDEX('CoC Ranking Data'!$A$1:$CF$106,ROW($E45),4)&lt;&gt;"",INDEX('CoC Ranking Data'!$A$1:$CF$106,ROW($E45),4),"")</f>
        <v>Indiana County Community Action Program, Inc.</v>
      </c>
      <c r="B44" s="286" t="str">
        <f>IF(INDEX('CoC Ranking Data'!$A$1:$CF$106,ROW($E45),5)&lt;&gt;"",INDEX('CoC Ranking Data'!$A$1:$CF$106,ROW($E45),5),"")</f>
        <v>PHD Consolidated</v>
      </c>
      <c r="C44" s="287" t="str">
        <f>IF(INDEX('CoC Ranking Data'!$A$1:$CF$106,ROW($E45),7)&lt;&gt;"",INDEX('CoC Ranking Data'!$A$1:$CF$106,ROW($E45),7),"")</f>
        <v>PH</v>
      </c>
      <c r="D44" s="211">
        <f>IF(INDEX('CoC Ranking Data'!$A$1:$CF$106,ROW($E45),63)&lt;&gt;"",INDEX('CoC Ranking Data'!$A$1:$CF$106,ROW($E45),63),"")</f>
        <v>7.75</v>
      </c>
      <c r="E44" s="287">
        <f>IF(INDEX('CoC Ranking Data'!$A$1:$CF$106,ROW($E45),67)&lt;&gt;"",INDEX('CoC Ranking Data'!$A$1:$CF$106,ROW($E45),67),"")</f>
        <v>9</v>
      </c>
      <c r="F44" s="300">
        <f t="shared" si="0"/>
        <v>0.86111111111111116</v>
      </c>
      <c r="G44" s="8">
        <f t="shared" si="1"/>
        <v>0</v>
      </c>
    </row>
    <row r="45" spans="1:7" s="9" customFormat="1" ht="12.75" x14ac:dyDescent="0.2">
      <c r="A45" s="286" t="str">
        <f>IF(INDEX('CoC Ranking Data'!$A$1:$CF$106,ROW($E46),4)&lt;&gt;"",INDEX('CoC Ranking Data'!$A$1:$CF$106,ROW($E46),4),"")</f>
        <v>Lawrence County Social Services, Inc.</v>
      </c>
      <c r="B45" s="286" t="str">
        <f>IF(INDEX('CoC Ranking Data'!$A$1:$CF$106,ROW($E46),5)&lt;&gt;"",INDEX('CoC Ranking Data'!$A$1:$CF$106,ROW($E46),5),"")</f>
        <v>NWRHA</v>
      </c>
      <c r="C45" s="287" t="str">
        <f>IF(INDEX('CoC Ranking Data'!$A$1:$CF$106,ROW($E46),7)&lt;&gt;"",INDEX('CoC Ranking Data'!$A$1:$CF$106,ROW($E46),7),"")</f>
        <v>PH</v>
      </c>
      <c r="D45" s="211">
        <f>IF(INDEX('CoC Ranking Data'!$A$1:$CF$106,ROW($E46),63)&lt;&gt;"",INDEX('CoC Ranking Data'!$A$1:$CF$106,ROW($E46),63),"")</f>
        <v>9.25</v>
      </c>
      <c r="E45" s="287">
        <f>IF(INDEX('CoC Ranking Data'!$A$1:$CF$106,ROW($E46),67)&lt;&gt;"",INDEX('CoC Ranking Data'!$A$1:$CF$106,ROW($E46),67),"")</f>
        <v>10</v>
      </c>
      <c r="F45" s="300">
        <f t="shared" si="0"/>
        <v>0.92500000000000004</v>
      </c>
      <c r="G45" s="8">
        <f t="shared" si="1"/>
        <v>2</v>
      </c>
    </row>
    <row r="46" spans="1:7" s="9" customFormat="1" ht="12.75" x14ac:dyDescent="0.2">
      <c r="A46" s="286" t="str">
        <f>IF(INDEX('CoC Ranking Data'!$A$1:$CF$106,ROW($E47),4)&lt;&gt;"",INDEX('CoC Ranking Data'!$A$1:$CF$106,ROW($E47),4),"")</f>
        <v>Lawrence County Social Services, Inc.</v>
      </c>
      <c r="B46" s="286" t="str">
        <f>IF(INDEX('CoC Ranking Data'!$A$1:$CF$106,ROW($E47),5)&lt;&gt;"",INDEX('CoC Ranking Data'!$A$1:$CF$106,ROW($E47),5),"")</f>
        <v>NWRHA 2</v>
      </c>
      <c r="C46" s="287" t="str">
        <f>IF(INDEX('CoC Ranking Data'!$A$1:$CF$106,ROW($E47),7)&lt;&gt;"",INDEX('CoC Ranking Data'!$A$1:$CF$106,ROW($E47),7),"")</f>
        <v>PH</v>
      </c>
      <c r="D46" s="211">
        <f>IF(INDEX('CoC Ranking Data'!$A$1:$CF$106,ROW($E47),63)&lt;&gt;"",INDEX('CoC Ranking Data'!$A$1:$CF$106,ROW($E47),63),"")</f>
        <v>23.75</v>
      </c>
      <c r="E46" s="287">
        <f>IF(INDEX('CoC Ranking Data'!$A$1:$CF$106,ROW($E47),67)&lt;&gt;"",INDEX('CoC Ranking Data'!$A$1:$CF$106,ROW($E47),67),"")</f>
        <v>19</v>
      </c>
      <c r="F46" s="300">
        <f t="shared" si="0"/>
        <v>1.25</v>
      </c>
      <c r="G46" s="8">
        <f t="shared" si="1"/>
        <v>8</v>
      </c>
    </row>
    <row r="47" spans="1:7" s="9" customFormat="1" ht="12.75" x14ac:dyDescent="0.2">
      <c r="A47" s="286" t="str">
        <f>IF(INDEX('CoC Ranking Data'!$A$1:$CF$106,ROW($E48),4)&lt;&gt;"",INDEX('CoC Ranking Data'!$A$1:$CF$106,ROW($E48),4),"")</f>
        <v>Lawrence County Social Services, Inc.</v>
      </c>
      <c r="B47" s="286" t="str">
        <f>IF(INDEX('CoC Ranking Data'!$A$1:$CF$106,ROW($E48),5)&lt;&gt;"",INDEX('CoC Ranking Data'!$A$1:$CF$106,ROW($E48),5),"")</f>
        <v>SAFE</v>
      </c>
      <c r="C47" s="287" t="str">
        <f>IF(INDEX('CoC Ranking Data'!$A$1:$CF$106,ROW($E48),7)&lt;&gt;"",INDEX('CoC Ranking Data'!$A$1:$CF$106,ROW($E48),7),"")</f>
        <v>SSO</v>
      </c>
      <c r="D47" s="211">
        <f>IF(INDEX('CoC Ranking Data'!$A$1:$CF$106,ROW($E48),63)&lt;&gt;"",INDEX('CoC Ranking Data'!$A$1:$CF$106,ROW($E48),63),"")</f>
        <v>77.25</v>
      </c>
      <c r="E47" s="287">
        <f>IF(INDEX('CoC Ranking Data'!$A$1:$CF$106,ROW($E48),67)&lt;&gt;"",INDEX('CoC Ranking Data'!$A$1:$CF$106,ROW($E48),67),"")</f>
        <v>150</v>
      </c>
      <c r="F47" s="300">
        <f t="shared" si="0"/>
        <v>0.51500000000000001</v>
      </c>
      <c r="G47" s="8">
        <f t="shared" si="1"/>
        <v>0</v>
      </c>
    </row>
    <row r="48" spans="1:7" s="9" customFormat="1" ht="12.75" x14ac:dyDescent="0.2">
      <c r="A48" s="286" t="str">
        <f>IF(INDEX('CoC Ranking Data'!$A$1:$CF$106,ROW($E49),4)&lt;&gt;"",INDEX('CoC Ranking Data'!$A$1:$CF$106,ROW($E49),4),"")</f>
        <v>Lawrence County Social Services, Inc.</v>
      </c>
      <c r="B48" s="286" t="str">
        <f>IF(INDEX('CoC Ranking Data'!$A$1:$CF$106,ROW($E49),5)&lt;&gt;"",INDEX('CoC Ranking Data'!$A$1:$CF$106,ROW($E49),5),"")</f>
        <v>TEAM RRH</v>
      </c>
      <c r="C48" s="287" t="str">
        <f>IF(INDEX('CoC Ranking Data'!$A$1:$CF$106,ROW($E49),7)&lt;&gt;"",INDEX('CoC Ranking Data'!$A$1:$CF$106,ROW($E49),7),"")</f>
        <v>PH-RRH</v>
      </c>
      <c r="D48" s="211">
        <f>IF(INDEX('CoC Ranking Data'!$A$1:$CF$106,ROW($E49),63)&lt;&gt;"",INDEX('CoC Ranking Data'!$A$1:$CF$106,ROW($E49),63),"")</f>
        <v>5.5</v>
      </c>
      <c r="E48" s="287">
        <f>IF(INDEX('CoC Ranking Data'!$A$1:$CF$106,ROW($E49),67)&lt;&gt;"",INDEX('CoC Ranking Data'!$A$1:$CF$106,ROW($E49),67),"")</f>
        <v>6</v>
      </c>
      <c r="F48" s="300">
        <f t="shared" si="0"/>
        <v>0.91666666666666663</v>
      </c>
      <c r="G48" s="8">
        <f t="shared" si="1"/>
        <v>2</v>
      </c>
    </row>
    <row r="49" spans="1:7" s="9" customFormat="1" ht="12.75" x14ac:dyDescent="0.2">
      <c r="A49" s="286" t="str">
        <f>IF(INDEX('CoC Ranking Data'!$A$1:$CF$106,ROW($E50),4)&lt;&gt;"",INDEX('CoC Ranking Data'!$A$1:$CF$106,ROW($E50),4),"")</f>
        <v>Lawrence County Social Services, Inc.</v>
      </c>
      <c r="B49" s="286" t="str">
        <f>IF(INDEX('CoC Ranking Data'!$A$1:$CF$106,ROW($E50),5)&lt;&gt;"",INDEX('CoC Ranking Data'!$A$1:$CF$106,ROW($E50),5),"")</f>
        <v>Turning Point</v>
      </c>
      <c r="C49" s="287" t="str">
        <f>IF(INDEX('CoC Ranking Data'!$A$1:$CF$106,ROW($E50),7)&lt;&gt;"",INDEX('CoC Ranking Data'!$A$1:$CF$106,ROW($E50),7),"")</f>
        <v>PH</v>
      </c>
      <c r="D49" s="211">
        <f>IF(INDEX('CoC Ranking Data'!$A$1:$CF$106,ROW($E50),63)&lt;&gt;"",INDEX('CoC Ranking Data'!$A$1:$CF$106,ROW($E50),63),"")</f>
        <v>16.5</v>
      </c>
      <c r="E49" s="287">
        <f>IF(INDEX('CoC Ranking Data'!$A$1:$CF$106,ROW($E50),67)&lt;&gt;"",INDEX('CoC Ranking Data'!$A$1:$CF$106,ROW($E50),67),"")</f>
        <v>18</v>
      </c>
      <c r="F49" s="300">
        <f t="shared" si="0"/>
        <v>0.91666666666666663</v>
      </c>
      <c r="G49" s="8">
        <f t="shared" si="1"/>
        <v>2</v>
      </c>
    </row>
    <row r="50" spans="1:7" s="9" customFormat="1" ht="12.75" x14ac:dyDescent="0.2">
      <c r="A50" s="286" t="str">
        <f>IF(INDEX('CoC Ranking Data'!$A$1:$CF$106,ROW($E51),4)&lt;&gt;"",INDEX('CoC Ranking Data'!$A$1:$CF$106,ROW($E51),4),"")</f>
        <v>Lawrence County Social Services, Inc.</v>
      </c>
      <c r="B50" s="286" t="str">
        <f>IF(INDEX('CoC Ranking Data'!$A$1:$CF$106,ROW($E51),5)&lt;&gt;"",INDEX('CoC Ranking Data'!$A$1:$CF$106,ROW($E51),5),"")</f>
        <v>Veterans RRH</v>
      </c>
      <c r="C50" s="287" t="str">
        <f>IF(INDEX('CoC Ranking Data'!$A$1:$CF$106,ROW($E51),7)&lt;&gt;"",INDEX('CoC Ranking Data'!$A$1:$CF$106,ROW($E51),7),"")</f>
        <v>PH-RRH</v>
      </c>
      <c r="D50" s="211">
        <f>IF(INDEX('CoC Ranking Data'!$A$1:$CF$106,ROW($E51),63)&lt;&gt;"",INDEX('CoC Ranking Data'!$A$1:$CF$106,ROW($E51),63),"")</f>
        <v>8.25</v>
      </c>
      <c r="E50" s="287">
        <f>IF(INDEX('CoC Ranking Data'!$A$1:$CF$106,ROW($E51),67)&lt;&gt;"",INDEX('CoC Ranking Data'!$A$1:$CF$106,ROW($E51),67),"")</f>
        <v>5</v>
      </c>
      <c r="F50" s="300">
        <f t="shared" si="0"/>
        <v>1.65</v>
      </c>
      <c r="G50" s="8">
        <f t="shared" si="1"/>
        <v>8</v>
      </c>
    </row>
    <row r="51" spans="1:7" s="9" customFormat="1" ht="12.75" x14ac:dyDescent="0.2">
      <c r="A51" s="286" t="str">
        <f>IF(INDEX('CoC Ranking Data'!$A$1:$CF$106,ROW($E52),4)&lt;&gt;"",INDEX('CoC Ranking Data'!$A$1:$CF$106,ROW($E52),4),"")</f>
        <v>McKean County Redevelopment &amp; Housing Authority</v>
      </c>
      <c r="B51" s="286" t="str">
        <f>IF(INDEX('CoC Ranking Data'!$A$1:$CF$106,ROW($E52),5)&lt;&gt;"",INDEX('CoC Ranking Data'!$A$1:$CF$106,ROW($E52),5),"")</f>
        <v>Northwest RRH</v>
      </c>
      <c r="C51" s="287" t="str">
        <f>IF(INDEX('CoC Ranking Data'!$A$1:$CF$106,ROW($E52),7)&lt;&gt;"",INDEX('CoC Ranking Data'!$A$1:$CF$106,ROW($E52),7),"")</f>
        <v>PH-RRH</v>
      </c>
      <c r="D51" s="211">
        <f>IF(INDEX('CoC Ranking Data'!$A$1:$CF$106,ROW($E52),63)&lt;&gt;"",INDEX('CoC Ranking Data'!$A$1:$CF$106,ROW($E52),63),"")</f>
        <v>42.5</v>
      </c>
      <c r="E51" s="287">
        <f>IF(INDEX('CoC Ranking Data'!$A$1:$CF$106,ROW($E52),67)&lt;&gt;"",INDEX('CoC Ranking Data'!$A$1:$CF$106,ROW($E52),67),"")</f>
        <v>39</v>
      </c>
      <c r="F51" s="300">
        <f t="shared" si="0"/>
        <v>1.0897435897435896</v>
      </c>
      <c r="G51" s="8">
        <f t="shared" si="1"/>
        <v>8</v>
      </c>
    </row>
    <row r="52" spans="1:7" s="9" customFormat="1" ht="12.75" x14ac:dyDescent="0.2">
      <c r="A52" s="286" t="str">
        <f>IF(INDEX('CoC Ranking Data'!$A$1:$CF$106,ROW($E53),4)&lt;&gt;"",INDEX('CoC Ranking Data'!$A$1:$CF$106,ROW($E53),4),"")</f>
        <v>Northern Cambria Community Development Corporation</v>
      </c>
      <c r="B52" s="286" t="str">
        <f>IF(INDEX('CoC Ranking Data'!$A$1:$CF$106,ROW($E53),5)&lt;&gt;"",INDEX('CoC Ranking Data'!$A$1:$CF$106,ROW($E53),5),"")</f>
        <v>Chestnut Street Gardens Renewal Project Application FY 2018</v>
      </c>
      <c r="C52" s="287" t="str">
        <f>IF(INDEX('CoC Ranking Data'!$A$1:$CF$106,ROW($E53),7)&lt;&gt;"",INDEX('CoC Ranking Data'!$A$1:$CF$106,ROW($E53),7),"")</f>
        <v>PH</v>
      </c>
      <c r="D52" s="211">
        <f>IF(INDEX('CoC Ranking Data'!$A$1:$CF$106,ROW($E53),63)&lt;&gt;"",INDEX('CoC Ranking Data'!$A$1:$CF$106,ROW($E53),63),"")</f>
        <v>4.75</v>
      </c>
      <c r="E52" s="287">
        <f>IF(INDEX('CoC Ranking Data'!$A$1:$CF$106,ROW($E53),67)&lt;&gt;"",INDEX('CoC Ranking Data'!$A$1:$CF$106,ROW($E53),67),"")</f>
        <v>5</v>
      </c>
      <c r="F52" s="300">
        <f t="shared" si="0"/>
        <v>0.95</v>
      </c>
      <c r="G52" s="8">
        <f t="shared" si="1"/>
        <v>2</v>
      </c>
    </row>
    <row r="53" spans="1:7" s="9" customFormat="1" ht="12.75" x14ac:dyDescent="0.2">
      <c r="A53" s="286" t="str">
        <f>IF(INDEX('CoC Ranking Data'!$A$1:$CF$106,ROW($E54),4)&lt;&gt;"",INDEX('CoC Ranking Data'!$A$1:$CF$106,ROW($E54),4),"")</f>
        <v>Northern Cambria Community Development Corporation</v>
      </c>
      <c r="B53" s="286" t="str">
        <f>IF(INDEX('CoC Ranking Data'!$A$1:$CF$106,ROW($E54),5)&lt;&gt;"",INDEX('CoC Ranking Data'!$A$1:$CF$106,ROW($E54),5),"")</f>
        <v>Clinton Street Gardens Renewal Project Application FY 2018</v>
      </c>
      <c r="C53" s="287" t="str">
        <f>IF(INDEX('CoC Ranking Data'!$A$1:$CF$106,ROW($E54),7)&lt;&gt;"",INDEX('CoC Ranking Data'!$A$1:$CF$106,ROW($E54),7),"")</f>
        <v>PH</v>
      </c>
      <c r="D53" s="211">
        <f>IF(INDEX('CoC Ranking Data'!$A$1:$CF$106,ROW($E54),63)&lt;&gt;"",INDEX('CoC Ranking Data'!$A$1:$CF$106,ROW($E54),63),"")</f>
        <v>6</v>
      </c>
      <c r="E53" s="287">
        <f>IF(INDEX('CoC Ranking Data'!$A$1:$CF$106,ROW($E54),67)&lt;&gt;"",INDEX('CoC Ranking Data'!$A$1:$CF$106,ROW($E54),67),"")</f>
        <v>6</v>
      </c>
      <c r="F53" s="300">
        <f t="shared" si="0"/>
        <v>1</v>
      </c>
      <c r="G53" s="8">
        <f t="shared" si="1"/>
        <v>8</v>
      </c>
    </row>
    <row r="54" spans="1:7" s="9" customFormat="1" ht="12.75" x14ac:dyDescent="0.2">
      <c r="A54" s="286" t="str">
        <f>IF(INDEX('CoC Ranking Data'!$A$1:$CF$106,ROW($E55),4)&lt;&gt;"",INDEX('CoC Ranking Data'!$A$1:$CF$106,ROW($E55),4),"")</f>
        <v>Union Mission of Latrobe, Inc.</v>
      </c>
      <c r="B54" s="286" t="str">
        <f>IF(INDEX('CoC Ranking Data'!$A$1:$CF$106,ROW($E55),5)&lt;&gt;"",INDEX('CoC Ranking Data'!$A$1:$CF$106,ROW($E55),5),"")</f>
        <v>Consolidated Union Mission Permanent Supportive Housing</v>
      </c>
      <c r="C54" s="287" t="str">
        <f>IF(INDEX('CoC Ranking Data'!$A$1:$CF$106,ROW($E55),7)&lt;&gt;"",INDEX('CoC Ranking Data'!$A$1:$CF$106,ROW($E55),7),"")</f>
        <v>PH</v>
      </c>
      <c r="D54" s="211">
        <f>IF(INDEX('CoC Ranking Data'!$A$1:$CF$106,ROW($E55),63)&lt;&gt;"",INDEX('CoC Ranking Data'!$A$1:$CF$106,ROW($E55),63),"")</f>
        <v>12.75</v>
      </c>
      <c r="E54" s="287">
        <f>IF(INDEX('CoC Ranking Data'!$A$1:$CF$106,ROW($E55),67)&lt;&gt;"",INDEX('CoC Ranking Data'!$A$1:$CF$106,ROW($E55),67),"")</f>
        <v>12</v>
      </c>
      <c r="F54" s="300">
        <f t="shared" si="0"/>
        <v>1.0625</v>
      </c>
      <c r="G54" s="8">
        <f t="shared" si="1"/>
        <v>8</v>
      </c>
    </row>
    <row r="55" spans="1:7" x14ac:dyDescent="0.25">
      <c r="A55" s="286" t="str">
        <f>IF(INDEX('CoC Ranking Data'!$A$1:$CF$106,ROW($E56),4)&lt;&gt;"",INDEX('CoC Ranking Data'!$A$1:$CF$106,ROW($E56),4),"")</f>
        <v>Victim Outreach Intervention Center</v>
      </c>
      <c r="B55" s="286" t="str">
        <f>IF(INDEX('CoC Ranking Data'!$A$1:$CF$106,ROW($E56),5)&lt;&gt;"",INDEX('CoC Ranking Data'!$A$1:$CF$106,ROW($E56),5),"")</f>
        <v>Enduring VOICe</v>
      </c>
      <c r="C55" s="287" t="str">
        <f>IF(INDEX('CoC Ranking Data'!$A$1:$CF$106,ROW($E56),7)&lt;&gt;"",INDEX('CoC Ranking Data'!$A$1:$CF$106,ROW($E56),7),"")</f>
        <v>PH</v>
      </c>
      <c r="D55" s="211">
        <f>IF(INDEX('CoC Ranking Data'!$A$1:$CF$106,ROW($E56),63)&lt;&gt;"",INDEX('CoC Ranking Data'!$A$1:$CF$106,ROW($E56),63),"")</f>
        <v>22.75</v>
      </c>
      <c r="E55" s="287">
        <f>IF(INDEX('CoC Ranking Data'!$A$1:$CF$106,ROW($E56),67)&lt;&gt;"",INDEX('CoC Ranking Data'!$A$1:$CF$106,ROW($E56),67),"")</f>
        <v>27</v>
      </c>
      <c r="F55" s="300">
        <f t="shared" si="0"/>
        <v>0.84259259259259256</v>
      </c>
      <c r="G55" s="8">
        <f t="shared" si="1"/>
        <v>0</v>
      </c>
    </row>
    <row r="56" spans="1:7" x14ac:dyDescent="0.25">
      <c r="A56" s="286" t="str">
        <f>IF(INDEX('CoC Ranking Data'!$A$1:$CF$106,ROW($E57),4)&lt;&gt;"",INDEX('CoC Ranking Data'!$A$1:$CF$106,ROW($E57),4),"")</f>
        <v>Warren-Forest Counties Economic Opportunity Council</v>
      </c>
      <c r="B56" s="286" t="str">
        <f>IF(INDEX('CoC Ranking Data'!$A$1:$CF$106,ROW($E57),5)&lt;&gt;"",INDEX('CoC Ranking Data'!$A$1:$CF$106,ROW($E57),5),"")</f>
        <v>Youngsville Permanent Supportive Housing</v>
      </c>
      <c r="C56" s="287" t="str">
        <f>IF(INDEX('CoC Ranking Data'!$A$1:$CF$106,ROW($E57),7)&lt;&gt;"",INDEX('CoC Ranking Data'!$A$1:$CF$106,ROW($E57),7),"")</f>
        <v>PH</v>
      </c>
      <c r="D56" s="211">
        <f>IF(INDEX('CoC Ranking Data'!$A$1:$CF$106,ROW($E57),63)&lt;&gt;"",INDEX('CoC Ranking Data'!$A$1:$CF$106,ROW($E57),63),"")</f>
        <v>3.5</v>
      </c>
      <c r="E56" s="287">
        <f>IF(INDEX('CoC Ranking Data'!$A$1:$CF$106,ROW($E57),67)&lt;&gt;"",INDEX('CoC Ranking Data'!$A$1:$CF$106,ROW($E57),67),"")</f>
        <v>4</v>
      </c>
      <c r="F56" s="300">
        <f t="shared" si="0"/>
        <v>0.875</v>
      </c>
      <c r="G56" s="8">
        <f t="shared" si="1"/>
        <v>0</v>
      </c>
    </row>
    <row r="57" spans="1:7" x14ac:dyDescent="0.25">
      <c r="A57" s="286" t="str">
        <f>IF(INDEX('CoC Ranking Data'!$A$1:$CF$106,ROW($E58),4)&lt;&gt;"",INDEX('CoC Ranking Data'!$A$1:$CF$106,ROW($E58),4),"")</f>
        <v>Westmoreland Community Action</v>
      </c>
      <c r="B57" s="286" t="str">
        <f>IF(INDEX('CoC Ranking Data'!$A$1:$CF$106,ROW($E58),5)&lt;&gt;"",INDEX('CoC Ranking Data'!$A$1:$CF$106,ROW($E58),5),"")</f>
        <v>Consolidated WCA PSH Project FY2018</v>
      </c>
      <c r="C57" s="287" t="str">
        <f>IF(INDEX('CoC Ranking Data'!$A$1:$CF$106,ROW($E58),7)&lt;&gt;"",INDEX('CoC Ranking Data'!$A$1:$CF$106,ROW($E58),7),"")</f>
        <v>PH</v>
      </c>
      <c r="D57" s="211">
        <f>IF(INDEX('CoC Ranking Data'!$A$1:$CF$106,ROW($E58),63)&lt;&gt;"",INDEX('CoC Ranking Data'!$A$1:$CF$106,ROW($E58),63),"")</f>
        <v>12.25</v>
      </c>
      <c r="E57" s="287">
        <f>IF(INDEX('CoC Ranking Data'!$A$1:$CF$106,ROW($E58),67)&lt;&gt;"",INDEX('CoC Ranking Data'!$A$1:$CF$106,ROW($E58),67),"")</f>
        <v>12</v>
      </c>
      <c r="F57" s="300">
        <f t="shared" si="0"/>
        <v>1.0208333333333333</v>
      </c>
      <c r="G57" s="8">
        <f t="shared" si="1"/>
        <v>8</v>
      </c>
    </row>
    <row r="58" spans="1:7" x14ac:dyDescent="0.25">
      <c r="A58" s="286" t="str">
        <f>IF(INDEX('CoC Ranking Data'!$A$1:$CF$106,ROW($E59),4)&lt;&gt;"",INDEX('CoC Ranking Data'!$A$1:$CF$106,ROW($E59),4),"")</f>
        <v>Westmoreland Community Action</v>
      </c>
      <c r="B58" s="286" t="str">
        <f>IF(INDEX('CoC Ranking Data'!$A$1:$CF$106,ROW($E59),5)&lt;&gt;"",INDEX('CoC Ranking Data'!$A$1:$CF$106,ROW($E59),5),"")</f>
        <v>WCA PSH for Families 2018</v>
      </c>
      <c r="C58" s="287" t="str">
        <f>IF(INDEX('CoC Ranking Data'!$A$1:$CF$106,ROW($E59),7)&lt;&gt;"",INDEX('CoC Ranking Data'!$A$1:$CF$106,ROW($E59),7),"")</f>
        <v>PH</v>
      </c>
      <c r="D58" s="211">
        <f>IF(INDEX('CoC Ranking Data'!$A$1:$CF$106,ROW($E59),63)&lt;&gt;"",INDEX('CoC Ranking Data'!$A$1:$CF$106,ROW($E59),63),"")</f>
        <v>13.75</v>
      </c>
      <c r="E58" s="287">
        <f>IF(INDEX('CoC Ranking Data'!$A$1:$CF$106,ROW($E59),67)&lt;&gt;"",INDEX('CoC Ranking Data'!$A$1:$CF$106,ROW($E59),67),"")</f>
        <v>17</v>
      </c>
      <c r="F58" s="300">
        <f t="shared" si="0"/>
        <v>0.80882352941176472</v>
      </c>
      <c r="G58" s="8">
        <f t="shared" si="1"/>
        <v>0</v>
      </c>
    </row>
    <row r="59" spans="1:7" x14ac:dyDescent="0.25">
      <c r="A59" s="286" t="str">
        <f>IF(INDEX('CoC Ranking Data'!$A$1:$CF$106,ROW($E60),4)&lt;&gt;"",INDEX('CoC Ranking Data'!$A$1:$CF$106,ROW($E60),4),"")</f>
        <v>Westmoreland Community Action</v>
      </c>
      <c r="B59" s="286" t="str">
        <f>IF(INDEX('CoC Ranking Data'!$A$1:$CF$106,ROW($E60),5)&lt;&gt;"",INDEX('CoC Ranking Data'!$A$1:$CF$106,ROW($E60),5),"")</f>
        <v>WCA PSH-Pittsburgh Street House 2018</v>
      </c>
      <c r="C59" s="287" t="str">
        <f>IF(INDEX('CoC Ranking Data'!$A$1:$CF$106,ROW($E60),7)&lt;&gt;"",INDEX('CoC Ranking Data'!$A$1:$CF$106,ROW($E60),7),"")</f>
        <v>PH</v>
      </c>
      <c r="D59" s="211">
        <f>IF(INDEX('CoC Ranking Data'!$A$1:$CF$106,ROW($E60),63)&lt;&gt;"",INDEX('CoC Ranking Data'!$A$1:$CF$106,ROW($E60),63),"")</f>
        <v>6</v>
      </c>
      <c r="E59" s="287">
        <f>IF(INDEX('CoC Ranking Data'!$A$1:$CF$106,ROW($E60),67)&lt;&gt;"",INDEX('CoC Ranking Data'!$A$1:$CF$106,ROW($E60),67),"")</f>
        <v>6</v>
      </c>
      <c r="F59" s="300">
        <f t="shared" si="0"/>
        <v>1</v>
      </c>
      <c r="G59" s="8">
        <f t="shared" si="1"/>
        <v>8</v>
      </c>
    </row>
    <row r="60" spans="1:7" x14ac:dyDescent="0.25">
      <c r="A60" s="286" t="str">
        <f>IF(INDEX('CoC Ranking Data'!$A$1:$CF$106,ROW($E61),4)&lt;&gt;"",INDEX('CoC Ranking Data'!$A$1:$CF$106,ROW($E61),4),"")</f>
        <v/>
      </c>
      <c r="B60" s="286" t="str">
        <f>IF(INDEX('CoC Ranking Data'!$A$1:$CF$106,ROW($E61),5)&lt;&gt;"",INDEX('CoC Ranking Data'!$A$1:$CF$106,ROW($E61),5),"")</f>
        <v/>
      </c>
      <c r="C60" s="287" t="str">
        <f>IF(INDEX('CoC Ranking Data'!$A$1:$CF$106,ROW($E61),7)&lt;&gt;"",INDEX('CoC Ranking Data'!$A$1:$CF$106,ROW($E61),7),"")</f>
        <v/>
      </c>
      <c r="D60" s="211" t="str">
        <f>IF(INDEX('CoC Ranking Data'!$A$1:$CF$106,ROW($E61),63)&lt;&gt;"",INDEX('CoC Ranking Data'!$A$1:$CF$106,ROW($E61),63),"")</f>
        <v/>
      </c>
      <c r="E60" s="287" t="str">
        <f>IF(INDEX('CoC Ranking Data'!$A$1:$CF$106,ROW($E61),67)&lt;&gt;"",INDEX('CoC Ranking Data'!$A$1:$CF$106,ROW($E61),67),"")</f>
        <v/>
      </c>
      <c r="F60" s="300" t="str">
        <f t="shared" si="0"/>
        <v/>
      </c>
      <c r="G60" s="8" t="str">
        <f t="shared" si="1"/>
        <v/>
      </c>
    </row>
    <row r="61" spans="1:7" x14ac:dyDescent="0.25">
      <c r="A61" s="286" t="str">
        <f>IF(INDEX('CoC Ranking Data'!$A$1:$CF$106,ROW($E62),4)&lt;&gt;"",INDEX('CoC Ranking Data'!$A$1:$CF$106,ROW($E62),4),"")</f>
        <v/>
      </c>
      <c r="B61" s="286" t="str">
        <f>IF(INDEX('CoC Ranking Data'!$A$1:$CF$106,ROW($E62),5)&lt;&gt;"",INDEX('CoC Ranking Data'!$A$1:$CF$106,ROW($E62),5),"")</f>
        <v/>
      </c>
      <c r="C61" s="287" t="str">
        <f>IF(INDEX('CoC Ranking Data'!$A$1:$CF$106,ROW($E62),7)&lt;&gt;"",INDEX('CoC Ranking Data'!$A$1:$CF$106,ROW($E62),7),"")</f>
        <v/>
      </c>
      <c r="D61" s="211" t="str">
        <f>IF(INDEX('CoC Ranking Data'!$A$1:$CF$106,ROW($E62),63)&lt;&gt;"",INDEX('CoC Ranking Data'!$A$1:$CF$106,ROW($E62),63),"")</f>
        <v/>
      </c>
      <c r="E61" s="287" t="str">
        <f>IF(INDEX('CoC Ranking Data'!$A$1:$CF$106,ROW($E62),67)&lt;&gt;"",INDEX('CoC Ranking Data'!$A$1:$CF$106,ROW($E62),67),"")</f>
        <v/>
      </c>
      <c r="F61" s="300" t="str">
        <f t="shared" si="0"/>
        <v/>
      </c>
      <c r="G61" s="8" t="str">
        <f t="shared" si="1"/>
        <v/>
      </c>
    </row>
    <row r="62" spans="1:7" x14ac:dyDescent="0.25">
      <c r="A62" s="286" t="str">
        <f>IF(INDEX('CoC Ranking Data'!$A$1:$CF$106,ROW($E63),4)&lt;&gt;"",INDEX('CoC Ranking Data'!$A$1:$CF$106,ROW($E63),4),"")</f>
        <v/>
      </c>
      <c r="B62" s="286" t="str">
        <f>IF(INDEX('CoC Ranking Data'!$A$1:$CF$106,ROW($E63),5)&lt;&gt;"",INDEX('CoC Ranking Data'!$A$1:$CF$106,ROW($E63),5),"")</f>
        <v/>
      </c>
      <c r="C62" s="287" t="str">
        <f>IF(INDEX('CoC Ranking Data'!$A$1:$CF$106,ROW($E63),7)&lt;&gt;"",INDEX('CoC Ranking Data'!$A$1:$CF$106,ROW($E63),7),"")</f>
        <v/>
      </c>
      <c r="D62" s="211" t="str">
        <f>IF(INDEX('CoC Ranking Data'!$A$1:$CF$106,ROW($E63),63)&lt;&gt;"",INDEX('CoC Ranking Data'!$A$1:$CF$106,ROW($E63),63),"")</f>
        <v/>
      </c>
      <c r="E62" s="287" t="str">
        <f>IF(INDEX('CoC Ranking Data'!$A$1:$CF$106,ROW($E63),67)&lt;&gt;"",INDEX('CoC Ranking Data'!$A$1:$CF$106,ROW($E63),67),"")</f>
        <v/>
      </c>
      <c r="F62" s="300" t="str">
        <f t="shared" si="0"/>
        <v/>
      </c>
      <c r="G62" s="8" t="str">
        <f t="shared" si="1"/>
        <v/>
      </c>
    </row>
    <row r="63" spans="1:7" x14ac:dyDescent="0.25">
      <c r="A63" s="286" t="str">
        <f>IF(INDEX('CoC Ranking Data'!$A$1:$CF$106,ROW($E64),4)&lt;&gt;"",INDEX('CoC Ranking Data'!$A$1:$CF$106,ROW($E64),4),"")</f>
        <v/>
      </c>
      <c r="B63" s="286" t="str">
        <f>IF(INDEX('CoC Ranking Data'!$A$1:$CF$106,ROW($E64),5)&lt;&gt;"",INDEX('CoC Ranking Data'!$A$1:$CF$106,ROW($E64),5),"")</f>
        <v/>
      </c>
      <c r="C63" s="287" t="str">
        <f>IF(INDEX('CoC Ranking Data'!$A$1:$CF$106,ROW($E64),7)&lt;&gt;"",INDEX('CoC Ranking Data'!$A$1:$CF$106,ROW($E64),7),"")</f>
        <v/>
      </c>
      <c r="D63" s="211" t="str">
        <f>IF(INDEX('CoC Ranking Data'!$A$1:$CF$106,ROW($E64),63)&lt;&gt;"",INDEX('CoC Ranking Data'!$A$1:$CF$106,ROW($E64),63),"")</f>
        <v/>
      </c>
      <c r="E63" s="287" t="str">
        <f>IF(INDEX('CoC Ranking Data'!$A$1:$CF$106,ROW($E64),67)&lt;&gt;"",INDEX('CoC Ranking Data'!$A$1:$CF$106,ROW($E64),67),"")</f>
        <v/>
      </c>
      <c r="F63" s="300" t="str">
        <f t="shared" si="0"/>
        <v/>
      </c>
      <c r="G63" s="8" t="str">
        <f t="shared" si="1"/>
        <v/>
      </c>
    </row>
    <row r="64" spans="1:7" x14ac:dyDescent="0.25">
      <c r="A64" s="286" t="str">
        <f>IF(INDEX('CoC Ranking Data'!$A$1:$CF$106,ROW($E65),4)&lt;&gt;"",INDEX('CoC Ranking Data'!$A$1:$CF$106,ROW($E65),4),"")</f>
        <v/>
      </c>
      <c r="B64" s="286" t="str">
        <f>IF(INDEX('CoC Ranking Data'!$A$1:$CF$106,ROW($E65),5)&lt;&gt;"",INDEX('CoC Ranking Data'!$A$1:$CF$106,ROW($E65),5),"")</f>
        <v/>
      </c>
      <c r="C64" s="287" t="str">
        <f>IF(INDEX('CoC Ranking Data'!$A$1:$CF$106,ROW($E65),7)&lt;&gt;"",INDEX('CoC Ranking Data'!$A$1:$CF$106,ROW($E65),7),"")</f>
        <v/>
      </c>
      <c r="D64" s="211" t="str">
        <f>IF(INDEX('CoC Ranking Data'!$A$1:$CF$106,ROW($E65),63)&lt;&gt;"",INDEX('CoC Ranking Data'!$A$1:$CF$106,ROW($E65),63),"")</f>
        <v/>
      </c>
      <c r="E64" s="287" t="str">
        <f>IF(INDEX('CoC Ranking Data'!$A$1:$CF$106,ROW($E65),67)&lt;&gt;"",INDEX('CoC Ranking Data'!$A$1:$CF$106,ROW($E65),67),"")</f>
        <v/>
      </c>
      <c r="F64" s="300" t="str">
        <f t="shared" si="0"/>
        <v/>
      </c>
      <c r="G64" s="8" t="str">
        <f t="shared" si="1"/>
        <v/>
      </c>
    </row>
    <row r="65" spans="1:7" x14ac:dyDescent="0.25">
      <c r="A65" s="286" t="str">
        <f>IF(INDEX('CoC Ranking Data'!$A$1:$CF$106,ROW($E66),4)&lt;&gt;"",INDEX('CoC Ranking Data'!$A$1:$CF$106,ROW($E66),4),"")</f>
        <v/>
      </c>
      <c r="B65" s="286" t="str">
        <f>IF(INDEX('CoC Ranking Data'!$A$1:$CF$106,ROW($E66),5)&lt;&gt;"",INDEX('CoC Ranking Data'!$A$1:$CF$106,ROW($E66),5),"")</f>
        <v/>
      </c>
      <c r="C65" s="287" t="str">
        <f>IF(INDEX('CoC Ranking Data'!$A$1:$CF$106,ROW($E66),7)&lt;&gt;"",INDEX('CoC Ranking Data'!$A$1:$CF$106,ROW($E66),7),"")</f>
        <v/>
      </c>
      <c r="D65" s="211" t="str">
        <f>IF(INDEX('CoC Ranking Data'!$A$1:$CF$106,ROW($E66),63)&lt;&gt;"",INDEX('CoC Ranking Data'!$A$1:$CF$106,ROW($E66),63),"")</f>
        <v/>
      </c>
      <c r="E65" s="287" t="str">
        <f>IF(INDEX('CoC Ranking Data'!$A$1:$CF$106,ROW($E66),67)&lt;&gt;"",INDEX('CoC Ranking Data'!$A$1:$CF$106,ROW($E66),67),"")</f>
        <v/>
      </c>
      <c r="F65" s="300" t="str">
        <f t="shared" si="0"/>
        <v/>
      </c>
      <c r="G65" s="8" t="str">
        <f t="shared" si="1"/>
        <v/>
      </c>
    </row>
    <row r="66" spans="1:7" x14ac:dyDescent="0.25">
      <c r="A66" s="286" t="str">
        <f>IF(INDEX('CoC Ranking Data'!$A$1:$CF$106,ROW($E67),4)&lt;&gt;"",INDEX('CoC Ranking Data'!$A$1:$CF$106,ROW($E67),4),"")</f>
        <v/>
      </c>
      <c r="B66" s="286" t="str">
        <f>IF(INDEX('CoC Ranking Data'!$A$1:$CF$106,ROW($E67),5)&lt;&gt;"",INDEX('CoC Ranking Data'!$A$1:$CF$106,ROW($E67),5),"")</f>
        <v/>
      </c>
      <c r="C66" s="287" t="str">
        <f>IF(INDEX('CoC Ranking Data'!$A$1:$CF$106,ROW($E67),7)&lt;&gt;"",INDEX('CoC Ranking Data'!$A$1:$CF$106,ROW($E67),7),"")</f>
        <v/>
      </c>
      <c r="D66" s="211" t="str">
        <f>IF(INDEX('CoC Ranking Data'!$A$1:$CF$106,ROW($E67),63)&lt;&gt;"",INDEX('CoC Ranking Data'!$A$1:$CF$106,ROW($E67),63),"")</f>
        <v/>
      </c>
      <c r="E66" s="287" t="str">
        <f>IF(INDEX('CoC Ranking Data'!$A$1:$CF$106,ROW($E67),67)&lt;&gt;"",INDEX('CoC Ranking Data'!$A$1:$CF$106,ROW($E67),67),"")</f>
        <v/>
      </c>
      <c r="F66" s="300" t="str">
        <f t="shared" si="0"/>
        <v/>
      </c>
      <c r="G66" s="8" t="str">
        <f t="shared" si="1"/>
        <v/>
      </c>
    </row>
    <row r="67" spans="1:7" x14ac:dyDescent="0.25">
      <c r="A67" s="286" t="str">
        <f>IF(INDEX('CoC Ranking Data'!$A$1:$CF$106,ROW($E68),4)&lt;&gt;"",INDEX('CoC Ranking Data'!$A$1:$CF$106,ROW($E68),4),"")</f>
        <v/>
      </c>
      <c r="B67" s="286" t="str">
        <f>IF(INDEX('CoC Ranking Data'!$A$1:$CF$106,ROW($E68),5)&lt;&gt;"",INDEX('CoC Ranking Data'!$A$1:$CF$106,ROW($E68),5),"")</f>
        <v/>
      </c>
      <c r="C67" s="287" t="str">
        <f>IF(INDEX('CoC Ranking Data'!$A$1:$CF$106,ROW($E68),7)&lt;&gt;"",INDEX('CoC Ranking Data'!$A$1:$CF$106,ROW($E68),7),"")</f>
        <v/>
      </c>
      <c r="D67" s="211" t="str">
        <f>IF(INDEX('CoC Ranking Data'!$A$1:$CF$106,ROW($E68),63)&lt;&gt;"",INDEX('CoC Ranking Data'!$A$1:$CF$106,ROW($E68),63),"")</f>
        <v/>
      </c>
      <c r="E67" s="287" t="str">
        <f>IF(INDEX('CoC Ranking Data'!$A$1:$CF$106,ROW($E68),67)&lt;&gt;"",INDEX('CoC Ranking Data'!$A$1:$CF$106,ROW($E68),67),"")</f>
        <v/>
      </c>
      <c r="F67" s="300" t="str">
        <f t="shared" si="0"/>
        <v/>
      </c>
      <c r="G67" s="8" t="str">
        <f t="shared" si="1"/>
        <v/>
      </c>
    </row>
    <row r="68" spans="1:7" x14ac:dyDescent="0.25">
      <c r="A68" s="286" t="str">
        <f>IF(INDEX('CoC Ranking Data'!$A$1:$CF$106,ROW($E69),4)&lt;&gt;"",INDEX('CoC Ranking Data'!$A$1:$CF$106,ROW($E69),4),"")</f>
        <v/>
      </c>
      <c r="B68" s="286" t="str">
        <f>IF(INDEX('CoC Ranking Data'!$A$1:$CF$106,ROW($E69),5)&lt;&gt;"",INDEX('CoC Ranking Data'!$A$1:$CF$106,ROW($E69),5),"")</f>
        <v/>
      </c>
      <c r="C68" s="287" t="str">
        <f>IF(INDEX('CoC Ranking Data'!$A$1:$CF$106,ROW($E69),7)&lt;&gt;"",INDEX('CoC Ranking Data'!$A$1:$CF$106,ROW($E69),7),"")</f>
        <v/>
      </c>
      <c r="D68" s="211" t="str">
        <f>IF(INDEX('CoC Ranking Data'!$A$1:$CF$106,ROW($E69),63)&lt;&gt;"",INDEX('CoC Ranking Data'!$A$1:$CF$106,ROW($E69),63),"")</f>
        <v/>
      </c>
      <c r="E68" s="287" t="str">
        <f>IF(INDEX('CoC Ranking Data'!$A$1:$CF$106,ROW($E69),67)&lt;&gt;"",INDEX('CoC Ranking Data'!$A$1:$CF$106,ROW($E69),67),"")</f>
        <v/>
      </c>
      <c r="F68" s="300" t="str">
        <f t="shared" si="0"/>
        <v/>
      </c>
      <c r="G68" s="8" t="str">
        <f t="shared" si="1"/>
        <v/>
      </c>
    </row>
    <row r="69" spans="1:7" x14ac:dyDescent="0.25">
      <c r="A69" s="286" t="str">
        <f>IF(INDEX('CoC Ranking Data'!$A$1:$CF$106,ROW($E70),4)&lt;&gt;"",INDEX('CoC Ranking Data'!$A$1:$CF$106,ROW($E70),4),"")</f>
        <v/>
      </c>
      <c r="B69" s="286" t="str">
        <f>IF(INDEX('CoC Ranking Data'!$A$1:$CF$106,ROW($E70),5)&lt;&gt;"",INDEX('CoC Ranking Data'!$A$1:$CF$106,ROW($E70),5),"")</f>
        <v/>
      </c>
      <c r="C69" s="287" t="str">
        <f>IF(INDEX('CoC Ranking Data'!$A$1:$CF$106,ROW($E70),7)&lt;&gt;"",INDEX('CoC Ranking Data'!$A$1:$CF$106,ROW($E70),7),"")</f>
        <v/>
      </c>
      <c r="D69" s="211" t="str">
        <f>IF(INDEX('CoC Ranking Data'!$A$1:$CF$106,ROW($E70),63)&lt;&gt;"",INDEX('CoC Ranking Data'!$A$1:$CF$106,ROW($E70),63),"")</f>
        <v/>
      </c>
      <c r="E69" s="287" t="str">
        <f>IF(INDEX('CoC Ranking Data'!$A$1:$CF$106,ROW($E70),67)&lt;&gt;"",INDEX('CoC Ranking Data'!$A$1:$CF$106,ROW($E70),67),"")</f>
        <v/>
      </c>
      <c r="F69" s="300" t="str">
        <f t="shared" si="0"/>
        <v/>
      </c>
      <c r="G69" s="8" t="str">
        <f t="shared" si="1"/>
        <v/>
      </c>
    </row>
    <row r="70" spans="1:7" x14ac:dyDescent="0.25">
      <c r="A70" s="286" t="str">
        <f>IF(INDEX('CoC Ranking Data'!$A$1:$CF$106,ROW($E71),4)&lt;&gt;"",INDEX('CoC Ranking Data'!$A$1:$CF$106,ROW($E71),4),"")</f>
        <v/>
      </c>
      <c r="B70" s="286" t="str">
        <f>IF(INDEX('CoC Ranking Data'!$A$1:$CF$106,ROW($E71),5)&lt;&gt;"",INDEX('CoC Ranking Data'!$A$1:$CF$106,ROW($E71),5),"")</f>
        <v/>
      </c>
      <c r="C70" s="287" t="str">
        <f>IF(INDEX('CoC Ranking Data'!$A$1:$CF$106,ROW($E71),7)&lt;&gt;"",INDEX('CoC Ranking Data'!$A$1:$CF$106,ROW($E71),7),"")</f>
        <v/>
      </c>
      <c r="D70" s="211" t="str">
        <f>IF(INDEX('CoC Ranking Data'!$A$1:$CF$106,ROW($E71),63)&lt;&gt;"",INDEX('CoC Ranking Data'!$A$1:$CF$106,ROW($E71),63),"")</f>
        <v/>
      </c>
      <c r="E70" s="287" t="str">
        <f>IF(INDEX('CoC Ranking Data'!$A$1:$CF$106,ROW($E71),67)&lt;&gt;"",INDEX('CoC Ranking Data'!$A$1:$CF$106,ROW($E71),67),"")</f>
        <v/>
      </c>
      <c r="F70" s="300" t="str">
        <f t="shared" si="0"/>
        <v/>
      </c>
      <c r="G70" s="8" t="str">
        <f t="shared" si="1"/>
        <v/>
      </c>
    </row>
    <row r="71" spans="1:7" x14ac:dyDescent="0.25">
      <c r="A71" s="286" t="str">
        <f>IF(INDEX('CoC Ranking Data'!$A$1:$CF$106,ROW($E72),4)&lt;&gt;"",INDEX('CoC Ranking Data'!$A$1:$CF$106,ROW($E72),4),"")</f>
        <v/>
      </c>
      <c r="B71" s="286" t="str">
        <f>IF(INDEX('CoC Ranking Data'!$A$1:$CF$106,ROW($E72),5)&lt;&gt;"",INDEX('CoC Ranking Data'!$A$1:$CF$106,ROW($E72),5),"")</f>
        <v/>
      </c>
      <c r="C71" s="287" t="str">
        <f>IF(INDEX('CoC Ranking Data'!$A$1:$CF$106,ROW($E72),7)&lt;&gt;"",INDEX('CoC Ranking Data'!$A$1:$CF$106,ROW($E72),7),"")</f>
        <v/>
      </c>
      <c r="D71" s="211" t="str">
        <f>IF(INDEX('CoC Ranking Data'!$A$1:$CF$106,ROW($E72),63)&lt;&gt;"",INDEX('CoC Ranking Data'!$A$1:$CF$106,ROW($E72),63),"")</f>
        <v/>
      </c>
      <c r="E71" s="287" t="str">
        <f>IF(INDEX('CoC Ranking Data'!$A$1:$CF$106,ROW($E72),67)&lt;&gt;"",INDEX('CoC Ranking Data'!$A$1:$CF$106,ROW($E72),67),"")</f>
        <v/>
      </c>
      <c r="F71" s="300" t="str">
        <f t="shared" si="0"/>
        <v/>
      </c>
      <c r="G71" s="8" t="str">
        <f t="shared" si="1"/>
        <v/>
      </c>
    </row>
    <row r="72" spans="1:7" x14ac:dyDescent="0.25">
      <c r="A72" s="286" t="str">
        <f>IF(INDEX('CoC Ranking Data'!$A$1:$CF$106,ROW($E73),4)&lt;&gt;"",INDEX('CoC Ranking Data'!$A$1:$CF$106,ROW($E73),4),"")</f>
        <v/>
      </c>
      <c r="B72" s="286" t="str">
        <f>IF(INDEX('CoC Ranking Data'!$A$1:$CF$106,ROW($E73),5)&lt;&gt;"",INDEX('CoC Ranking Data'!$A$1:$CF$106,ROW($E73),5),"")</f>
        <v/>
      </c>
      <c r="C72" s="287" t="str">
        <f>IF(INDEX('CoC Ranking Data'!$A$1:$CF$106,ROW($E73),7)&lt;&gt;"",INDEX('CoC Ranking Data'!$A$1:$CF$106,ROW($E73),7),"")</f>
        <v/>
      </c>
      <c r="D72" s="211" t="str">
        <f>IF(INDEX('CoC Ranking Data'!$A$1:$CF$106,ROW($E73),63)&lt;&gt;"",INDEX('CoC Ranking Data'!$A$1:$CF$106,ROW($E73),63),"")</f>
        <v/>
      </c>
      <c r="E72" s="287" t="str">
        <f>IF(INDEX('CoC Ranking Data'!$A$1:$CF$106,ROW($E73),67)&lt;&gt;"",INDEX('CoC Ranking Data'!$A$1:$CF$106,ROW($E73),67),"")</f>
        <v/>
      </c>
      <c r="F72" s="300" t="str">
        <f t="shared" si="0"/>
        <v/>
      </c>
      <c r="G72" s="8" t="str">
        <f t="shared" si="1"/>
        <v/>
      </c>
    </row>
    <row r="73" spans="1:7" x14ac:dyDescent="0.25">
      <c r="A73" s="286" t="str">
        <f>IF(INDEX('CoC Ranking Data'!$A$1:$CF$106,ROW($E74),4)&lt;&gt;"",INDEX('CoC Ranking Data'!$A$1:$CF$106,ROW($E74),4),"")</f>
        <v/>
      </c>
      <c r="B73" s="286" t="str">
        <f>IF(INDEX('CoC Ranking Data'!$A$1:$CF$106,ROW($E74),5)&lt;&gt;"",INDEX('CoC Ranking Data'!$A$1:$CF$106,ROW($E74),5),"")</f>
        <v/>
      </c>
      <c r="C73" s="287" t="str">
        <f>IF(INDEX('CoC Ranking Data'!$A$1:$CF$106,ROW($E74),7)&lt;&gt;"",INDEX('CoC Ranking Data'!$A$1:$CF$106,ROW($E74),7),"")</f>
        <v/>
      </c>
      <c r="D73" s="211" t="str">
        <f>IF(INDEX('CoC Ranking Data'!$A$1:$CF$106,ROW($E74),63)&lt;&gt;"",INDEX('CoC Ranking Data'!$A$1:$CF$106,ROW($E74),63),"")</f>
        <v/>
      </c>
      <c r="E73" s="287" t="str">
        <f>IF(INDEX('CoC Ranking Data'!$A$1:$CF$106,ROW($E74),67)&lt;&gt;"",INDEX('CoC Ranking Data'!$A$1:$CF$106,ROW($E74),67),"")</f>
        <v/>
      </c>
      <c r="F73" s="300" t="str">
        <f t="shared" ref="F73:F102" si="2">IF(AND(D73&lt;&gt;"",E73&lt;&gt;""),IF(E73&lt;&gt;0,D73/E73, ""), "")</f>
        <v/>
      </c>
      <c r="G73" s="8" t="str">
        <f t="shared" ref="G73:G102" si="3">IF(AND(A73&lt;&gt;"",F73&lt;&gt;""),IF(AND(F73&gt;=0.995), 8, IF(AND(F73&lt;0.995,$F73&gt;=0.96), 4, IF(AND(F73&lt;0.96,F73&gt;=0.9),2,0))),"")</f>
        <v/>
      </c>
    </row>
    <row r="74" spans="1:7" x14ac:dyDescent="0.25">
      <c r="A74" s="286" t="str">
        <f>IF(INDEX('CoC Ranking Data'!$A$1:$CF$106,ROW($E75),4)&lt;&gt;"",INDEX('CoC Ranking Data'!$A$1:$CF$106,ROW($E75),4),"")</f>
        <v/>
      </c>
      <c r="B74" s="286" t="str">
        <f>IF(INDEX('CoC Ranking Data'!$A$1:$CF$106,ROW($E75),5)&lt;&gt;"",INDEX('CoC Ranking Data'!$A$1:$CF$106,ROW($E75),5),"")</f>
        <v/>
      </c>
      <c r="C74" s="287" t="str">
        <f>IF(INDEX('CoC Ranking Data'!$A$1:$CF$106,ROW($E75),7)&lt;&gt;"",INDEX('CoC Ranking Data'!$A$1:$CF$106,ROW($E75),7),"")</f>
        <v/>
      </c>
      <c r="D74" s="211" t="str">
        <f>IF(INDEX('CoC Ranking Data'!$A$1:$CF$106,ROW($E75),63)&lt;&gt;"",INDEX('CoC Ranking Data'!$A$1:$CF$106,ROW($E75),63),"")</f>
        <v/>
      </c>
      <c r="E74" s="287" t="str">
        <f>IF(INDEX('CoC Ranking Data'!$A$1:$CF$106,ROW($E75),67)&lt;&gt;"",INDEX('CoC Ranking Data'!$A$1:$CF$106,ROW($E75),67),"")</f>
        <v/>
      </c>
      <c r="F74" s="300" t="str">
        <f t="shared" si="2"/>
        <v/>
      </c>
      <c r="G74" s="8" t="str">
        <f t="shared" si="3"/>
        <v/>
      </c>
    </row>
    <row r="75" spans="1:7" x14ac:dyDescent="0.25">
      <c r="A75" s="286" t="str">
        <f>IF(INDEX('CoC Ranking Data'!$A$1:$CF$106,ROW($E76),4)&lt;&gt;"",INDEX('CoC Ranking Data'!$A$1:$CF$106,ROW($E76),4),"")</f>
        <v/>
      </c>
      <c r="B75" s="286" t="str">
        <f>IF(INDEX('CoC Ranking Data'!$A$1:$CF$106,ROW($E76),5)&lt;&gt;"",INDEX('CoC Ranking Data'!$A$1:$CF$106,ROW($E76),5),"")</f>
        <v/>
      </c>
      <c r="C75" s="287" t="str">
        <f>IF(INDEX('CoC Ranking Data'!$A$1:$CF$106,ROW($E76),7)&lt;&gt;"",INDEX('CoC Ranking Data'!$A$1:$CF$106,ROW($E76),7),"")</f>
        <v/>
      </c>
      <c r="D75" s="211" t="str">
        <f>IF(INDEX('CoC Ranking Data'!$A$1:$CF$106,ROW($E76),63)&lt;&gt;"",INDEX('CoC Ranking Data'!$A$1:$CF$106,ROW($E76),63),"")</f>
        <v/>
      </c>
      <c r="E75" s="287" t="str">
        <f>IF(INDEX('CoC Ranking Data'!$A$1:$CF$106,ROW($E76),67)&lt;&gt;"",INDEX('CoC Ranking Data'!$A$1:$CF$106,ROW($E76),67),"")</f>
        <v/>
      </c>
      <c r="F75" s="300" t="str">
        <f t="shared" si="2"/>
        <v/>
      </c>
      <c r="G75" s="8" t="str">
        <f t="shared" si="3"/>
        <v/>
      </c>
    </row>
    <row r="76" spans="1:7" x14ac:dyDescent="0.25">
      <c r="A76" s="286" t="str">
        <f>IF(INDEX('CoC Ranking Data'!$A$1:$CF$106,ROW($E77),4)&lt;&gt;"",INDEX('CoC Ranking Data'!$A$1:$CF$106,ROW($E77),4),"")</f>
        <v/>
      </c>
      <c r="B76" s="286" t="str">
        <f>IF(INDEX('CoC Ranking Data'!$A$1:$CF$106,ROW($E77),5)&lt;&gt;"",INDEX('CoC Ranking Data'!$A$1:$CF$106,ROW($E77),5),"")</f>
        <v/>
      </c>
      <c r="C76" s="287" t="str">
        <f>IF(INDEX('CoC Ranking Data'!$A$1:$CF$106,ROW($E77),7)&lt;&gt;"",INDEX('CoC Ranking Data'!$A$1:$CF$106,ROW($E77),7),"")</f>
        <v/>
      </c>
      <c r="D76" s="211" t="str">
        <f>IF(INDEX('CoC Ranking Data'!$A$1:$CF$106,ROW($E77),63)&lt;&gt;"",INDEX('CoC Ranking Data'!$A$1:$CF$106,ROW($E77),63),"")</f>
        <v/>
      </c>
      <c r="E76" s="287" t="str">
        <f>IF(INDEX('CoC Ranking Data'!$A$1:$CF$106,ROW($E77),67)&lt;&gt;"",INDEX('CoC Ranking Data'!$A$1:$CF$106,ROW($E77),67),"")</f>
        <v/>
      </c>
      <c r="F76" s="300" t="str">
        <f t="shared" si="2"/>
        <v/>
      </c>
      <c r="G76" s="8" t="str">
        <f t="shared" si="3"/>
        <v/>
      </c>
    </row>
    <row r="77" spans="1:7" x14ac:dyDescent="0.25">
      <c r="A77" s="286" t="str">
        <f>IF(INDEX('CoC Ranking Data'!$A$1:$CF$106,ROW($E78),4)&lt;&gt;"",INDEX('CoC Ranking Data'!$A$1:$CF$106,ROW($E78),4),"")</f>
        <v/>
      </c>
      <c r="B77" s="286" t="str">
        <f>IF(INDEX('CoC Ranking Data'!$A$1:$CF$106,ROW($E78),5)&lt;&gt;"",INDEX('CoC Ranking Data'!$A$1:$CF$106,ROW($E78),5),"")</f>
        <v/>
      </c>
      <c r="C77" s="287" t="str">
        <f>IF(INDEX('CoC Ranking Data'!$A$1:$CF$106,ROW($E78),7)&lt;&gt;"",INDEX('CoC Ranking Data'!$A$1:$CF$106,ROW($E78),7),"")</f>
        <v/>
      </c>
      <c r="D77" s="211" t="str">
        <f>IF(INDEX('CoC Ranking Data'!$A$1:$CF$106,ROW($E78),63)&lt;&gt;"",INDEX('CoC Ranking Data'!$A$1:$CF$106,ROW($E78),63),"")</f>
        <v/>
      </c>
      <c r="E77" s="287" t="str">
        <f>IF(INDEX('CoC Ranking Data'!$A$1:$CF$106,ROW($E78),67)&lt;&gt;"",INDEX('CoC Ranking Data'!$A$1:$CF$106,ROW($E78),67),"")</f>
        <v/>
      </c>
      <c r="F77" s="300" t="str">
        <f t="shared" si="2"/>
        <v/>
      </c>
      <c r="G77" s="8" t="str">
        <f t="shared" si="3"/>
        <v/>
      </c>
    </row>
    <row r="78" spans="1:7" x14ac:dyDescent="0.25">
      <c r="A78" s="286" t="str">
        <f>IF(INDEX('CoC Ranking Data'!$A$1:$CF$106,ROW($E79),4)&lt;&gt;"",INDEX('CoC Ranking Data'!$A$1:$CF$106,ROW($E79),4),"")</f>
        <v/>
      </c>
      <c r="B78" s="286" t="str">
        <f>IF(INDEX('CoC Ranking Data'!$A$1:$CF$106,ROW($E79),5)&lt;&gt;"",INDEX('CoC Ranking Data'!$A$1:$CF$106,ROW($E79),5),"")</f>
        <v/>
      </c>
      <c r="C78" s="287" t="str">
        <f>IF(INDEX('CoC Ranking Data'!$A$1:$CF$106,ROW($E79),7)&lt;&gt;"",INDEX('CoC Ranking Data'!$A$1:$CF$106,ROW($E79),7),"")</f>
        <v/>
      </c>
      <c r="D78" s="211" t="str">
        <f>IF(INDEX('CoC Ranking Data'!$A$1:$CF$106,ROW($E79),63)&lt;&gt;"",INDEX('CoC Ranking Data'!$A$1:$CF$106,ROW($E79),63),"")</f>
        <v/>
      </c>
      <c r="E78" s="287" t="str">
        <f>IF(INDEX('CoC Ranking Data'!$A$1:$CF$106,ROW($E79),67)&lt;&gt;"",INDEX('CoC Ranking Data'!$A$1:$CF$106,ROW($E79),67),"")</f>
        <v/>
      </c>
      <c r="F78" s="300" t="str">
        <f t="shared" si="2"/>
        <v/>
      </c>
      <c r="G78" s="8" t="str">
        <f t="shared" si="3"/>
        <v/>
      </c>
    </row>
    <row r="79" spans="1:7" x14ac:dyDescent="0.25">
      <c r="A79" s="286" t="str">
        <f>IF(INDEX('CoC Ranking Data'!$A$1:$CF$106,ROW($E80),4)&lt;&gt;"",INDEX('CoC Ranking Data'!$A$1:$CF$106,ROW($E80),4),"")</f>
        <v/>
      </c>
      <c r="B79" s="286" t="str">
        <f>IF(INDEX('CoC Ranking Data'!$A$1:$CF$106,ROW($E80),5)&lt;&gt;"",INDEX('CoC Ranking Data'!$A$1:$CF$106,ROW($E80),5),"")</f>
        <v/>
      </c>
      <c r="C79" s="287" t="str">
        <f>IF(INDEX('CoC Ranking Data'!$A$1:$CF$106,ROW($E80),7)&lt;&gt;"",INDEX('CoC Ranking Data'!$A$1:$CF$106,ROW($E80),7),"")</f>
        <v/>
      </c>
      <c r="D79" s="211" t="str">
        <f>IF(INDEX('CoC Ranking Data'!$A$1:$CF$106,ROW($E80),63)&lt;&gt;"",INDEX('CoC Ranking Data'!$A$1:$CF$106,ROW($E80),63),"")</f>
        <v/>
      </c>
      <c r="E79" s="287" t="str">
        <f>IF(INDEX('CoC Ranking Data'!$A$1:$CF$106,ROW($E80),67)&lt;&gt;"",INDEX('CoC Ranking Data'!$A$1:$CF$106,ROW($E80),67),"")</f>
        <v/>
      </c>
      <c r="F79" s="300" t="str">
        <f t="shared" si="2"/>
        <v/>
      </c>
      <c r="G79" s="8" t="str">
        <f t="shared" si="3"/>
        <v/>
      </c>
    </row>
    <row r="80" spans="1:7" x14ac:dyDescent="0.25">
      <c r="A80" s="286" t="str">
        <f>IF(INDEX('CoC Ranking Data'!$A$1:$CF$106,ROW($E81),4)&lt;&gt;"",INDEX('CoC Ranking Data'!$A$1:$CF$106,ROW($E81),4),"")</f>
        <v/>
      </c>
      <c r="B80" s="286" t="str">
        <f>IF(INDEX('CoC Ranking Data'!$A$1:$CF$106,ROW($E81),5)&lt;&gt;"",INDEX('CoC Ranking Data'!$A$1:$CF$106,ROW($E81),5),"")</f>
        <v/>
      </c>
      <c r="C80" s="287" t="str">
        <f>IF(INDEX('CoC Ranking Data'!$A$1:$CF$106,ROW($E81),7)&lt;&gt;"",INDEX('CoC Ranking Data'!$A$1:$CF$106,ROW($E81),7),"")</f>
        <v/>
      </c>
      <c r="D80" s="211" t="str">
        <f>IF(INDEX('CoC Ranking Data'!$A$1:$CF$106,ROW($E81),63)&lt;&gt;"",INDEX('CoC Ranking Data'!$A$1:$CF$106,ROW($E81),63),"")</f>
        <v/>
      </c>
      <c r="E80" s="287" t="str">
        <f>IF(INDEX('CoC Ranking Data'!$A$1:$CF$106,ROW($E81),67)&lt;&gt;"",INDEX('CoC Ranking Data'!$A$1:$CF$106,ROW($E81),67),"")</f>
        <v/>
      </c>
      <c r="F80" s="300" t="str">
        <f t="shared" si="2"/>
        <v/>
      </c>
      <c r="G80" s="8" t="str">
        <f t="shared" si="3"/>
        <v/>
      </c>
    </row>
    <row r="81" spans="1:7" x14ac:dyDescent="0.25">
      <c r="A81" s="286" t="str">
        <f>IF(INDEX('CoC Ranking Data'!$A$1:$CF$106,ROW($E82),4)&lt;&gt;"",INDEX('CoC Ranking Data'!$A$1:$CF$106,ROW($E82),4),"")</f>
        <v/>
      </c>
      <c r="B81" s="286" t="str">
        <f>IF(INDEX('CoC Ranking Data'!$A$1:$CF$106,ROW($E82),5)&lt;&gt;"",INDEX('CoC Ranking Data'!$A$1:$CF$106,ROW($E82),5),"")</f>
        <v/>
      </c>
      <c r="C81" s="287" t="str">
        <f>IF(INDEX('CoC Ranking Data'!$A$1:$CF$106,ROW($E82),7)&lt;&gt;"",INDEX('CoC Ranking Data'!$A$1:$CF$106,ROW($E82),7),"")</f>
        <v/>
      </c>
      <c r="D81" s="211" t="str">
        <f>IF(INDEX('CoC Ranking Data'!$A$1:$CF$106,ROW($E82),63)&lt;&gt;"",INDEX('CoC Ranking Data'!$A$1:$CF$106,ROW($E82),63),"")</f>
        <v/>
      </c>
      <c r="E81" s="287" t="str">
        <f>IF(INDEX('CoC Ranking Data'!$A$1:$CF$106,ROW($E82),67)&lt;&gt;"",INDEX('CoC Ranking Data'!$A$1:$CF$106,ROW($E82),67),"")</f>
        <v/>
      </c>
      <c r="F81" s="300" t="str">
        <f t="shared" si="2"/>
        <v/>
      </c>
      <c r="G81" s="8" t="str">
        <f t="shared" si="3"/>
        <v/>
      </c>
    </row>
    <row r="82" spans="1:7" x14ac:dyDescent="0.25">
      <c r="A82" s="286" t="str">
        <f>IF(INDEX('CoC Ranking Data'!$A$1:$CF$106,ROW($E83),4)&lt;&gt;"",INDEX('CoC Ranking Data'!$A$1:$CF$106,ROW($E83),4),"")</f>
        <v/>
      </c>
      <c r="B82" s="286" t="str">
        <f>IF(INDEX('CoC Ranking Data'!$A$1:$CF$106,ROW($E83),5)&lt;&gt;"",INDEX('CoC Ranking Data'!$A$1:$CF$106,ROW($E83),5),"")</f>
        <v/>
      </c>
      <c r="C82" s="287" t="str">
        <f>IF(INDEX('CoC Ranking Data'!$A$1:$CF$106,ROW($E83),7)&lt;&gt;"",INDEX('CoC Ranking Data'!$A$1:$CF$106,ROW($E83),7),"")</f>
        <v/>
      </c>
      <c r="D82" s="211" t="str">
        <f>IF(INDEX('CoC Ranking Data'!$A$1:$CF$106,ROW($E83),63)&lt;&gt;"",INDEX('CoC Ranking Data'!$A$1:$CF$106,ROW($E83),63),"")</f>
        <v/>
      </c>
      <c r="E82" s="287" t="str">
        <f>IF(INDEX('CoC Ranking Data'!$A$1:$CF$106,ROW($E83),67)&lt;&gt;"",INDEX('CoC Ranking Data'!$A$1:$CF$106,ROW($E83),67),"")</f>
        <v/>
      </c>
      <c r="F82" s="300" t="str">
        <f t="shared" si="2"/>
        <v/>
      </c>
      <c r="G82" s="8" t="str">
        <f t="shared" si="3"/>
        <v/>
      </c>
    </row>
    <row r="83" spans="1:7" x14ac:dyDescent="0.25">
      <c r="A83" s="286" t="str">
        <f>IF(INDEX('CoC Ranking Data'!$A$1:$CF$106,ROW($E84),4)&lt;&gt;"",INDEX('CoC Ranking Data'!$A$1:$CF$106,ROW($E84),4),"")</f>
        <v/>
      </c>
      <c r="B83" s="286" t="str">
        <f>IF(INDEX('CoC Ranking Data'!$A$1:$CF$106,ROW($E84),5)&lt;&gt;"",INDEX('CoC Ranking Data'!$A$1:$CF$106,ROW($E84),5),"")</f>
        <v/>
      </c>
      <c r="C83" s="287" t="str">
        <f>IF(INDEX('CoC Ranking Data'!$A$1:$CF$106,ROW($E84),7)&lt;&gt;"",INDEX('CoC Ranking Data'!$A$1:$CF$106,ROW($E84),7),"")</f>
        <v/>
      </c>
      <c r="D83" s="211" t="str">
        <f>IF(INDEX('CoC Ranking Data'!$A$1:$CF$106,ROW($E84),63)&lt;&gt;"",INDEX('CoC Ranking Data'!$A$1:$CF$106,ROW($E84),63),"")</f>
        <v/>
      </c>
      <c r="E83" s="287" t="str">
        <f>IF(INDEX('CoC Ranking Data'!$A$1:$CF$106,ROW($E84),67)&lt;&gt;"",INDEX('CoC Ranking Data'!$A$1:$CF$106,ROW($E84),67),"")</f>
        <v/>
      </c>
      <c r="F83" s="300" t="str">
        <f t="shared" si="2"/>
        <v/>
      </c>
      <c r="G83" s="8" t="str">
        <f t="shared" si="3"/>
        <v/>
      </c>
    </row>
    <row r="84" spans="1:7" x14ac:dyDescent="0.25">
      <c r="A84" s="286" t="str">
        <f>IF(INDEX('CoC Ranking Data'!$A$1:$CF$106,ROW($E85),4)&lt;&gt;"",INDEX('CoC Ranking Data'!$A$1:$CF$106,ROW($E85),4),"")</f>
        <v/>
      </c>
      <c r="B84" s="286" t="str">
        <f>IF(INDEX('CoC Ranking Data'!$A$1:$CF$106,ROW($E85),5)&lt;&gt;"",INDEX('CoC Ranking Data'!$A$1:$CF$106,ROW($E85),5),"")</f>
        <v/>
      </c>
      <c r="C84" s="287" t="str">
        <f>IF(INDEX('CoC Ranking Data'!$A$1:$CF$106,ROW($E85),7)&lt;&gt;"",INDEX('CoC Ranking Data'!$A$1:$CF$106,ROW($E85),7),"")</f>
        <v/>
      </c>
      <c r="D84" s="211" t="str">
        <f>IF(INDEX('CoC Ranking Data'!$A$1:$CF$106,ROW($E85),63)&lt;&gt;"",INDEX('CoC Ranking Data'!$A$1:$CF$106,ROW($E85),63),"")</f>
        <v/>
      </c>
      <c r="E84" s="287" t="str">
        <f>IF(INDEX('CoC Ranking Data'!$A$1:$CF$106,ROW($E85),67)&lt;&gt;"",INDEX('CoC Ranking Data'!$A$1:$CF$106,ROW($E85),67),"")</f>
        <v/>
      </c>
      <c r="F84" s="300" t="str">
        <f t="shared" si="2"/>
        <v/>
      </c>
      <c r="G84" s="8" t="str">
        <f t="shared" si="3"/>
        <v/>
      </c>
    </row>
    <row r="85" spans="1:7" x14ac:dyDescent="0.25">
      <c r="A85" s="286" t="str">
        <f>IF(INDEX('CoC Ranking Data'!$A$1:$CF$106,ROW($E86),4)&lt;&gt;"",INDEX('CoC Ranking Data'!$A$1:$CF$106,ROW($E86),4),"")</f>
        <v/>
      </c>
      <c r="B85" s="286" t="str">
        <f>IF(INDEX('CoC Ranking Data'!$A$1:$CF$106,ROW($E86),5)&lt;&gt;"",INDEX('CoC Ranking Data'!$A$1:$CF$106,ROW($E86),5),"")</f>
        <v/>
      </c>
      <c r="C85" s="287" t="str">
        <f>IF(INDEX('CoC Ranking Data'!$A$1:$CF$106,ROW($E86),7)&lt;&gt;"",INDEX('CoC Ranking Data'!$A$1:$CF$106,ROW($E86),7),"")</f>
        <v/>
      </c>
      <c r="D85" s="211" t="str">
        <f>IF(INDEX('CoC Ranking Data'!$A$1:$CF$106,ROW($E86),63)&lt;&gt;"",INDEX('CoC Ranking Data'!$A$1:$CF$106,ROW($E86),63),"")</f>
        <v/>
      </c>
      <c r="E85" s="287" t="str">
        <f>IF(INDEX('CoC Ranking Data'!$A$1:$CF$106,ROW($E86),67)&lt;&gt;"",INDEX('CoC Ranking Data'!$A$1:$CF$106,ROW($E86),67),"")</f>
        <v/>
      </c>
      <c r="F85" s="300" t="str">
        <f t="shared" si="2"/>
        <v/>
      </c>
      <c r="G85" s="8" t="str">
        <f t="shared" si="3"/>
        <v/>
      </c>
    </row>
    <row r="86" spans="1:7" x14ac:dyDescent="0.25">
      <c r="A86" s="286" t="str">
        <f>IF(INDEX('CoC Ranking Data'!$A$1:$CF$106,ROW($E87),4)&lt;&gt;"",INDEX('CoC Ranking Data'!$A$1:$CF$106,ROW($E87),4),"")</f>
        <v/>
      </c>
      <c r="B86" s="286" t="str">
        <f>IF(INDEX('CoC Ranking Data'!$A$1:$CF$106,ROW($E87),5)&lt;&gt;"",INDEX('CoC Ranking Data'!$A$1:$CF$106,ROW($E87),5),"")</f>
        <v/>
      </c>
      <c r="C86" s="287" t="str">
        <f>IF(INDEX('CoC Ranking Data'!$A$1:$CF$106,ROW($E87),7)&lt;&gt;"",INDEX('CoC Ranking Data'!$A$1:$CF$106,ROW($E87),7),"")</f>
        <v/>
      </c>
      <c r="D86" s="211" t="str">
        <f>IF(INDEX('CoC Ranking Data'!$A$1:$CF$106,ROW($E87),63)&lt;&gt;"",INDEX('CoC Ranking Data'!$A$1:$CF$106,ROW($E87),63),"")</f>
        <v/>
      </c>
      <c r="E86" s="287" t="str">
        <f>IF(INDEX('CoC Ranking Data'!$A$1:$CF$106,ROW($E87),67)&lt;&gt;"",INDEX('CoC Ranking Data'!$A$1:$CF$106,ROW($E87),67),"")</f>
        <v/>
      </c>
      <c r="F86" s="300" t="str">
        <f t="shared" si="2"/>
        <v/>
      </c>
      <c r="G86" s="8" t="str">
        <f t="shared" si="3"/>
        <v/>
      </c>
    </row>
    <row r="87" spans="1:7" x14ac:dyDescent="0.25">
      <c r="A87" s="286" t="str">
        <f>IF(INDEX('CoC Ranking Data'!$A$1:$CF$106,ROW($E88),4)&lt;&gt;"",INDEX('CoC Ranking Data'!$A$1:$CF$106,ROW($E88),4),"")</f>
        <v/>
      </c>
      <c r="B87" s="286" t="str">
        <f>IF(INDEX('CoC Ranking Data'!$A$1:$CF$106,ROW($E88),5)&lt;&gt;"",INDEX('CoC Ranking Data'!$A$1:$CF$106,ROW($E88),5),"")</f>
        <v/>
      </c>
      <c r="C87" s="287" t="str">
        <f>IF(INDEX('CoC Ranking Data'!$A$1:$CF$106,ROW($E88),7)&lt;&gt;"",INDEX('CoC Ranking Data'!$A$1:$CF$106,ROW($E88),7),"")</f>
        <v/>
      </c>
      <c r="D87" s="211" t="str">
        <f>IF(INDEX('CoC Ranking Data'!$A$1:$CF$106,ROW($E88),63)&lt;&gt;"",INDEX('CoC Ranking Data'!$A$1:$CF$106,ROW($E88),63),"")</f>
        <v/>
      </c>
      <c r="E87" s="287" t="str">
        <f>IF(INDEX('CoC Ranking Data'!$A$1:$CF$106,ROW($E88),67)&lt;&gt;"",INDEX('CoC Ranking Data'!$A$1:$CF$106,ROW($E88),67),"")</f>
        <v/>
      </c>
      <c r="F87" s="300" t="str">
        <f t="shared" si="2"/>
        <v/>
      </c>
      <c r="G87" s="8" t="str">
        <f t="shared" si="3"/>
        <v/>
      </c>
    </row>
    <row r="88" spans="1:7" s="9" customFormat="1" ht="12.75" x14ac:dyDescent="0.2">
      <c r="A88" s="286" t="str">
        <f>IF(INDEX('CoC Ranking Data'!$A$1:$CF$106,ROW($E89),4)&lt;&gt;"",INDEX('CoC Ranking Data'!$A$1:$CF$106,ROW($E89),4),"")</f>
        <v/>
      </c>
      <c r="B88" s="286" t="str">
        <f>IF(INDEX('CoC Ranking Data'!$A$1:$CF$106,ROW($E89),5)&lt;&gt;"",INDEX('CoC Ranking Data'!$A$1:$CF$106,ROW($E89),5),"")</f>
        <v/>
      </c>
      <c r="C88" s="287" t="str">
        <f>IF(INDEX('CoC Ranking Data'!$A$1:$CF$106,ROW($E89),7)&lt;&gt;"",INDEX('CoC Ranking Data'!$A$1:$CF$106,ROW($E89),7),"")</f>
        <v/>
      </c>
      <c r="D88" s="211" t="str">
        <f>IF(INDEX('CoC Ranking Data'!$A$1:$CF$106,ROW($E89),63)&lt;&gt;"",INDEX('CoC Ranking Data'!$A$1:$CF$106,ROW($E89),63),"")</f>
        <v/>
      </c>
      <c r="E88" s="287" t="str">
        <f>IF(INDEX('CoC Ranking Data'!$A$1:$CF$106,ROW($E89),67)&lt;&gt;"",INDEX('CoC Ranking Data'!$A$1:$CF$106,ROW($E89),67),"")</f>
        <v/>
      </c>
      <c r="F88" s="300" t="str">
        <f t="shared" si="2"/>
        <v/>
      </c>
      <c r="G88" s="8" t="str">
        <f t="shared" si="3"/>
        <v/>
      </c>
    </row>
    <row r="89" spans="1:7" x14ac:dyDescent="0.25">
      <c r="A89" s="286" t="str">
        <f>IF(INDEX('CoC Ranking Data'!$A$1:$CF$106,ROW($E90),4)&lt;&gt;"",INDEX('CoC Ranking Data'!$A$1:$CF$106,ROW($E90),4),"")</f>
        <v/>
      </c>
      <c r="B89" s="286" t="str">
        <f>IF(INDEX('CoC Ranking Data'!$A$1:$CF$106,ROW($E90),5)&lt;&gt;"",INDEX('CoC Ranking Data'!$A$1:$CF$106,ROW($E90),5),"")</f>
        <v/>
      </c>
      <c r="C89" s="287" t="str">
        <f>IF(INDEX('CoC Ranking Data'!$A$1:$CF$106,ROW($E90),7)&lt;&gt;"",INDEX('CoC Ranking Data'!$A$1:$CF$106,ROW($E90),7),"")</f>
        <v/>
      </c>
      <c r="D89" s="211" t="str">
        <f>IF(INDEX('CoC Ranking Data'!$A$1:$CF$106,ROW($E90),63)&lt;&gt;"",INDEX('CoC Ranking Data'!$A$1:$CF$106,ROW($E90),63),"")</f>
        <v/>
      </c>
      <c r="E89" s="287" t="str">
        <f>IF(INDEX('CoC Ranking Data'!$A$1:$CF$106,ROW($E90),67)&lt;&gt;"",INDEX('CoC Ranking Data'!$A$1:$CF$106,ROW($E90),67),"")</f>
        <v/>
      </c>
      <c r="F89" s="300" t="str">
        <f t="shared" si="2"/>
        <v/>
      </c>
      <c r="G89" s="8" t="str">
        <f t="shared" si="3"/>
        <v/>
      </c>
    </row>
    <row r="90" spans="1:7" x14ac:dyDescent="0.25">
      <c r="A90" s="286" t="str">
        <f>IF(INDEX('CoC Ranking Data'!$A$1:$CF$106,ROW($E91),4)&lt;&gt;"",INDEX('CoC Ranking Data'!$A$1:$CF$106,ROW($E91),4),"")</f>
        <v/>
      </c>
      <c r="B90" s="286" t="str">
        <f>IF(INDEX('CoC Ranking Data'!$A$1:$CF$106,ROW($E91),5)&lt;&gt;"",INDEX('CoC Ranking Data'!$A$1:$CF$106,ROW($E91),5),"")</f>
        <v/>
      </c>
      <c r="C90" s="287" t="str">
        <f>IF(INDEX('CoC Ranking Data'!$A$1:$CF$106,ROW($E91),7)&lt;&gt;"",INDEX('CoC Ranking Data'!$A$1:$CF$106,ROW($E91),7),"")</f>
        <v/>
      </c>
      <c r="D90" s="211" t="str">
        <f>IF(INDEX('CoC Ranking Data'!$A$1:$CF$106,ROW($E91),63)&lt;&gt;"",INDEX('CoC Ranking Data'!$A$1:$CF$106,ROW($E91),63),"")</f>
        <v/>
      </c>
      <c r="E90" s="287" t="str">
        <f>IF(INDEX('CoC Ranking Data'!$A$1:$CF$106,ROW($E91),67)&lt;&gt;"",INDEX('CoC Ranking Data'!$A$1:$CF$106,ROW($E91),67),"")</f>
        <v/>
      </c>
      <c r="F90" s="300" t="str">
        <f t="shared" si="2"/>
        <v/>
      </c>
      <c r="G90" s="8" t="str">
        <f t="shared" si="3"/>
        <v/>
      </c>
    </row>
    <row r="91" spans="1:7" x14ac:dyDescent="0.25">
      <c r="A91" s="286" t="str">
        <f>IF(INDEX('CoC Ranking Data'!$A$1:$CF$106,ROW($E92),4)&lt;&gt;"",INDEX('CoC Ranking Data'!$A$1:$CF$106,ROW($E92),4),"")</f>
        <v/>
      </c>
      <c r="B91" s="286" t="str">
        <f>IF(INDEX('CoC Ranking Data'!$A$1:$CF$106,ROW($E92),5)&lt;&gt;"",INDEX('CoC Ranking Data'!$A$1:$CF$106,ROW($E92),5),"")</f>
        <v/>
      </c>
      <c r="C91" s="287" t="str">
        <f>IF(INDEX('CoC Ranking Data'!$A$1:$CF$106,ROW($E92),7)&lt;&gt;"",INDEX('CoC Ranking Data'!$A$1:$CF$106,ROW($E92),7),"")</f>
        <v/>
      </c>
      <c r="D91" s="211" t="str">
        <f>IF(INDEX('CoC Ranking Data'!$A$1:$CF$106,ROW($E92),63)&lt;&gt;"",INDEX('CoC Ranking Data'!$A$1:$CF$106,ROW($E92),63),"")</f>
        <v/>
      </c>
      <c r="E91" s="287" t="str">
        <f>IF(INDEX('CoC Ranking Data'!$A$1:$CF$106,ROW($E92),67)&lt;&gt;"",INDEX('CoC Ranking Data'!$A$1:$CF$106,ROW($E92),67),"")</f>
        <v/>
      </c>
      <c r="F91" s="300" t="str">
        <f t="shared" si="2"/>
        <v/>
      </c>
      <c r="G91" s="8" t="str">
        <f t="shared" si="3"/>
        <v/>
      </c>
    </row>
    <row r="92" spans="1:7" x14ac:dyDescent="0.25">
      <c r="A92" s="286" t="str">
        <f>IF(INDEX('CoC Ranking Data'!$A$1:$CF$106,ROW($E93),4)&lt;&gt;"",INDEX('CoC Ranking Data'!$A$1:$CF$106,ROW($E93),4),"")</f>
        <v/>
      </c>
      <c r="B92" s="286" t="str">
        <f>IF(INDEX('CoC Ranking Data'!$A$1:$CF$106,ROW($E93),5)&lt;&gt;"",INDEX('CoC Ranking Data'!$A$1:$CF$106,ROW($E93),5),"")</f>
        <v/>
      </c>
      <c r="C92" s="287" t="str">
        <f>IF(INDEX('CoC Ranking Data'!$A$1:$CF$106,ROW($E93),7)&lt;&gt;"",INDEX('CoC Ranking Data'!$A$1:$CF$106,ROW($E93),7),"")</f>
        <v/>
      </c>
      <c r="D92" s="211" t="str">
        <f>IF(INDEX('CoC Ranking Data'!$A$1:$CF$106,ROW($E93),63)&lt;&gt;"",INDEX('CoC Ranking Data'!$A$1:$CF$106,ROW($E93),63),"")</f>
        <v/>
      </c>
      <c r="E92" s="287" t="str">
        <f>IF(INDEX('CoC Ranking Data'!$A$1:$CF$106,ROW($E93),67)&lt;&gt;"",INDEX('CoC Ranking Data'!$A$1:$CF$106,ROW($E93),67),"")</f>
        <v/>
      </c>
      <c r="F92" s="300" t="str">
        <f t="shared" si="2"/>
        <v/>
      </c>
      <c r="G92" s="8" t="str">
        <f t="shared" si="3"/>
        <v/>
      </c>
    </row>
    <row r="93" spans="1:7" x14ac:dyDescent="0.25">
      <c r="A93" s="286" t="str">
        <f>IF(INDEX('CoC Ranking Data'!$A$1:$CF$106,ROW($E94),4)&lt;&gt;"",INDEX('CoC Ranking Data'!$A$1:$CF$106,ROW($E94),4),"")</f>
        <v/>
      </c>
      <c r="B93" s="286" t="str">
        <f>IF(INDEX('CoC Ranking Data'!$A$1:$CF$106,ROW($E94),5)&lt;&gt;"",INDEX('CoC Ranking Data'!$A$1:$CF$106,ROW($E94),5),"")</f>
        <v/>
      </c>
      <c r="C93" s="287" t="str">
        <f>IF(INDEX('CoC Ranking Data'!$A$1:$CF$106,ROW($E94),7)&lt;&gt;"",INDEX('CoC Ranking Data'!$A$1:$CF$106,ROW($E94),7),"")</f>
        <v/>
      </c>
      <c r="D93" s="211" t="str">
        <f>IF(INDEX('CoC Ranking Data'!$A$1:$CF$106,ROW($E94),63)&lt;&gt;"",INDEX('CoC Ranking Data'!$A$1:$CF$106,ROW($E94),63),"")</f>
        <v/>
      </c>
      <c r="E93" s="287" t="str">
        <f>IF(INDEX('CoC Ranking Data'!$A$1:$CF$106,ROW($E94),67)&lt;&gt;"",INDEX('CoC Ranking Data'!$A$1:$CF$106,ROW($E94),67),"")</f>
        <v/>
      </c>
      <c r="F93" s="300" t="str">
        <f t="shared" si="2"/>
        <v/>
      </c>
      <c r="G93" s="8" t="str">
        <f t="shared" si="3"/>
        <v/>
      </c>
    </row>
    <row r="94" spans="1:7" x14ac:dyDescent="0.25">
      <c r="A94" s="286" t="str">
        <f>IF(INDEX('CoC Ranking Data'!$A$1:$CF$106,ROW($E95),4)&lt;&gt;"",INDEX('CoC Ranking Data'!$A$1:$CF$106,ROW($E95),4),"")</f>
        <v/>
      </c>
      <c r="B94" s="286" t="str">
        <f>IF(INDEX('CoC Ranking Data'!$A$1:$CF$106,ROW($E95),5)&lt;&gt;"",INDEX('CoC Ranking Data'!$A$1:$CF$106,ROW($E95),5),"")</f>
        <v/>
      </c>
      <c r="C94" s="287" t="str">
        <f>IF(INDEX('CoC Ranking Data'!$A$1:$CF$106,ROW($E95),7)&lt;&gt;"",INDEX('CoC Ranking Data'!$A$1:$CF$106,ROW($E95),7),"")</f>
        <v/>
      </c>
      <c r="D94" s="211" t="str">
        <f>IF(INDEX('CoC Ranking Data'!$A$1:$CF$106,ROW($E95),63)&lt;&gt;"",INDEX('CoC Ranking Data'!$A$1:$CF$106,ROW($E95),63),"")</f>
        <v/>
      </c>
      <c r="E94" s="287" t="str">
        <f>IF(INDEX('CoC Ranking Data'!$A$1:$CF$106,ROW($E95),67)&lt;&gt;"",INDEX('CoC Ranking Data'!$A$1:$CF$106,ROW($E95),67),"")</f>
        <v/>
      </c>
      <c r="F94" s="300" t="str">
        <f t="shared" si="2"/>
        <v/>
      </c>
      <c r="G94" s="8" t="str">
        <f t="shared" si="3"/>
        <v/>
      </c>
    </row>
    <row r="95" spans="1:7" x14ac:dyDescent="0.25">
      <c r="A95" s="286" t="str">
        <f>IF(INDEX('CoC Ranking Data'!$A$1:$CF$106,ROW($E96),4)&lt;&gt;"",INDEX('CoC Ranking Data'!$A$1:$CF$106,ROW($E96),4),"")</f>
        <v/>
      </c>
      <c r="B95" s="286" t="str">
        <f>IF(INDEX('CoC Ranking Data'!$A$1:$CF$106,ROW($E96),5)&lt;&gt;"",INDEX('CoC Ranking Data'!$A$1:$CF$106,ROW($E96),5),"")</f>
        <v/>
      </c>
      <c r="C95" s="287" t="str">
        <f>IF(INDEX('CoC Ranking Data'!$A$1:$CF$106,ROW($E96),7)&lt;&gt;"",INDEX('CoC Ranking Data'!$A$1:$CF$106,ROW($E96),7),"")</f>
        <v/>
      </c>
      <c r="D95" s="211" t="str">
        <f>IF(INDEX('CoC Ranking Data'!$A$1:$CF$106,ROW($E96),63)&lt;&gt;"",INDEX('CoC Ranking Data'!$A$1:$CF$106,ROW($E96),63),"")</f>
        <v/>
      </c>
      <c r="E95" s="287" t="str">
        <f>IF(INDEX('CoC Ranking Data'!$A$1:$CF$106,ROW($E96),67)&lt;&gt;"",INDEX('CoC Ranking Data'!$A$1:$CF$106,ROW($E96),67),"")</f>
        <v/>
      </c>
      <c r="F95" s="300" t="str">
        <f t="shared" si="2"/>
        <v/>
      </c>
      <c r="G95" s="8" t="str">
        <f t="shared" si="3"/>
        <v/>
      </c>
    </row>
    <row r="96" spans="1:7" x14ac:dyDescent="0.25">
      <c r="A96" s="286" t="str">
        <f>IF(INDEX('CoC Ranking Data'!$A$1:$CF$106,ROW($E97),4)&lt;&gt;"",INDEX('CoC Ranking Data'!$A$1:$CF$106,ROW($E97),4),"")</f>
        <v/>
      </c>
      <c r="B96" s="286" t="str">
        <f>IF(INDEX('CoC Ranking Data'!$A$1:$CF$106,ROW($E97),5)&lt;&gt;"",INDEX('CoC Ranking Data'!$A$1:$CF$106,ROW($E97),5),"")</f>
        <v/>
      </c>
      <c r="C96" s="287" t="str">
        <f>IF(INDEX('CoC Ranking Data'!$A$1:$CF$106,ROW($E97),7)&lt;&gt;"",INDEX('CoC Ranking Data'!$A$1:$CF$106,ROW($E97),7),"")</f>
        <v/>
      </c>
      <c r="D96" s="211" t="str">
        <f>IF(INDEX('CoC Ranking Data'!$A$1:$CF$106,ROW($E97),63)&lt;&gt;"",INDEX('CoC Ranking Data'!$A$1:$CF$106,ROW($E97),63),"")</f>
        <v/>
      </c>
      <c r="E96" s="287" t="str">
        <f>IF(INDEX('CoC Ranking Data'!$A$1:$CF$106,ROW($E97),67)&lt;&gt;"",INDEX('CoC Ranking Data'!$A$1:$CF$106,ROW($E97),67),"")</f>
        <v/>
      </c>
      <c r="F96" s="300" t="str">
        <f t="shared" si="2"/>
        <v/>
      </c>
      <c r="G96" s="8" t="str">
        <f t="shared" si="3"/>
        <v/>
      </c>
    </row>
    <row r="97" spans="1:7" x14ac:dyDescent="0.25">
      <c r="A97" s="286" t="str">
        <f>IF(INDEX('CoC Ranking Data'!$A$1:$CF$106,ROW($E98),4)&lt;&gt;"",INDEX('CoC Ranking Data'!$A$1:$CF$106,ROW($E98),4),"")</f>
        <v/>
      </c>
      <c r="B97" s="286" t="str">
        <f>IF(INDEX('CoC Ranking Data'!$A$1:$CF$106,ROW($E98),5)&lt;&gt;"",INDEX('CoC Ranking Data'!$A$1:$CF$106,ROW($E98),5),"")</f>
        <v/>
      </c>
      <c r="C97" s="287" t="str">
        <f>IF(INDEX('CoC Ranking Data'!$A$1:$CF$106,ROW($E98),7)&lt;&gt;"",INDEX('CoC Ranking Data'!$A$1:$CF$106,ROW($E98),7),"")</f>
        <v/>
      </c>
      <c r="D97" s="211" t="str">
        <f>IF(INDEX('CoC Ranking Data'!$A$1:$CF$106,ROW($E98),63)&lt;&gt;"",INDEX('CoC Ranking Data'!$A$1:$CF$106,ROW($E98),63),"")</f>
        <v/>
      </c>
      <c r="E97" s="287" t="str">
        <f>IF(INDEX('CoC Ranking Data'!$A$1:$CF$106,ROW($E98),67)&lt;&gt;"",INDEX('CoC Ranking Data'!$A$1:$CF$106,ROW($E98),67),"")</f>
        <v/>
      </c>
      <c r="F97" s="300" t="str">
        <f t="shared" si="2"/>
        <v/>
      </c>
      <c r="G97" s="8" t="str">
        <f t="shared" si="3"/>
        <v/>
      </c>
    </row>
    <row r="98" spans="1:7" x14ac:dyDescent="0.25">
      <c r="A98" s="286" t="str">
        <f>IF(INDEX('CoC Ranking Data'!$A$1:$CF$106,ROW($E99),4)&lt;&gt;"",INDEX('CoC Ranking Data'!$A$1:$CF$106,ROW($E99),4),"")</f>
        <v/>
      </c>
      <c r="B98" s="286" t="str">
        <f>IF(INDEX('CoC Ranking Data'!$A$1:$CF$106,ROW($E99),5)&lt;&gt;"",INDEX('CoC Ranking Data'!$A$1:$CF$106,ROW($E99),5),"")</f>
        <v/>
      </c>
      <c r="C98" s="287" t="str">
        <f>IF(INDEX('CoC Ranking Data'!$A$1:$CF$106,ROW($E99),7)&lt;&gt;"",INDEX('CoC Ranking Data'!$A$1:$CF$106,ROW($E99),7),"")</f>
        <v/>
      </c>
      <c r="D98" s="211" t="str">
        <f>IF(INDEX('CoC Ranking Data'!$A$1:$CF$106,ROW($E99),63)&lt;&gt;"",INDEX('CoC Ranking Data'!$A$1:$CF$106,ROW($E99),63),"")</f>
        <v/>
      </c>
      <c r="E98" s="287" t="str">
        <f>IF(INDEX('CoC Ranking Data'!$A$1:$CF$106,ROW($E99),67)&lt;&gt;"",INDEX('CoC Ranking Data'!$A$1:$CF$106,ROW($E99),67),"")</f>
        <v/>
      </c>
      <c r="F98" s="300" t="str">
        <f t="shared" si="2"/>
        <v/>
      </c>
      <c r="G98" s="8" t="str">
        <f t="shared" si="3"/>
        <v/>
      </c>
    </row>
    <row r="99" spans="1:7" x14ac:dyDescent="0.25">
      <c r="A99" s="286" t="str">
        <f>IF(INDEX('CoC Ranking Data'!$A$1:$CF$106,ROW($E100),4)&lt;&gt;"",INDEX('CoC Ranking Data'!$A$1:$CF$106,ROW($E100),4),"")</f>
        <v/>
      </c>
      <c r="B99" s="286" t="str">
        <f>IF(INDEX('CoC Ranking Data'!$A$1:$CF$106,ROW($E100),5)&lt;&gt;"",INDEX('CoC Ranking Data'!$A$1:$CF$106,ROW($E100),5),"")</f>
        <v/>
      </c>
      <c r="C99" s="287" t="str">
        <f>IF(INDEX('CoC Ranking Data'!$A$1:$CF$106,ROW($E100),7)&lt;&gt;"",INDEX('CoC Ranking Data'!$A$1:$CF$106,ROW($E100),7),"")</f>
        <v/>
      </c>
      <c r="D99" s="211" t="str">
        <f>IF(INDEX('CoC Ranking Data'!$A$1:$CF$106,ROW($E100),63)&lt;&gt;"",INDEX('CoC Ranking Data'!$A$1:$CF$106,ROW($E100),63),"")</f>
        <v/>
      </c>
      <c r="E99" s="287" t="str">
        <f>IF(INDEX('CoC Ranking Data'!$A$1:$CF$106,ROW($E100),67)&lt;&gt;"",INDEX('CoC Ranking Data'!$A$1:$CF$106,ROW($E100),67),"")</f>
        <v/>
      </c>
      <c r="F99" s="300" t="str">
        <f t="shared" si="2"/>
        <v/>
      </c>
      <c r="G99" s="8" t="str">
        <f t="shared" si="3"/>
        <v/>
      </c>
    </row>
    <row r="100" spans="1:7" x14ac:dyDescent="0.25">
      <c r="A100" s="286" t="str">
        <f>IF(INDEX('CoC Ranking Data'!$A$1:$CF$106,ROW($E101),4)&lt;&gt;"",INDEX('CoC Ranking Data'!$A$1:$CF$106,ROW($E101),4),"")</f>
        <v/>
      </c>
      <c r="B100" s="286" t="str">
        <f>IF(INDEX('CoC Ranking Data'!$A$1:$CF$106,ROW($E101),5)&lt;&gt;"",INDEX('CoC Ranking Data'!$A$1:$CF$106,ROW($E101),5),"")</f>
        <v/>
      </c>
      <c r="C100" s="287" t="str">
        <f>IF(INDEX('CoC Ranking Data'!$A$1:$CF$106,ROW($E101),7)&lt;&gt;"",INDEX('CoC Ranking Data'!$A$1:$CF$106,ROW($E101),7),"")</f>
        <v/>
      </c>
      <c r="D100" s="211" t="str">
        <f>IF(INDEX('CoC Ranking Data'!$A$1:$CF$106,ROW($E101),63)&lt;&gt;"",INDEX('CoC Ranking Data'!$A$1:$CF$106,ROW($E101),63),"")</f>
        <v/>
      </c>
      <c r="E100" s="287" t="str">
        <f>IF(INDEX('CoC Ranking Data'!$A$1:$CF$106,ROW($E101),67)&lt;&gt;"",INDEX('CoC Ranking Data'!$A$1:$CF$106,ROW($E101),67),"")</f>
        <v/>
      </c>
      <c r="F100" s="300" t="str">
        <f t="shared" si="2"/>
        <v/>
      </c>
      <c r="G100" s="8" t="str">
        <f t="shared" si="3"/>
        <v/>
      </c>
    </row>
    <row r="101" spans="1:7" x14ac:dyDescent="0.25">
      <c r="A101" s="286" t="str">
        <f>IF(INDEX('CoC Ranking Data'!$A$1:$CF$106,ROW($E102),4)&lt;&gt;"",INDEX('CoC Ranking Data'!$A$1:$CF$106,ROW($E102),4),"")</f>
        <v/>
      </c>
      <c r="B101" s="286" t="str">
        <f>IF(INDEX('CoC Ranking Data'!$A$1:$CF$106,ROW($E102),5)&lt;&gt;"",INDEX('CoC Ranking Data'!$A$1:$CF$106,ROW($E102),5),"")</f>
        <v/>
      </c>
      <c r="C101" s="287" t="str">
        <f>IF(INDEX('CoC Ranking Data'!$A$1:$CF$106,ROW($E102),7)&lt;&gt;"",INDEX('CoC Ranking Data'!$A$1:$CF$106,ROW($E102),7),"")</f>
        <v/>
      </c>
      <c r="D101" s="211" t="str">
        <f>IF(INDEX('CoC Ranking Data'!$A$1:$CF$106,ROW($E102),63)&lt;&gt;"",INDEX('CoC Ranking Data'!$A$1:$CF$106,ROW($E102),63),"")</f>
        <v/>
      </c>
      <c r="E101" s="287" t="str">
        <f>IF(INDEX('CoC Ranking Data'!$A$1:$CF$106,ROW($E102),67)&lt;&gt;"",INDEX('CoC Ranking Data'!$A$1:$CF$106,ROW($E102),67),"")</f>
        <v/>
      </c>
      <c r="F101" s="300" t="str">
        <f t="shared" si="2"/>
        <v/>
      </c>
      <c r="G101" s="8" t="str">
        <f t="shared" si="3"/>
        <v/>
      </c>
    </row>
    <row r="102" spans="1:7" x14ac:dyDescent="0.25">
      <c r="A102" s="286" t="str">
        <f>IF(INDEX('CoC Ranking Data'!$A$1:$CF$106,ROW($E103),4)&lt;&gt;"",INDEX('CoC Ranking Data'!$A$1:$CF$106,ROW($E103),4),"")</f>
        <v/>
      </c>
      <c r="B102" s="286" t="str">
        <f>IF(INDEX('CoC Ranking Data'!$A$1:$CF$106,ROW($E103),5)&lt;&gt;"",INDEX('CoC Ranking Data'!$A$1:$CF$106,ROW($E103),5),"")</f>
        <v/>
      </c>
      <c r="C102" s="287" t="str">
        <f>IF(INDEX('CoC Ranking Data'!$A$1:$CF$106,ROW($E103),7)&lt;&gt;"",INDEX('CoC Ranking Data'!$A$1:$CF$106,ROW($E103),7),"")</f>
        <v/>
      </c>
      <c r="D102" s="211" t="str">
        <f>IF(INDEX('CoC Ranking Data'!$A$1:$CF$106,ROW($E103),63)&lt;&gt;"",INDEX('CoC Ranking Data'!$A$1:$CF$106,ROW($E103),63),"")</f>
        <v/>
      </c>
      <c r="E102" s="287" t="str">
        <f>IF(INDEX('CoC Ranking Data'!$A$1:$CF$106,ROW($E103),67)&lt;&gt;"",INDEX('CoC Ranking Data'!$A$1:$CF$106,ROW($E103),67),"")</f>
        <v/>
      </c>
      <c r="F102" s="300" t="str">
        <f t="shared" si="2"/>
        <v/>
      </c>
      <c r="G102" s="8" t="str">
        <f t="shared" si="3"/>
        <v/>
      </c>
    </row>
  </sheetData>
  <sheetProtection algorithmName="SHA-512" hashValue="ud9qPR7h4K8AeqsWc98zgipn0WZvXSjZ1H8zJ89XTBYq36/5O+8VM51/ZxcpNbfvKG9srSNd4fyN8Jco1IFOOg==" saltValue="Blx3KyLyVaZoChDE8ihteA==" spinCount="100000" sheet="1" objects="1" scenarios="1" selectLockedCells="1"/>
  <autoFilter ref="A7:G7" xr:uid="{00000000-0009-0000-0000-000018000000}">
    <filterColumn colId="0" showButton="0"/>
    <filterColumn colId="1" showButton="0"/>
  </autoFilter>
  <hyperlinks>
    <hyperlink ref="E1" location="'Scoring Chart'!A1" display="Return to Scoring Chart" xr:uid="{00000000-0004-0000-1800-000000000000}"/>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
    <pageSetUpPr fitToPage="1"/>
  </sheetPr>
  <dimension ref="A1:E102"/>
  <sheetViews>
    <sheetView showGridLines="0" zoomScaleNormal="100" workbookViewId="0">
      <selection activeCell="E1" sqref="E1"/>
    </sheetView>
  </sheetViews>
  <sheetFormatPr defaultRowHeight="15" x14ac:dyDescent="0.25"/>
  <cols>
    <col min="1" max="1" width="50.7109375" style="334" customWidth="1"/>
    <col min="2" max="2" width="60.7109375" style="334" customWidth="1"/>
    <col min="3" max="3" width="25.7109375" customWidth="1"/>
    <col min="4" max="4" width="24.85546875" style="1" customWidth="1"/>
    <col min="5" max="5" width="14.85546875" style="1" customWidth="1"/>
  </cols>
  <sheetData>
    <row r="1" spans="1:5" ht="18" x14ac:dyDescent="0.25">
      <c r="A1" s="335"/>
      <c r="B1" s="509" t="s">
        <v>830</v>
      </c>
      <c r="C1" s="338"/>
      <c r="D1" s="345"/>
      <c r="E1" s="373" t="s">
        <v>342</v>
      </c>
    </row>
    <row r="2" spans="1:5" ht="15.75" customHeight="1" x14ac:dyDescent="0.25">
      <c r="A2" s="333"/>
      <c r="B2" s="475" t="s">
        <v>456</v>
      </c>
      <c r="D2" s="345"/>
      <c r="E2"/>
    </row>
    <row r="3" spans="1:5" ht="15.75" customHeight="1" x14ac:dyDescent="0.25">
      <c r="A3"/>
      <c r="B3"/>
      <c r="D3" s="345"/>
      <c r="E3"/>
    </row>
    <row r="4" spans="1:5" ht="15.75" customHeight="1" thickBot="1" x14ac:dyDescent="0.3">
      <c r="D4" s="345"/>
      <c r="E4"/>
    </row>
    <row r="5" spans="1:5" s="12" customFormat="1" ht="15.75" thickBot="1" x14ac:dyDescent="0.3">
      <c r="A5" s="329" t="s">
        <v>2</v>
      </c>
      <c r="B5" s="329" t="s">
        <v>3</v>
      </c>
      <c r="C5" s="248" t="s">
        <v>4</v>
      </c>
      <c r="D5" s="247" t="s">
        <v>294</v>
      </c>
      <c r="E5" s="11" t="s">
        <v>1</v>
      </c>
    </row>
    <row r="6" spans="1:5" s="9" customFormat="1" ht="13.5" customHeight="1" x14ac:dyDescent="0.2">
      <c r="A6" s="286" t="str">
        <f>IF(INDEX('CoC Ranking Data'!$A$1:$CF$106,ROW($E9),4)&lt;&gt;"",INDEX('CoC Ranking Data'!$A$1:$CF$106,ROW($E9),4),"")</f>
        <v>Armstrong County Community Action Agency</v>
      </c>
      <c r="B6" s="286" t="str">
        <f>IF(INDEX('CoC Ranking Data'!$A$1:$CF$106,ROW($E9),5)&lt;&gt;"",INDEX('CoC Ranking Data'!$A$1:$CF$106,ROW($E9),5),"")</f>
        <v>Armstrong County Permanent Supportive Housing Program</v>
      </c>
      <c r="C6" s="287" t="str">
        <f>IF(INDEX('CoC Ranking Data'!$A$1:$CF$106,ROW($E9),7)&lt;&gt;"",INDEX('CoC Ranking Data'!$A$1:$CF$106,ROW($E9),7),"")</f>
        <v>PH</v>
      </c>
      <c r="D6" s="287" t="str">
        <f>IF(INDEX('CoC Ranking Data'!$A$1:$CF$106,ROW($E9),68)&lt;&gt;"",INDEX('CoC Ranking Data'!$A$1:$CF$106,ROW($E9),68),"")</f>
        <v>Yes</v>
      </c>
      <c r="E6" s="15">
        <f t="shared" ref="E6:E69" si="0">IF(A6&lt;&gt;"", IF(D6="Yes", 3, 0), "")</f>
        <v>3</v>
      </c>
    </row>
    <row r="7" spans="1:5" s="9" customFormat="1" ht="13.5" customHeight="1" x14ac:dyDescent="0.2">
      <c r="A7" s="286" t="str">
        <f>IF(INDEX('CoC Ranking Data'!$A$1:$CF$106,ROW($E10),4)&lt;&gt;"",INDEX('CoC Ranking Data'!$A$1:$CF$106,ROW($E10),4),"")</f>
        <v>Armstrong County Community Action Agency</v>
      </c>
      <c r="B7" s="286" t="str">
        <f>IF(INDEX('CoC Ranking Data'!$A$1:$CF$106,ROW($E10),5)&lt;&gt;"",INDEX('CoC Ranking Data'!$A$1:$CF$106,ROW($E10),5),"")</f>
        <v>Armstrong-Fayette Rapid Rehousing Program</v>
      </c>
      <c r="C7" s="287" t="str">
        <f>IF(INDEX('CoC Ranking Data'!$A$1:$CF$106,ROW($E10),7)&lt;&gt;"",INDEX('CoC Ranking Data'!$A$1:$CF$106,ROW($E10),7),"")</f>
        <v>PH-RRH</v>
      </c>
      <c r="D7" s="287" t="str">
        <f>IF(INDEX('CoC Ranking Data'!$A$1:$CF$106,ROW($E10),68)&lt;&gt;"",INDEX('CoC Ranking Data'!$A$1:$CF$106,ROW($E10),68),"")</f>
        <v>Yes</v>
      </c>
      <c r="E7" s="15">
        <f t="shared" si="0"/>
        <v>3</v>
      </c>
    </row>
    <row r="8" spans="1:5" s="9" customFormat="1" ht="12.75" x14ac:dyDescent="0.2">
      <c r="A8" s="286" t="str">
        <f>IF(INDEX('CoC Ranking Data'!$A$1:$CF$106,ROW($E11),4)&lt;&gt;"",INDEX('CoC Ranking Data'!$A$1:$CF$106,ROW($E11),4),"")</f>
        <v>Armstrong County Community Action Agency</v>
      </c>
      <c r="B8" s="286" t="str">
        <f>IF(INDEX('CoC Ranking Data'!$A$1:$CF$106,ROW($E11),5)&lt;&gt;"",INDEX('CoC Ranking Data'!$A$1:$CF$106,ROW($E11),5),"")</f>
        <v>Rapid Rehousing Program of Armstrong County</v>
      </c>
      <c r="C8" s="287" t="str">
        <f>IF(INDEX('CoC Ranking Data'!$A$1:$CF$106,ROW($E11),7)&lt;&gt;"",INDEX('CoC Ranking Data'!$A$1:$CF$106,ROW($E11),7),"")</f>
        <v>PH-RRH</v>
      </c>
      <c r="D8" s="287" t="str">
        <f>IF(INDEX('CoC Ranking Data'!$A$1:$CF$106,ROW($E11),68)&lt;&gt;"",INDEX('CoC Ranking Data'!$A$1:$CF$106,ROW($E11),68),"")</f>
        <v>Yes</v>
      </c>
      <c r="E8" s="15">
        <f t="shared" si="0"/>
        <v>3</v>
      </c>
    </row>
    <row r="9" spans="1:5" s="9" customFormat="1" ht="12.75" x14ac:dyDescent="0.2">
      <c r="A9" s="286" t="str">
        <f>IF(INDEX('CoC Ranking Data'!$A$1:$CF$106,ROW($E12),4)&lt;&gt;"",INDEX('CoC Ranking Data'!$A$1:$CF$106,ROW($E12),4),"")</f>
        <v>Cameron/Elk Counties Behavioral &amp; Developmental Programs</v>
      </c>
      <c r="B9" s="286" t="str">
        <f>IF(INDEX('CoC Ranking Data'!$A$1:$CF$106,ROW($E12),5)&lt;&gt;"",INDEX('CoC Ranking Data'!$A$1:$CF$106,ROW($E12),5),"")</f>
        <v xml:space="preserve">AHEAD </v>
      </c>
      <c r="C9" s="287" t="str">
        <f>IF(INDEX('CoC Ranking Data'!$A$1:$CF$106,ROW($E12),7)&lt;&gt;"",INDEX('CoC Ranking Data'!$A$1:$CF$106,ROW($E12),7),"")</f>
        <v>PH</v>
      </c>
      <c r="D9" s="287" t="str">
        <f>IF(INDEX('CoC Ranking Data'!$A$1:$CF$106,ROW($E12),68)&lt;&gt;"",INDEX('CoC Ranking Data'!$A$1:$CF$106,ROW($E12),68),"")</f>
        <v>Yes</v>
      </c>
      <c r="E9" s="15">
        <f t="shared" si="0"/>
        <v>3</v>
      </c>
    </row>
    <row r="10" spans="1:5" s="9" customFormat="1" ht="12.75" x14ac:dyDescent="0.2">
      <c r="A10" s="286" t="str">
        <f>IF(INDEX('CoC Ranking Data'!$A$1:$CF$106,ROW($E13),4)&lt;&gt;"",INDEX('CoC Ranking Data'!$A$1:$CF$106,ROW($E13),4),"")</f>
        <v>Cameron/Elk Counties Behavioral &amp; Developmental Programs</v>
      </c>
      <c r="B10" s="286" t="str">
        <f>IF(INDEX('CoC Ranking Data'!$A$1:$CF$106,ROW($E13),5)&lt;&gt;"",INDEX('CoC Ranking Data'!$A$1:$CF$106,ROW($E13),5),"")</f>
        <v xml:space="preserve">Home Again </v>
      </c>
      <c r="C10" s="287" t="str">
        <f>IF(INDEX('CoC Ranking Data'!$A$1:$CF$106,ROW($E13),7)&lt;&gt;"",INDEX('CoC Ranking Data'!$A$1:$CF$106,ROW($E13),7),"")</f>
        <v>PH</v>
      </c>
      <c r="D10" s="287" t="str">
        <f>IF(INDEX('CoC Ranking Data'!$A$1:$CF$106,ROW($E13),68)&lt;&gt;"",INDEX('CoC Ranking Data'!$A$1:$CF$106,ROW($E13),68),"")</f>
        <v>Yes</v>
      </c>
      <c r="E10" s="15">
        <f t="shared" si="0"/>
        <v>3</v>
      </c>
    </row>
    <row r="11" spans="1:5" s="9" customFormat="1" ht="12.75" x14ac:dyDescent="0.2">
      <c r="A11" s="286" t="str">
        <f>IF(INDEX('CoC Ranking Data'!$A$1:$CF$106,ROW($E14),4)&lt;&gt;"",INDEX('CoC Ranking Data'!$A$1:$CF$106,ROW($E14),4),"")</f>
        <v>CAPSEA, Inc.</v>
      </c>
      <c r="B11" s="286" t="str">
        <f>IF(INDEX('CoC Ranking Data'!$A$1:$CF$106,ROW($E14),5)&lt;&gt;"",INDEX('CoC Ranking Data'!$A$1:$CF$106,ROW($E14),5),"")</f>
        <v>Housing Plus</v>
      </c>
      <c r="C11" s="287" t="str">
        <f>IF(INDEX('CoC Ranking Data'!$A$1:$CF$106,ROW($E14),7)&lt;&gt;"",INDEX('CoC Ranking Data'!$A$1:$CF$106,ROW($E14),7),"")</f>
        <v>PH</v>
      </c>
      <c r="D11" s="287" t="str">
        <f>IF(INDEX('CoC Ranking Data'!$A$1:$CF$106,ROW($E14),68)&lt;&gt;"",INDEX('CoC Ranking Data'!$A$1:$CF$106,ROW($E14),68),"")</f>
        <v>Yes</v>
      </c>
      <c r="E11" s="15">
        <f t="shared" si="0"/>
        <v>3</v>
      </c>
    </row>
    <row r="12" spans="1:5" s="9" customFormat="1" ht="12.75" x14ac:dyDescent="0.2">
      <c r="A12" s="286" t="str">
        <f>IF(INDEX('CoC Ranking Data'!$A$1:$CF$106,ROW($E15),4)&lt;&gt;"",INDEX('CoC Ranking Data'!$A$1:$CF$106,ROW($E15),4),"")</f>
        <v>City Mission-Living Stones, Inc.</v>
      </c>
      <c r="B12" s="286" t="str">
        <f>IF(INDEX('CoC Ranking Data'!$A$1:$CF$106,ROW($E15),5)&lt;&gt;"",INDEX('CoC Ranking Data'!$A$1:$CF$106,ROW($E15),5),"")</f>
        <v>Gallatin School Living Centre</v>
      </c>
      <c r="C12" s="287" t="str">
        <f>IF(INDEX('CoC Ranking Data'!$A$1:$CF$106,ROW($E15),7)&lt;&gt;"",INDEX('CoC Ranking Data'!$A$1:$CF$106,ROW($E15),7),"")</f>
        <v>TH</v>
      </c>
      <c r="D12" s="287" t="str">
        <f>IF(INDEX('CoC Ranking Data'!$A$1:$CF$106,ROW($E15),68)&lt;&gt;"",INDEX('CoC Ranking Data'!$A$1:$CF$106,ROW($E15),68),"")</f>
        <v>Yes</v>
      </c>
      <c r="E12" s="15">
        <f t="shared" si="0"/>
        <v>3</v>
      </c>
    </row>
    <row r="13" spans="1:5" s="9" customFormat="1" ht="12.75" x14ac:dyDescent="0.2">
      <c r="A13" s="286" t="str">
        <f>IF(INDEX('CoC Ranking Data'!$A$1:$CF$106,ROW($E16),4)&lt;&gt;"",INDEX('CoC Ranking Data'!$A$1:$CF$106,ROW($E16),4),"")</f>
        <v>Community Action, Inc.</v>
      </c>
      <c r="B13" s="286" t="str">
        <f>IF(INDEX('CoC Ranking Data'!$A$1:$CF$106,ROW($E16),5)&lt;&gt;"",INDEX('CoC Ranking Data'!$A$1:$CF$106,ROW($E16),5),"")</f>
        <v>Housing for Homeless and Disabled Persons</v>
      </c>
      <c r="C13" s="287" t="str">
        <f>IF(INDEX('CoC Ranking Data'!$A$1:$CF$106,ROW($E16),7)&lt;&gt;"",INDEX('CoC Ranking Data'!$A$1:$CF$106,ROW($E16),7),"")</f>
        <v>PH</v>
      </c>
      <c r="D13" s="287" t="str">
        <f>IF(INDEX('CoC Ranking Data'!$A$1:$CF$106,ROW($E16),68)&lt;&gt;"",INDEX('CoC Ranking Data'!$A$1:$CF$106,ROW($E16),68),"")</f>
        <v>Yes</v>
      </c>
      <c r="E13" s="15">
        <f t="shared" si="0"/>
        <v>3</v>
      </c>
    </row>
    <row r="14" spans="1:5" s="9" customFormat="1" ht="12.75" x14ac:dyDescent="0.2">
      <c r="A14" s="286" t="str">
        <f>IF(INDEX('CoC Ranking Data'!$A$1:$CF$106,ROW($E17),4)&lt;&gt;"",INDEX('CoC Ranking Data'!$A$1:$CF$106,ROW($E17),4),"")</f>
        <v>Community Action, Inc.</v>
      </c>
      <c r="B14" s="286" t="str">
        <f>IF(INDEX('CoC Ranking Data'!$A$1:$CF$106,ROW($E17),5)&lt;&gt;"",INDEX('CoC Ranking Data'!$A$1:$CF$106,ROW($E17),5),"")</f>
        <v>Transitional Housing Project</v>
      </c>
      <c r="C14" s="287" t="str">
        <f>IF(INDEX('CoC Ranking Data'!$A$1:$CF$106,ROW($E17),7)&lt;&gt;"",INDEX('CoC Ranking Data'!$A$1:$CF$106,ROW($E17),7),"")</f>
        <v>TH</v>
      </c>
      <c r="D14" s="287" t="str">
        <f>IF(INDEX('CoC Ranking Data'!$A$1:$CF$106,ROW($E17),68)&lt;&gt;"",INDEX('CoC Ranking Data'!$A$1:$CF$106,ROW($E17),68),"")</f>
        <v>Yes</v>
      </c>
      <c r="E14" s="15">
        <f t="shared" si="0"/>
        <v>3</v>
      </c>
    </row>
    <row r="15" spans="1:5" s="9" customFormat="1" ht="12.75" x14ac:dyDescent="0.2">
      <c r="A15" s="286" t="str">
        <f>IF(INDEX('CoC Ranking Data'!$A$1:$CF$106,ROW($E18),4)&lt;&gt;"",INDEX('CoC Ranking Data'!$A$1:$CF$106,ROW($E18),4),"")</f>
        <v>Community Connections of Clearfield/Jefferson</v>
      </c>
      <c r="B15" s="286" t="str">
        <f>IF(INDEX('CoC Ranking Data'!$A$1:$CF$106,ROW($E18),5)&lt;&gt;"",INDEX('CoC Ranking Data'!$A$1:$CF$106,ROW($E18),5),"")</f>
        <v>Housing First FY 2018 Renewal Application Counties</v>
      </c>
      <c r="C15" s="287" t="str">
        <f>IF(INDEX('CoC Ranking Data'!$A$1:$CF$106,ROW($E18),7)&lt;&gt;"",INDEX('CoC Ranking Data'!$A$1:$CF$106,ROW($E18),7),"")</f>
        <v>PH</v>
      </c>
      <c r="D15" s="287" t="str">
        <f>IF(INDEX('CoC Ranking Data'!$A$1:$CF$106,ROW($E18),68)&lt;&gt;"",INDEX('CoC Ranking Data'!$A$1:$CF$106,ROW($E18),68),"")</f>
        <v>Yes</v>
      </c>
      <c r="E15" s="15">
        <f t="shared" si="0"/>
        <v>3</v>
      </c>
    </row>
    <row r="16" spans="1:5" s="9" customFormat="1" ht="12.75" x14ac:dyDescent="0.2">
      <c r="A16" s="286" t="str">
        <f>IF(INDEX('CoC Ranking Data'!$A$1:$CF$106,ROW($E19),4)&lt;&gt;"",INDEX('CoC Ranking Data'!$A$1:$CF$106,ROW($E19),4),"")</f>
        <v>Community Services of Venango County, Inc.</v>
      </c>
      <c r="B16" s="286" t="str">
        <f>IF(INDEX('CoC Ranking Data'!$A$1:$CF$106,ROW($E19),5)&lt;&gt;"",INDEX('CoC Ranking Data'!$A$1:$CF$106,ROW($E19),5),"")</f>
        <v>Sycamore Commons</v>
      </c>
      <c r="C16" s="287" t="str">
        <f>IF(INDEX('CoC Ranking Data'!$A$1:$CF$106,ROW($E19),7)&lt;&gt;"",INDEX('CoC Ranking Data'!$A$1:$CF$106,ROW($E19),7),"")</f>
        <v>PH</v>
      </c>
      <c r="D16" s="287" t="str">
        <f>IF(INDEX('CoC Ranking Data'!$A$1:$CF$106,ROW($E19),68)&lt;&gt;"",INDEX('CoC Ranking Data'!$A$1:$CF$106,ROW($E19),68),"")</f>
        <v>No</v>
      </c>
      <c r="E16" s="15">
        <f t="shared" si="0"/>
        <v>0</v>
      </c>
    </row>
    <row r="17" spans="1:5" s="9" customFormat="1" ht="12.75" x14ac:dyDescent="0.2">
      <c r="A17" s="286" t="str">
        <f>IF(INDEX('CoC Ranking Data'!$A$1:$CF$106,ROW($E20),4)&lt;&gt;"",INDEX('CoC Ranking Data'!$A$1:$CF$106,ROW($E20),4),"")</f>
        <v>Connect, Inc.</v>
      </c>
      <c r="B17" s="286" t="str">
        <f>IF(INDEX('CoC Ranking Data'!$A$1:$CF$106,ROW($E20),5)&lt;&gt;"",INDEX('CoC Ranking Data'!$A$1:$CF$106,ROW($E20),5),"")</f>
        <v>Westmoreland Permanent Supportive Housing Expansion</v>
      </c>
      <c r="C17" s="287" t="str">
        <f>IF(INDEX('CoC Ranking Data'!$A$1:$CF$106,ROW($E20),7)&lt;&gt;"",INDEX('CoC Ranking Data'!$A$1:$CF$106,ROW($E20),7),"")</f>
        <v>PH</v>
      </c>
      <c r="D17" s="287" t="str">
        <f>IF(INDEX('CoC Ranking Data'!$A$1:$CF$106,ROW($E20),68)&lt;&gt;"",INDEX('CoC Ranking Data'!$A$1:$CF$106,ROW($E20),68),"")</f>
        <v>Yes</v>
      </c>
      <c r="E17" s="15">
        <f t="shared" si="0"/>
        <v>3</v>
      </c>
    </row>
    <row r="18" spans="1:5" s="9" customFormat="1" ht="15" customHeight="1" x14ac:dyDescent="0.2">
      <c r="A18" s="286" t="str">
        <f>IF(INDEX('CoC Ranking Data'!$A$1:$CF$106,ROW($E21),4)&lt;&gt;"",INDEX('CoC Ranking Data'!$A$1:$CF$106,ROW($E21),4),"")</f>
        <v>County of Butler, Human Services</v>
      </c>
      <c r="B18" s="286" t="str">
        <f>IF(INDEX('CoC Ranking Data'!$A$1:$CF$106,ROW($E21),5)&lt;&gt;"",INDEX('CoC Ranking Data'!$A$1:$CF$106,ROW($E21),5),"")</f>
        <v>Home Again Butler County</v>
      </c>
      <c r="C18" s="287" t="str">
        <f>IF(INDEX('CoC Ranking Data'!$A$1:$CF$106,ROW($E21),7)&lt;&gt;"",INDEX('CoC Ranking Data'!$A$1:$CF$106,ROW($E21),7),"")</f>
        <v>PH</v>
      </c>
      <c r="D18" s="287" t="str">
        <f>IF(INDEX('CoC Ranking Data'!$A$1:$CF$106,ROW($E21),68)&lt;&gt;"",INDEX('CoC Ranking Data'!$A$1:$CF$106,ROW($E21),68),"")</f>
        <v>Yes</v>
      </c>
      <c r="E18" s="15">
        <f t="shared" si="0"/>
        <v>3</v>
      </c>
    </row>
    <row r="19" spans="1:5" s="9" customFormat="1" ht="12.75" x14ac:dyDescent="0.2">
      <c r="A19" s="286" t="str">
        <f>IF(INDEX('CoC Ranking Data'!$A$1:$CF$106,ROW($E22),4)&lt;&gt;"",INDEX('CoC Ranking Data'!$A$1:$CF$106,ROW($E22),4),"")</f>
        <v>County of Butler, Human Services</v>
      </c>
      <c r="B19" s="286" t="str">
        <f>IF(INDEX('CoC Ranking Data'!$A$1:$CF$106,ROW($E22),5)&lt;&gt;"",INDEX('CoC Ranking Data'!$A$1:$CF$106,ROW($E22),5),"")</f>
        <v>HOPE Project</v>
      </c>
      <c r="C19" s="287" t="str">
        <f>IF(INDEX('CoC Ranking Data'!$A$1:$CF$106,ROW($E22),7)&lt;&gt;"",INDEX('CoC Ranking Data'!$A$1:$CF$106,ROW($E22),7),"")</f>
        <v>PH</v>
      </c>
      <c r="D19" s="287" t="str">
        <f>IF(INDEX('CoC Ranking Data'!$A$1:$CF$106,ROW($E22),68)&lt;&gt;"",INDEX('CoC Ranking Data'!$A$1:$CF$106,ROW($E22),68),"")</f>
        <v>Yes</v>
      </c>
      <c r="E19" s="15">
        <f t="shared" si="0"/>
        <v>3</v>
      </c>
    </row>
    <row r="20" spans="1:5" s="9" customFormat="1" ht="12.75" x14ac:dyDescent="0.2">
      <c r="A20" s="286" t="str">
        <f>IF(INDEX('CoC Ranking Data'!$A$1:$CF$106,ROW($E23),4)&lt;&gt;"",INDEX('CoC Ranking Data'!$A$1:$CF$106,ROW($E23),4),"")</f>
        <v>County of Butler, Human Services</v>
      </c>
      <c r="B20" s="286" t="str">
        <f>IF(INDEX('CoC Ranking Data'!$A$1:$CF$106,ROW($E23),5)&lt;&gt;"",INDEX('CoC Ranking Data'!$A$1:$CF$106,ROW($E23),5),"")</f>
        <v>Path Transition Age Project</v>
      </c>
      <c r="C20" s="287" t="str">
        <f>IF(INDEX('CoC Ranking Data'!$A$1:$CF$106,ROW($E23),7)&lt;&gt;"",INDEX('CoC Ranking Data'!$A$1:$CF$106,ROW($E23),7),"")</f>
        <v>PH</v>
      </c>
      <c r="D20" s="287" t="str">
        <f>IF(INDEX('CoC Ranking Data'!$A$1:$CF$106,ROW($E23),68)&lt;&gt;"",INDEX('CoC Ranking Data'!$A$1:$CF$106,ROW($E23),68),"")</f>
        <v>Yes</v>
      </c>
      <c r="E20" s="15">
        <f t="shared" si="0"/>
        <v>3</v>
      </c>
    </row>
    <row r="21" spans="1:5" s="9" customFormat="1" ht="12.75" x14ac:dyDescent="0.2">
      <c r="A21" s="286" t="str">
        <f>IF(INDEX('CoC Ranking Data'!$A$1:$CF$106,ROW($E24),4)&lt;&gt;"",INDEX('CoC Ranking Data'!$A$1:$CF$106,ROW($E24),4),"")</f>
        <v>County of Greene</v>
      </c>
      <c r="B21" s="286" t="str">
        <f>IF(INDEX('CoC Ranking Data'!$A$1:$CF$106,ROW($E24),5)&lt;&gt;"",INDEX('CoC Ranking Data'!$A$1:$CF$106,ROW($E24),5),"")</f>
        <v>Greene County Rapid Rehousing Project</v>
      </c>
      <c r="C21" s="287" t="str">
        <f>IF(INDEX('CoC Ranking Data'!$A$1:$CF$106,ROW($E24),7)&lt;&gt;"",INDEX('CoC Ranking Data'!$A$1:$CF$106,ROW($E24),7),"")</f>
        <v>PH-RRH</v>
      </c>
      <c r="D21" s="287" t="str">
        <f>IF(INDEX('CoC Ranking Data'!$A$1:$CF$106,ROW($E24),68)&lt;&gt;"",INDEX('CoC Ranking Data'!$A$1:$CF$106,ROW($E24),68),"")</f>
        <v>Yes</v>
      </c>
      <c r="E21" s="15">
        <f t="shared" si="0"/>
        <v>3</v>
      </c>
    </row>
    <row r="22" spans="1:5" s="9" customFormat="1" ht="12.75" x14ac:dyDescent="0.2">
      <c r="A22" s="286" t="str">
        <f>IF(INDEX('CoC Ranking Data'!$A$1:$CF$106,ROW($E25),4)&lt;&gt;"",INDEX('CoC Ranking Data'!$A$1:$CF$106,ROW($E25),4),"")</f>
        <v>County of Greene</v>
      </c>
      <c r="B22" s="286" t="str">
        <f>IF(INDEX('CoC Ranking Data'!$A$1:$CF$106,ROW($E25),5)&lt;&gt;"",INDEX('CoC Ranking Data'!$A$1:$CF$106,ROW($E25),5),"")</f>
        <v>Greene County Shelter + Care Project</v>
      </c>
      <c r="C22" s="287" t="str">
        <f>IF(INDEX('CoC Ranking Data'!$A$1:$CF$106,ROW($E25),7)&lt;&gt;"",INDEX('CoC Ranking Data'!$A$1:$CF$106,ROW($E25),7),"")</f>
        <v>PH</v>
      </c>
      <c r="D22" s="287" t="str">
        <f>IF(INDEX('CoC Ranking Data'!$A$1:$CF$106,ROW($E25),68)&lt;&gt;"",INDEX('CoC Ranking Data'!$A$1:$CF$106,ROW($E25),68),"")</f>
        <v>Yes</v>
      </c>
      <c r="E22" s="15">
        <f t="shared" si="0"/>
        <v>3</v>
      </c>
    </row>
    <row r="23" spans="1:5" s="9" customFormat="1" ht="12.75" x14ac:dyDescent="0.2">
      <c r="A23" s="286" t="str">
        <f>IF(INDEX('CoC Ranking Data'!$A$1:$CF$106,ROW($E26),4)&lt;&gt;"",INDEX('CoC Ranking Data'!$A$1:$CF$106,ROW($E26),4),"")</f>
        <v>County of Greene</v>
      </c>
      <c r="B23" s="286" t="str">
        <f>IF(INDEX('CoC Ranking Data'!$A$1:$CF$106,ROW($E26),5)&lt;&gt;"",INDEX('CoC Ranking Data'!$A$1:$CF$106,ROW($E26),5),"")</f>
        <v>Greene County Supportive Housing Project</v>
      </c>
      <c r="C23" s="287" t="str">
        <f>IF(INDEX('CoC Ranking Data'!$A$1:$CF$106,ROW($E26),7)&lt;&gt;"",INDEX('CoC Ranking Data'!$A$1:$CF$106,ROW($E26),7),"")</f>
        <v>PH</v>
      </c>
      <c r="D23" s="287" t="str">
        <f>IF(INDEX('CoC Ranking Data'!$A$1:$CF$106,ROW($E26),68)&lt;&gt;"",INDEX('CoC Ranking Data'!$A$1:$CF$106,ROW($E26),68),"")</f>
        <v>Yes</v>
      </c>
      <c r="E23" s="15">
        <f t="shared" si="0"/>
        <v>3</v>
      </c>
    </row>
    <row r="24" spans="1:5" s="9" customFormat="1" ht="12.75" x14ac:dyDescent="0.2">
      <c r="A24" s="286" t="str">
        <f>IF(INDEX('CoC Ranking Data'!$A$1:$CF$106,ROW($E27),4)&lt;&gt;"",INDEX('CoC Ranking Data'!$A$1:$CF$106,ROW($E27),4),"")</f>
        <v>County of Washington</v>
      </c>
      <c r="B24" s="286" t="str">
        <f>IF(INDEX('CoC Ranking Data'!$A$1:$CF$106,ROW($E27),5)&lt;&gt;"",INDEX('CoC Ranking Data'!$A$1:$CF$106,ROW($E27),5),"")</f>
        <v>Crossing Pointe</v>
      </c>
      <c r="C24" s="287" t="str">
        <f>IF(INDEX('CoC Ranking Data'!$A$1:$CF$106,ROW($E27),7)&lt;&gt;"",INDEX('CoC Ranking Data'!$A$1:$CF$106,ROW($E27),7),"")</f>
        <v>PH</v>
      </c>
      <c r="D24" s="287" t="str">
        <f>IF(INDEX('CoC Ranking Data'!$A$1:$CF$106,ROW($E27),68)&lt;&gt;"",INDEX('CoC Ranking Data'!$A$1:$CF$106,ROW($E27),68),"")</f>
        <v>Yes</v>
      </c>
      <c r="E24" s="15">
        <f t="shared" si="0"/>
        <v>3</v>
      </c>
    </row>
    <row r="25" spans="1:5" s="9" customFormat="1" ht="12.75" x14ac:dyDescent="0.2">
      <c r="A25" s="286" t="str">
        <f>IF(INDEX('CoC Ranking Data'!$A$1:$CF$106,ROW($E28),4)&lt;&gt;"",INDEX('CoC Ranking Data'!$A$1:$CF$106,ROW($E28),4),"")</f>
        <v>County of Washington</v>
      </c>
      <c r="B25" s="286" t="str">
        <f>IF(INDEX('CoC Ranking Data'!$A$1:$CF$106,ROW($E28),5)&lt;&gt;"",INDEX('CoC Ranking Data'!$A$1:$CF$106,ROW($E28),5),"")</f>
        <v>Permanent Supportive Housing</v>
      </c>
      <c r="C25" s="287" t="str">
        <f>IF(INDEX('CoC Ranking Data'!$A$1:$CF$106,ROW($E28),7)&lt;&gt;"",INDEX('CoC Ranking Data'!$A$1:$CF$106,ROW($E28),7),"")</f>
        <v>PH</v>
      </c>
      <c r="D25" s="287" t="str">
        <f>IF(INDEX('CoC Ranking Data'!$A$1:$CF$106,ROW($E28),68)&lt;&gt;"",INDEX('CoC Ranking Data'!$A$1:$CF$106,ROW($E28),68),"")</f>
        <v>Yes</v>
      </c>
      <c r="E25" s="15">
        <f t="shared" si="0"/>
        <v>3</v>
      </c>
    </row>
    <row r="26" spans="1:5" s="9" customFormat="1" ht="12.75" x14ac:dyDescent="0.2">
      <c r="A26" s="286" t="str">
        <f>IF(INDEX('CoC Ranking Data'!$A$1:$CF$106,ROW($E29),4)&lt;&gt;"",INDEX('CoC Ranking Data'!$A$1:$CF$106,ROW($E29),4),"")</f>
        <v>County of Washington</v>
      </c>
      <c r="B26" s="286" t="str">
        <f>IF(INDEX('CoC Ranking Data'!$A$1:$CF$106,ROW($E29),5)&lt;&gt;"",INDEX('CoC Ranking Data'!$A$1:$CF$106,ROW($E29),5),"")</f>
        <v>Shelter plus Care - Washington City Mission</v>
      </c>
      <c r="C26" s="287" t="str">
        <f>IF(INDEX('CoC Ranking Data'!$A$1:$CF$106,ROW($E29),7)&lt;&gt;"",INDEX('CoC Ranking Data'!$A$1:$CF$106,ROW($E29),7),"")</f>
        <v>PH</v>
      </c>
      <c r="D26" s="287" t="str">
        <f>IF(INDEX('CoC Ranking Data'!$A$1:$CF$106,ROW($E29),68)&lt;&gt;"",INDEX('CoC Ranking Data'!$A$1:$CF$106,ROW($E29),68),"")</f>
        <v>Yes</v>
      </c>
      <c r="E26" s="15">
        <f t="shared" si="0"/>
        <v>3</v>
      </c>
    </row>
    <row r="27" spans="1:5" s="9" customFormat="1" ht="12.75" x14ac:dyDescent="0.2">
      <c r="A27" s="286" t="str">
        <f>IF(INDEX('CoC Ranking Data'!$A$1:$CF$106,ROW($E30),4)&lt;&gt;"",INDEX('CoC Ranking Data'!$A$1:$CF$106,ROW($E30),4),"")</f>
        <v>County of Washington</v>
      </c>
      <c r="B27" s="286" t="str">
        <f>IF(INDEX('CoC Ranking Data'!$A$1:$CF$106,ROW($E30),5)&lt;&gt;"",INDEX('CoC Ranking Data'!$A$1:$CF$106,ROW($E30),5),"")</f>
        <v>Shelter plus Care I</v>
      </c>
      <c r="C27" s="287" t="str">
        <f>IF(INDEX('CoC Ranking Data'!$A$1:$CF$106,ROW($E30),7)&lt;&gt;"",INDEX('CoC Ranking Data'!$A$1:$CF$106,ROW($E30),7),"")</f>
        <v>PH</v>
      </c>
      <c r="D27" s="287" t="str">
        <f>IF(INDEX('CoC Ranking Data'!$A$1:$CF$106,ROW($E30),68)&lt;&gt;"",INDEX('CoC Ranking Data'!$A$1:$CF$106,ROW($E30),68),"")</f>
        <v>Yes</v>
      </c>
      <c r="E27" s="15">
        <f t="shared" si="0"/>
        <v>3</v>
      </c>
    </row>
    <row r="28" spans="1:5" s="9" customFormat="1" ht="12.75" x14ac:dyDescent="0.2">
      <c r="A28" s="286" t="str">
        <f>IF(INDEX('CoC Ranking Data'!$A$1:$CF$106,ROW($E31),4)&lt;&gt;"",INDEX('CoC Ranking Data'!$A$1:$CF$106,ROW($E31),4),"")</f>
        <v>County of Washington</v>
      </c>
      <c r="B28" s="286" t="str">
        <f>IF(INDEX('CoC Ranking Data'!$A$1:$CF$106,ROW($E31),5)&lt;&gt;"",INDEX('CoC Ranking Data'!$A$1:$CF$106,ROW($E31),5),"")</f>
        <v>Supportive Living</v>
      </c>
      <c r="C28" s="287" t="str">
        <f>IF(INDEX('CoC Ranking Data'!$A$1:$CF$106,ROW($E31),7)&lt;&gt;"",INDEX('CoC Ranking Data'!$A$1:$CF$106,ROW($E31),7),"")</f>
        <v>PH</v>
      </c>
      <c r="D28" s="287" t="str">
        <f>IF(INDEX('CoC Ranking Data'!$A$1:$CF$106,ROW($E31),68)&lt;&gt;"",INDEX('CoC Ranking Data'!$A$1:$CF$106,ROW($E31),68),"")</f>
        <v>Yes</v>
      </c>
      <c r="E28" s="15">
        <f t="shared" si="0"/>
        <v>3</v>
      </c>
    </row>
    <row r="29" spans="1:5" s="9" customFormat="1" ht="12.75" x14ac:dyDescent="0.2">
      <c r="A29" s="286" t="str">
        <f>IF(INDEX('CoC Ranking Data'!$A$1:$CF$106,ROW($E32),4)&lt;&gt;"",INDEX('CoC Ranking Data'!$A$1:$CF$106,ROW($E32),4),"")</f>
        <v>Crawford County Coalition on Housing Needs, Inc.</v>
      </c>
      <c r="B29" s="286" t="str">
        <f>IF(INDEX('CoC Ranking Data'!$A$1:$CF$106,ROW($E32),5)&lt;&gt;"",INDEX('CoC Ranking Data'!$A$1:$CF$106,ROW($E32),5),"")</f>
        <v>Liberty House Transitional Housing Program</v>
      </c>
      <c r="C29" s="287" t="str">
        <f>IF(INDEX('CoC Ranking Data'!$A$1:$CF$106,ROW($E32),7)&lt;&gt;"",INDEX('CoC Ranking Data'!$A$1:$CF$106,ROW($E32),7),"")</f>
        <v>TH</v>
      </c>
      <c r="D29" s="287" t="str">
        <f>IF(INDEX('CoC Ranking Data'!$A$1:$CF$106,ROW($E32),68)&lt;&gt;"",INDEX('CoC Ranking Data'!$A$1:$CF$106,ROW($E32),68),"")</f>
        <v>Yes</v>
      </c>
      <c r="E29" s="15">
        <f t="shared" si="0"/>
        <v>3</v>
      </c>
    </row>
    <row r="30" spans="1:5" s="9" customFormat="1" ht="12.75" x14ac:dyDescent="0.2">
      <c r="A30" s="286" t="str">
        <f>IF(INDEX('CoC Ranking Data'!$A$1:$CF$106,ROW($E33),4)&lt;&gt;"",INDEX('CoC Ranking Data'!$A$1:$CF$106,ROW($E33),4),"")</f>
        <v>Crawford County Commissioners</v>
      </c>
      <c r="B30" s="286" t="str">
        <f>IF(INDEX('CoC Ranking Data'!$A$1:$CF$106,ROW($E33),5)&lt;&gt;"",INDEX('CoC Ranking Data'!$A$1:$CF$106,ROW($E33),5),"")</f>
        <v>Crawford County Shelter plus Care</v>
      </c>
      <c r="C30" s="287" t="str">
        <f>IF(INDEX('CoC Ranking Data'!$A$1:$CF$106,ROW($E33),7)&lt;&gt;"",INDEX('CoC Ranking Data'!$A$1:$CF$106,ROW($E33),7),"")</f>
        <v>PH</v>
      </c>
      <c r="D30" s="287" t="str">
        <f>IF(INDEX('CoC Ranking Data'!$A$1:$CF$106,ROW($E33),68)&lt;&gt;"",INDEX('CoC Ranking Data'!$A$1:$CF$106,ROW($E33),68),"")</f>
        <v>Yes</v>
      </c>
      <c r="E30" s="15">
        <f t="shared" si="0"/>
        <v>3</v>
      </c>
    </row>
    <row r="31" spans="1:5" s="9" customFormat="1" ht="12.75" x14ac:dyDescent="0.2">
      <c r="A31" s="286" t="str">
        <f>IF(INDEX('CoC Ranking Data'!$A$1:$CF$106,ROW($E34),4)&lt;&gt;"",INDEX('CoC Ranking Data'!$A$1:$CF$106,ROW($E34),4),"")</f>
        <v>Crawford County Mental Health Awareness Program, Inc.</v>
      </c>
      <c r="B31" s="286" t="str">
        <f>IF(INDEX('CoC Ranking Data'!$A$1:$CF$106,ROW($E34),5)&lt;&gt;"",INDEX('CoC Ranking Data'!$A$1:$CF$106,ROW($E34),5),"")</f>
        <v>CHAPS Fairweather Lodge</v>
      </c>
      <c r="C31" s="287" t="str">
        <f>IF(INDEX('CoC Ranking Data'!$A$1:$CF$106,ROW($E34),7)&lt;&gt;"",INDEX('CoC Ranking Data'!$A$1:$CF$106,ROW($E34),7),"")</f>
        <v>PH</v>
      </c>
      <c r="D31" s="287" t="str">
        <f>IF(INDEX('CoC Ranking Data'!$A$1:$CF$106,ROW($E34),68)&lt;&gt;"",INDEX('CoC Ranking Data'!$A$1:$CF$106,ROW($E34),68),"")</f>
        <v>Yes</v>
      </c>
      <c r="E31" s="15">
        <f t="shared" si="0"/>
        <v>3</v>
      </c>
    </row>
    <row r="32" spans="1:5" s="9" customFormat="1" ht="12.75" x14ac:dyDescent="0.2">
      <c r="A32" s="286" t="str">
        <f>IF(INDEX('CoC Ranking Data'!$A$1:$CF$106,ROW($E35),4)&lt;&gt;"",INDEX('CoC Ranking Data'!$A$1:$CF$106,ROW($E35),4),"")</f>
        <v>Crawford County Mental Health Awareness Program, Inc.</v>
      </c>
      <c r="B32" s="286" t="str">
        <f>IF(INDEX('CoC Ranking Data'!$A$1:$CF$106,ROW($E35),5)&lt;&gt;"",INDEX('CoC Ranking Data'!$A$1:$CF$106,ROW($E35),5),"")</f>
        <v xml:space="preserve">CHAPS Family Housing </v>
      </c>
      <c r="C32" s="287" t="str">
        <f>IF(INDEX('CoC Ranking Data'!$A$1:$CF$106,ROW($E35),7)&lt;&gt;"",INDEX('CoC Ranking Data'!$A$1:$CF$106,ROW($E35),7),"")</f>
        <v>PH</v>
      </c>
      <c r="D32" s="287" t="str">
        <f>IF(INDEX('CoC Ranking Data'!$A$1:$CF$106,ROW($E35),68)&lt;&gt;"",INDEX('CoC Ranking Data'!$A$1:$CF$106,ROW($E35),68),"")</f>
        <v>Yes</v>
      </c>
      <c r="E32" s="15">
        <f t="shared" si="0"/>
        <v>3</v>
      </c>
    </row>
    <row r="33" spans="1:5" s="9" customFormat="1" ht="12.75" x14ac:dyDescent="0.2">
      <c r="A33" s="286" t="str">
        <f>IF(INDEX('CoC Ranking Data'!$A$1:$CF$106,ROW($E36),4)&lt;&gt;"",INDEX('CoC Ranking Data'!$A$1:$CF$106,ROW($E36),4),"")</f>
        <v>Crawford County Mental Health Awareness Program, Inc.</v>
      </c>
      <c r="B33" s="286" t="str">
        <f>IF(INDEX('CoC Ranking Data'!$A$1:$CF$106,ROW($E36),5)&lt;&gt;"",INDEX('CoC Ranking Data'!$A$1:$CF$106,ROW($E36),5),"")</f>
        <v>Crawford County Housing Advocacy Project</v>
      </c>
      <c r="C33" s="287" t="str">
        <f>IF(INDEX('CoC Ranking Data'!$A$1:$CF$106,ROW($E36),7)&lt;&gt;"",INDEX('CoC Ranking Data'!$A$1:$CF$106,ROW($E36),7),"")</f>
        <v>SSO</v>
      </c>
      <c r="D33" s="287" t="str">
        <f>IF(INDEX('CoC Ranking Data'!$A$1:$CF$106,ROW($E36),68)&lt;&gt;"",INDEX('CoC Ranking Data'!$A$1:$CF$106,ROW($E36),68),"")</f>
        <v>Yes</v>
      </c>
      <c r="E33" s="15">
        <f t="shared" si="0"/>
        <v>3</v>
      </c>
    </row>
    <row r="34" spans="1:5" s="9" customFormat="1" ht="12.75" x14ac:dyDescent="0.2">
      <c r="A34" s="286" t="str">
        <f>IF(INDEX('CoC Ranking Data'!$A$1:$CF$106,ROW($E37),4)&lt;&gt;"",INDEX('CoC Ranking Data'!$A$1:$CF$106,ROW($E37),4),"")</f>
        <v>Crawford County Mental Health Awareness Program, Inc.</v>
      </c>
      <c r="B34" s="286" t="str">
        <f>IF(INDEX('CoC Ranking Data'!$A$1:$CF$106,ROW($E37),5)&lt;&gt;"",INDEX('CoC Ranking Data'!$A$1:$CF$106,ROW($E37),5),"")</f>
        <v xml:space="preserve">Housing Now </v>
      </c>
      <c r="C34" s="287" t="str">
        <f>IF(INDEX('CoC Ranking Data'!$A$1:$CF$106,ROW($E37),7)&lt;&gt;"",INDEX('CoC Ranking Data'!$A$1:$CF$106,ROW($E37),7),"")</f>
        <v>PH</v>
      </c>
      <c r="D34" s="287" t="str">
        <f>IF(INDEX('CoC Ranking Data'!$A$1:$CF$106,ROW($E37),68)&lt;&gt;"",INDEX('CoC Ranking Data'!$A$1:$CF$106,ROW($E37),68),"")</f>
        <v>Yes</v>
      </c>
      <c r="E34" s="15">
        <f t="shared" si="0"/>
        <v>3</v>
      </c>
    </row>
    <row r="35" spans="1:5" s="9" customFormat="1" ht="12.75" x14ac:dyDescent="0.2">
      <c r="A35" s="286" t="str">
        <f>IF(INDEX('CoC Ranking Data'!$A$1:$CF$106,ROW($E38),4)&lt;&gt;"",INDEX('CoC Ranking Data'!$A$1:$CF$106,ROW($E38),4),"")</f>
        <v>DuBois Housing Authority</v>
      </c>
      <c r="B35" s="286" t="str">
        <f>IF(INDEX('CoC Ranking Data'!$A$1:$CF$106,ROW($E38),5)&lt;&gt;"",INDEX('CoC Ranking Data'!$A$1:$CF$106,ROW($E38),5),"")</f>
        <v>2018 Renewal App - DuBois Housing Authority - Shelter Plus Care 1/2/3/4/5</v>
      </c>
      <c r="C35" s="287" t="str">
        <f>IF(INDEX('CoC Ranking Data'!$A$1:$CF$106,ROW($E38),7)&lt;&gt;"",INDEX('CoC Ranking Data'!$A$1:$CF$106,ROW($E38),7),"")</f>
        <v>PH</v>
      </c>
      <c r="D35" s="287" t="str">
        <f>IF(INDEX('CoC Ranking Data'!$A$1:$CF$106,ROW($E38),68)&lt;&gt;"",INDEX('CoC Ranking Data'!$A$1:$CF$106,ROW($E38),68),"")</f>
        <v>Yes</v>
      </c>
      <c r="E35" s="15">
        <f t="shared" si="0"/>
        <v>3</v>
      </c>
    </row>
    <row r="36" spans="1:5" s="9" customFormat="1" ht="12.75" x14ac:dyDescent="0.2">
      <c r="A36" s="286" t="str">
        <f>IF(INDEX('CoC Ranking Data'!$A$1:$CF$106,ROW($E39),4)&lt;&gt;"",INDEX('CoC Ranking Data'!$A$1:$CF$106,ROW($E39),4),"")</f>
        <v>Fayette County Community Action Agency, Inc.</v>
      </c>
      <c r="B36" s="286" t="str">
        <f>IF(INDEX('CoC Ranking Data'!$A$1:$CF$106,ROW($E39),5)&lt;&gt;"",INDEX('CoC Ranking Data'!$A$1:$CF$106,ROW($E39),5),"")</f>
        <v>Fairweather Lodge Supportive Housing</v>
      </c>
      <c r="C36" s="287" t="str">
        <f>IF(INDEX('CoC Ranking Data'!$A$1:$CF$106,ROW($E39),7)&lt;&gt;"",INDEX('CoC Ranking Data'!$A$1:$CF$106,ROW($E39),7),"")</f>
        <v>PH</v>
      </c>
      <c r="D36" s="287" t="str">
        <f>IF(INDEX('CoC Ranking Data'!$A$1:$CF$106,ROW($E39),68)&lt;&gt;"",INDEX('CoC Ranking Data'!$A$1:$CF$106,ROW($E39),68),"")</f>
        <v>Yes</v>
      </c>
      <c r="E36" s="15">
        <f t="shared" si="0"/>
        <v>3</v>
      </c>
    </row>
    <row r="37" spans="1:5" s="9" customFormat="1" ht="12.75" x14ac:dyDescent="0.2">
      <c r="A37" s="286" t="str">
        <f>IF(INDEX('CoC Ranking Data'!$A$1:$CF$106,ROW($E40),4)&lt;&gt;"",INDEX('CoC Ranking Data'!$A$1:$CF$106,ROW($E40),4),"")</f>
        <v>Fayette County Community Action Agency, Inc.</v>
      </c>
      <c r="B37" s="286" t="str">
        <f>IF(INDEX('CoC Ranking Data'!$A$1:$CF$106,ROW($E40),5)&lt;&gt;"",INDEX('CoC Ranking Data'!$A$1:$CF$106,ROW($E40),5),"")</f>
        <v>Fayette Apartments</v>
      </c>
      <c r="C37" s="287" t="str">
        <f>IF(INDEX('CoC Ranking Data'!$A$1:$CF$106,ROW($E40),7)&lt;&gt;"",INDEX('CoC Ranking Data'!$A$1:$CF$106,ROW($E40),7),"")</f>
        <v>PH</v>
      </c>
      <c r="D37" s="287" t="str">
        <f>IF(INDEX('CoC Ranking Data'!$A$1:$CF$106,ROW($E40),68)&lt;&gt;"",INDEX('CoC Ranking Data'!$A$1:$CF$106,ROW($E40),68),"")</f>
        <v>Yes</v>
      </c>
      <c r="E37" s="15">
        <f t="shared" si="0"/>
        <v>3</v>
      </c>
    </row>
    <row r="38" spans="1:5" s="9" customFormat="1" ht="12.75" x14ac:dyDescent="0.2">
      <c r="A38" s="286" t="str">
        <f>IF(INDEX('CoC Ranking Data'!$A$1:$CF$106,ROW($E41),4)&lt;&gt;"",INDEX('CoC Ranking Data'!$A$1:$CF$106,ROW($E41),4),"")</f>
        <v>Fayette County Community Action Agency, Inc.</v>
      </c>
      <c r="B38" s="286" t="str">
        <f>IF(INDEX('CoC Ranking Data'!$A$1:$CF$106,ROW($E41),5)&lt;&gt;"",INDEX('CoC Ranking Data'!$A$1:$CF$106,ROW($E41),5),"")</f>
        <v>Fayette County Rapid Rehousing</v>
      </c>
      <c r="C38" s="287" t="str">
        <f>IF(INDEX('CoC Ranking Data'!$A$1:$CF$106,ROW($E41),7)&lt;&gt;"",INDEX('CoC Ranking Data'!$A$1:$CF$106,ROW($E41),7),"")</f>
        <v>PH-RRH</v>
      </c>
      <c r="D38" s="287" t="str">
        <f>IF(INDEX('CoC Ranking Data'!$A$1:$CF$106,ROW($E41),68)&lt;&gt;"",INDEX('CoC Ranking Data'!$A$1:$CF$106,ROW($E41),68),"")</f>
        <v>Yes</v>
      </c>
      <c r="E38" s="15">
        <f t="shared" si="0"/>
        <v>3</v>
      </c>
    </row>
    <row r="39" spans="1:5" s="9" customFormat="1" ht="12.75" x14ac:dyDescent="0.2">
      <c r="A39" s="286" t="str">
        <f>IF(INDEX('CoC Ranking Data'!$A$1:$CF$106,ROW($E42),4)&lt;&gt;"",INDEX('CoC Ranking Data'!$A$1:$CF$106,ROW($E42),4),"")</f>
        <v>Fayette County Community Action Agency, Inc.</v>
      </c>
      <c r="B39" s="286" t="str">
        <f>IF(INDEX('CoC Ranking Data'!$A$1:$CF$106,ROW($E42),5)&lt;&gt;"",INDEX('CoC Ranking Data'!$A$1:$CF$106,ROW($E42),5),"")</f>
        <v>Lenox Street Apartments</v>
      </c>
      <c r="C39" s="287" t="str">
        <f>IF(INDEX('CoC Ranking Data'!$A$1:$CF$106,ROW($E42),7)&lt;&gt;"",INDEX('CoC Ranking Data'!$A$1:$CF$106,ROW($E42),7),"")</f>
        <v>PH</v>
      </c>
      <c r="D39" s="287" t="str">
        <f>IF(INDEX('CoC Ranking Data'!$A$1:$CF$106,ROW($E42),68)&lt;&gt;"",INDEX('CoC Ranking Data'!$A$1:$CF$106,ROW($E42),68),"")</f>
        <v>Yes</v>
      </c>
      <c r="E39" s="15">
        <f t="shared" si="0"/>
        <v>3</v>
      </c>
    </row>
    <row r="40" spans="1:5" s="9" customFormat="1" ht="12.75" x14ac:dyDescent="0.2">
      <c r="A40" s="286" t="str">
        <f>IF(INDEX('CoC Ranking Data'!$A$1:$CF$106,ROW($E43),4)&lt;&gt;"",INDEX('CoC Ranking Data'!$A$1:$CF$106,ROW($E43),4),"")</f>
        <v>Fayette County Community Action Agency, Inc.</v>
      </c>
      <c r="B40" s="286" t="str">
        <f>IF(INDEX('CoC Ranking Data'!$A$1:$CF$106,ROW($E43),5)&lt;&gt;"",INDEX('CoC Ranking Data'!$A$1:$CF$106,ROW($E43),5),"")</f>
        <v>Southwest Regional Rapid Re-Housing Program</v>
      </c>
      <c r="C40" s="287" t="str">
        <f>IF(INDEX('CoC Ranking Data'!$A$1:$CF$106,ROW($E43),7)&lt;&gt;"",INDEX('CoC Ranking Data'!$A$1:$CF$106,ROW($E43),7),"")</f>
        <v>PH-RRH</v>
      </c>
      <c r="D40" s="287" t="str">
        <f>IF(INDEX('CoC Ranking Data'!$A$1:$CF$106,ROW($E43),68)&lt;&gt;"",INDEX('CoC Ranking Data'!$A$1:$CF$106,ROW($E43),68),"")</f>
        <v>Yes</v>
      </c>
      <c r="E40" s="15">
        <f t="shared" si="0"/>
        <v>3</v>
      </c>
    </row>
    <row r="41" spans="1:5" s="9" customFormat="1" ht="12.75" x14ac:dyDescent="0.2">
      <c r="A41" s="286" t="str">
        <f>IF(INDEX('CoC Ranking Data'!$A$1:$CF$106,ROW($E44),4)&lt;&gt;"",INDEX('CoC Ranking Data'!$A$1:$CF$106,ROW($E44),4),"")</f>
        <v>Housing Authority of the County of Butler</v>
      </c>
      <c r="B41" s="286" t="str">
        <f>IF(INDEX('CoC Ranking Data'!$A$1:$CF$106,ROW($E44),5)&lt;&gt;"",INDEX('CoC Ranking Data'!$A$1:$CF$106,ROW($E44),5),"")</f>
        <v>Franklin Court Chronically Homeless</v>
      </c>
      <c r="C41" s="287" t="str">
        <f>IF(INDEX('CoC Ranking Data'!$A$1:$CF$106,ROW($E44),7)&lt;&gt;"",INDEX('CoC Ranking Data'!$A$1:$CF$106,ROW($E44),7),"")</f>
        <v>PH</v>
      </c>
      <c r="D41" s="287" t="str">
        <f>IF(INDEX('CoC Ranking Data'!$A$1:$CF$106,ROW($E44),68)&lt;&gt;"",INDEX('CoC Ranking Data'!$A$1:$CF$106,ROW($E44),68),"")</f>
        <v>Yes</v>
      </c>
      <c r="E41" s="15">
        <f t="shared" si="0"/>
        <v>3</v>
      </c>
    </row>
    <row r="42" spans="1:5" s="9" customFormat="1" ht="12.75" x14ac:dyDescent="0.2">
      <c r="A42" s="286" t="str">
        <f>IF(INDEX('CoC Ranking Data'!$A$1:$CF$106,ROW($E45),4)&lt;&gt;"",INDEX('CoC Ranking Data'!$A$1:$CF$106,ROW($E45),4),"")</f>
        <v>Indiana County Community Action Program, Inc.</v>
      </c>
      <c r="B42" s="286" t="str">
        <f>IF(INDEX('CoC Ranking Data'!$A$1:$CF$106,ROW($E45),5)&lt;&gt;"",INDEX('CoC Ranking Data'!$A$1:$CF$106,ROW($E45),5),"")</f>
        <v>PHD Consolidated</v>
      </c>
      <c r="C42" s="287" t="str">
        <f>IF(INDEX('CoC Ranking Data'!$A$1:$CF$106,ROW($E45),7)&lt;&gt;"",INDEX('CoC Ranking Data'!$A$1:$CF$106,ROW($E45),7),"")</f>
        <v>PH</v>
      </c>
      <c r="D42" s="287" t="str">
        <f>IF(INDEX('CoC Ranking Data'!$A$1:$CF$106,ROW($E45),68)&lt;&gt;"",INDEX('CoC Ranking Data'!$A$1:$CF$106,ROW($E45),68),"")</f>
        <v>Yes</v>
      </c>
      <c r="E42" s="15">
        <f t="shared" si="0"/>
        <v>3</v>
      </c>
    </row>
    <row r="43" spans="1:5" s="9" customFormat="1" ht="12.75" x14ac:dyDescent="0.2">
      <c r="A43" s="286" t="str">
        <f>IF(INDEX('CoC Ranking Data'!$A$1:$CF$106,ROW($E46),4)&lt;&gt;"",INDEX('CoC Ranking Data'!$A$1:$CF$106,ROW($E46),4),"")</f>
        <v>Lawrence County Social Services, Inc.</v>
      </c>
      <c r="B43" s="286" t="str">
        <f>IF(INDEX('CoC Ranking Data'!$A$1:$CF$106,ROW($E46),5)&lt;&gt;"",INDEX('CoC Ranking Data'!$A$1:$CF$106,ROW($E46),5),"")</f>
        <v>NWRHA</v>
      </c>
      <c r="C43" s="287" t="str">
        <f>IF(INDEX('CoC Ranking Data'!$A$1:$CF$106,ROW($E46),7)&lt;&gt;"",INDEX('CoC Ranking Data'!$A$1:$CF$106,ROW($E46),7),"")</f>
        <v>PH</v>
      </c>
      <c r="D43" s="287" t="str">
        <f>IF(INDEX('CoC Ranking Data'!$A$1:$CF$106,ROW($E46),68)&lt;&gt;"",INDEX('CoC Ranking Data'!$A$1:$CF$106,ROW($E46),68),"")</f>
        <v>Yes</v>
      </c>
      <c r="E43" s="15">
        <f t="shared" si="0"/>
        <v>3</v>
      </c>
    </row>
    <row r="44" spans="1:5" s="9" customFormat="1" ht="12.75" x14ac:dyDescent="0.2">
      <c r="A44" s="286" t="str">
        <f>IF(INDEX('CoC Ranking Data'!$A$1:$CF$106,ROW($E47),4)&lt;&gt;"",INDEX('CoC Ranking Data'!$A$1:$CF$106,ROW($E47),4),"")</f>
        <v>Lawrence County Social Services, Inc.</v>
      </c>
      <c r="B44" s="286" t="str">
        <f>IF(INDEX('CoC Ranking Data'!$A$1:$CF$106,ROW($E47),5)&lt;&gt;"",INDEX('CoC Ranking Data'!$A$1:$CF$106,ROW($E47),5),"")</f>
        <v>NWRHA 2</v>
      </c>
      <c r="C44" s="287" t="str">
        <f>IF(INDEX('CoC Ranking Data'!$A$1:$CF$106,ROW($E47),7)&lt;&gt;"",INDEX('CoC Ranking Data'!$A$1:$CF$106,ROW($E47),7),"")</f>
        <v>PH</v>
      </c>
      <c r="D44" s="287" t="str">
        <f>IF(INDEX('CoC Ranking Data'!$A$1:$CF$106,ROW($E47),68)&lt;&gt;"",INDEX('CoC Ranking Data'!$A$1:$CF$106,ROW($E47),68),"")</f>
        <v>Yes</v>
      </c>
      <c r="E44" s="15">
        <f t="shared" si="0"/>
        <v>3</v>
      </c>
    </row>
    <row r="45" spans="1:5" s="9" customFormat="1" ht="12.75" x14ac:dyDescent="0.2">
      <c r="A45" s="286" t="str">
        <f>IF(INDEX('CoC Ranking Data'!$A$1:$CF$106,ROW($E48),4)&lt;&gt;"",INDEX('CoC Ranking Data'!$A$1:$CF$106,ROW($E48),4),"")</f>
        <v>Lawrence County Social Services, Inc.</v>
      </c>
      <c r="B45" s="286" t="str">
        <f>IF(INDEX('CoC Ranking Data'!$A$1:$CF$106,ROW($E48),5)&lt;&gt;"",INDEX('CoC Ranking Data'!$A$1:$CF$106,ROW($E48),5),"")</f>
        <v>SAFE</v>
      </c>
      <c r="C45" s="287" t="str">
        <f>IF(INDEX('CoC Ranking Data'!$A$1:$CF$106,ROW($E48),7)&lt;&gt;"",INDEX('CoC Ranking Data'!$A$1:$CF$106,ROW($E48),7),"")</f>
        <v>SSO</v>
      </c>
      <c r="D45" s="287" t="str">
        <f>IF(INDEX('CoC Ranking Data'!$A$1:$CF$106,ROW($E48),68)&lt;&gt;"",INDEX('CoC Ranking Data'!$A$1:$CF$106,ROW($E48),68),"")</f>
        <v>Yes</v>
      </c>
      <c r="E45" s="15">
        <f t="shared" si="0"/>
        <v>3</v>
      </c>
    </row>
    <row r="46" spans="1:5" s="9" customFormat="1" ht="12.75" x14ac:dyDescent="0.2">
      <c r="A46" s="286" t="str">
        <f>IF(INDEX('CoC Ranking Data'!$A$1:$CF$106,ROW($E49),4)&lt;&gt;"",INDEX('CoC Ranking Data'!$A$1:$CF$106,ROW($E49),4),"")</f>
        <v>Lawrence County Social Services, Inc.</v>
      </c>
      <c r="B46" s="286" t="str">
        <f>IF(INDEX('CoC Ranking Data'!$A$1:$CF$106,ROW($E49),5)&lt;&gt;"",INDEX('CoC Ranking Data'!$A$1:$CF$106,ROW($E49),5),"")</f>
        <v>TEAM RRH</v>
      </c>
      <c r="C46" s="287" t="str">
        <f>IF(INDEX('CoC Ranking Data'!$A$1:$CF$106,ROW($E49),7)&lt;&gt;"",INDEX('CoC Ranking Data'!$A$1:$CF$106,ROW($E49),7),"")</f>
        <v>PH-RRH</v>
      </c>
      <c r="D46" s="287" t="str">
        <f>IF(INDEX('CoC Ranking Data'!$A$1:$CF$106,ROW($E49),68)&lt;&gt;"",INDEX('CoC Ranking Data'!$A$1:$CF$106,ROW($E49),68),"")</f>
        <v>Yes</v>
      </c>
      <c r="E46" s="15">
        <f t="shared" si="0"/>
        <v>3</v>
      </c>
    </row>
    <row r="47" spans="1:5" s="9" customFormat="1" ht="12.75" x14ac:dyDescent="0.2">
      <c r="A47" s="286" t="str">
        <f>IF(INDEX('CoC Ranking Data'!$A$1:$CF$106,ROW($E50),4)&lt;&gt;"",INDEX('CoC Ranking Data'!$A$1:$CF$106,ROW($E50),4),"")</f>
        <v>Lawrence County Social Services, Inc.</v>
      </c>
      <c r="B47" s="286" t="str">
        <f>IF(INDEX('CoC Ranking Data'!$A$1:$CF$106,ROW($E50),5)&lt;&gt;"",INDEX('CoC Ranking Data'!$A$1:$CF$106,ROW($E50),5),"")</f>
        <v>Turning Point</v>
      </c>
      <c r="C47" s="287" t="str">
        <f>IF(INDEX('CoC Ranking Data'!$A$1:$CF$106,ROW($E50),7)&lt;&gt;"",INDEX('CoC Ranking Data'!$A$1:$CF$106,ROW($E50),7),"")</f>
        <v>PH</v>
      </c>
      <c r="D47" s="287" t="str">
        <f>IF(INDEX('CoC Ranking Data'!$A$1:$CF$106,ROW($E50),68)&lt;&gt;"",INDEX('CoC Ranking Data'!$A$1:$CF$106,ROW($E50),68),"")</f>
        <v>Yes</v>
      </c>
      <c r="E47" s="15">
        <f t="shared" si="0"/>
        <v>3</v>
      </c>
    </row>
    <row r="48" spans="1:5" s="9" customFormat="1" ht="12.75" x14ac:dyDescent="0.2">
      <c r="A48" s="286" t="str">
        <f>IF(INDEX('CoC Ranking Data'!$A$1:$CF$106,ROW($E51),4)&lt;&gt;"",INDEX('CoC Ranking Data'!$A$1:$CF$106,ROW($E51),4),"")</f>
        <v>Lawrence County Social Services, Inc.</v>
      </c>
      <c r="B48" s="286" t="str">
        <f>IF(INDEX('CoC Ranking Data'!$A$1:$CF$106,ROW($E51),5)&lt;&gt;"",INDEX('CoC Ranking Data'!$A$1:$CF$106,ROW($E51),5),"")</f>
        <v>Veterans RRH</v>
      </c>
      <c r="C48" s="287" t="str">
        <f>IF(INDEX('CoC Ranking Data'!$A$1:$CF$106,ROW($E51),7)&lt;&gt;"",INDEX('CoC Ranking Data'!$A$1:$CF$106,ROW($E51),7),"")</f>
        <v>PH-RRH</v>
      </c>
      <c r="D48" s="287" t="str">
        <f>IF(INDEX('CoC Ranking Data'!$A$1:$CF$106,ROW($E51),68)&lt;&gt;"",INDEX('CoC Ranking Data'!$A$1:$CF$106,ROW($E51),68),"")</f>
        <v>Yes</v>
      </c>
      <c r="E48" s="15">
        <f t="shared" si="0"/>
        <v>3</v>
      </c>
    </row>
    <row r="49" spans="1:5" s="9" customFormat="1" ht="12.75" x14ac:dyDescent="0.2">
      <c r="A49" s="286" t="str">
        <f>IF(INDEX('CoC Ranking Data'!$A$1:$CF$106,ROW($E52),4)&lt;&gt;"",INDEX('CoC Ranking Data'!$A$1:$CF$106,ROW($E52),4),"")</f>
        <v>McKean County Redevelopment &amp; Housing Authority</v>
      </c>
      <c r="B49" s="286" t="str">
        <f>IF(INDEX('CoC Ranking Data'!$A$1:$CF$106,ROW($E52),5)&lt;&gt;"",INDEX('CoC Ranking Data'!$A$1:$CF$106,ROW($E52),5),"")</f>
        <v>Northwest RRH</v>
      </c>
      <c r="C49" s="287" t="str">
        <f>IF(INDEX('CoC Ranking Data'!$A$1:$CF$106,ROW($E52),7)&lt;&gt;"",INDEX('CoC Ranking Data'!$A$1:$CF$106,ROW($E52),7),"")</f>
        <v>PH-RRH</v>
      </c>
      <c r="D49" s="287" t="str">
        <f>IF(INDEX('CoC Ranking Data'!$A$1:$CF$106,ROW($E52),68)&lt;&gt;"",INDEX('CoC Ranking Data'!$A$1:$CF$106,ROW($E52),68),"")</f>
        <v>Yes</v>
      </c>
      <c r="E49" s="15">
        <f t="shared" si="0"/>
        <v>3</v>
      </c>
    </row>
    <row r="50" spans="1:5" s="9" customFormat="1" ht="12.75" x14ac:dyDescent="0.2">
      <c r="A50" s="286" t="str">
        <f>IF(INDEX('CoC Ranking Data'!$A$1:$CF$106,ROW($E53),4)&lt;&gt;"",INDEX('CoC Ranking Data'!$A$1:$CF$106,ROW($E53),4),"")</f>
        <v>Northern Cambria Community Development Corporation</v>
      </c>
      <c r="B50" s="286" t="str">
        <f>IF(INDEX('CoC Ranking Data'!$A$1:$CF$106,ROW($E53),5)&lt;&gt;"",INDEX('CoC Ranking Data'!$A$1:$CF$106,ROW($E53),5),"")</f>
        <v>Chestnut Street Gardens Renewal Project Application FY 2018</v>
      </c>
      <c r="C50" s="287" t="str">
        <f>IF(INDEX('CoC Ranking Data'!$A$1:$CF$106,ROW($E53),7)&lt;&gt;"",INDEX('CoC Ranking Data'!$A$1:$CF$106,ROW($E53),7),"")</f>
        <v>PH</v>
      </c>
      <c r="D50" s="287" t="str">
        <f>IF(INDEX('CoC Ranking Data'!$A$1:$CF$106,ROW($E53),68)&lt;&gt;"",INDEX('CoC Ranking Data'!$A$1:$CF$106,ROW($E53),68),"")</f>
        <v>Yes</v>
      </c>
      <c r="E50" s="15">
        <f t="shared" si="0"/>
        <v>3</v>
      </c>
    </row>
    <row r="51" spans="1:5" s="9" customFormat="1" ht="12.75" x14ac:dyDescent="0.2">
      <c r="A51" s="286" t="str">
        <f>IF(INDEX('CoC Ranking Data'!$A$1:$CF$106,ROW($E54),4)&lt;&gt;"",INDEX('CoC Ranking Data'!$A$1:$CF$106,ROW($E54),4),"")</f>
        <v>Northern Cambria Community Development Corporation</v>
      </c>
      <c r="B51" s="286" t="str">
        <f>IF(INDEX('CoC Ranking Data'!$A$1:$CF$106,ROW($E54),5)&lt;&gt;"",INDEX('CoC Ranking Data'!$A$1:$CF$106,ROW($E54),5),"")</f>
        <v>Clinton Street Gardens Renewal Project Application FY 2018</v>
      </c>
      <c r="C51" s="287" t="str">
        <f>IF(INDEX('CoC Ranking Data'!$A$1:$CF$106,ROW($E54),7)&lt;&gt;"",INDEX('CoC Ranking Data'!$A$1:$CF$106,ROW($E54),7),"")</f>
        <v>PH</v>
      </c>
      <c r="D51" s="287" t="str">
        <f>IF(INDEX('CoC Ranking Data'!$A$1:$CF$106,ROW($E54),68)&lt;&gt;"",INDEX('CoC Ranking Data'!$A$1:$CF$106,ROW($E54),68),"")</f>
        <v>Yes</v>
      </c>
      <c r="E51" s="15">
        <f t="shared" si="0"/>
        <v>3</v>
      </c>
    </row>
    <row r="52" spans="1:5" s="9" customFormat="1" ht="12.75" x14ac:dyDescent="0.2">
      <c r="A52" s="286" t="str">
        <f>IF(INDEX('CoC Ranking Data'!$A$1:$CF$106,ROW($E55),4)&lt;&gt;"",INDEX('CoC Ranking Data'!$A$1:$CF$106,ROW($E55),4),"")</f>
        <v>Union Mission of Latrobe, Inc.</v>
      </c>
      <c r="B52" s="286" t="str">
        <f>IF(INDEX('CoC Ranking Data'!$A$1:$CF$106,ROW($E55),5)&lt;&gt;"",INDEX('CoC Ranking Data'!$A$1:$CF$106,ROW($E55),5),"")</f>
        <v>Consolidated Union Mission Permanent Supportive Housing</v>
      </c>
      <c r="C52" s="287" t="str">
        <f>IF(INDEX('CoC Ranking Data'!$A$1:$CF$106,ROW($E55),7)&lt;&gt;"",INDEX('CoC Ranking Data'!$A$1:$CF$106,ROW($E55),7),"")</f>
        <v>PH</v>
      </c>
      <c r="D52" s="287" t="str">
        <f>IF(INDEX('CoC Ranking Data'!$A$1:$CF$106,ROW($E55),68)&lt;&gt;"",INDEX('CoC Ranking Data'!$A$1:$CF$106,ROW($E55),68),"")</f>
        <v>Yes</v>
      </c>
      <c r="E52" s="15">
        <f t="shared" si="0"/>
        <v>3</v>
      </c>
    </row>
    <row r="53" spans="1:5" x14ac:dyDescent="0.25">
      <c r="A53" s="286" t="str">
        <f>IF(INDEX('CoC Ranking Data'!$A$1:$CF$106,ROW($E56),4)&lt;&gt;"",INDEX('CoC Ranking Data'!$A$1:$CF$106,ROW($E56),4),"")</f>
        <v>Victim Outreach Intervention Center</v>
      </c>
      <c r="B53" s="286" t="str">
        <f>IF(INDEX('CoC Ranking Data'!$A$1:$CF$106,ROW($E56),5)&lt;&gt;"",INDEX('CoC Ranking Data'!$A$1:$CF$106,ROW($E56),5),"")</f>
        <v>Enduring VOICe</v>
      </c>
      <c r="C53" s="287" t="str">
        <f>IF(INDEX('CoC Ranking Data'!$A$1:$CF$106,ROW($E56),7)&lt;&gt;"",INDEX('CoC Ranking Data'!$A$1:$CF$106,ROW($E56),7),"")</f>
        <v>PH</v>
      </c>
      <c r="D53" s="287" t="str">
        <f>IF(INDEX('CoC Ranking Data'!$A$1:$CF$106,ROW($E56),68)&lt;&gt;"",INDEX('CoC Ranking Data'!$A$1:$CF$106,ROW($E56),68),"")</f>
        <v>No</v>
      </c>
      <c r="E53" s="15">
        <f t="shared" si="0"/>
        <v>0</v>
      </c>
    </row>
    <row r="54" spans="1:5" ht="15" customHeight="1" x14ac:dyDescent="0.25">
      <c r="A54" s="286" t="str">
        <f>IF(INDEX('CoC Ranking Data'!$A$1:$CF$106,ROW($E57),4)&lt;&gt;"",INDEX('CoC Ranking Data'!$A$1:$CF$106,ROW($E57),4),"")</f>
        <v>Warren-Forest Counties Economic Opportunity Council</v>
      </c>
      <c r="B54" s="286" t="str">
        <f>IF(INDEX('CoC Ranking Data'!$A$1:$CF$106,ROW($E57),5)&lt;&gt;"",INDEX('CoC Ranking Data'!$A$1:$CF$106,ROW($E57),5),"")</f>
        <v>Youngsville Permanent Supportive Housing</v>
      </c>
      <c r="C54" s="287" t="str">
        <f>IF(INDEX('CoC Ranking Data'!$A$1:$CF$106,ROW($E57),7)&lt;&gt;"",INDEX('CoC Ranking Data'!$A$1:$CF$106,ROW($E57),7),"")</f>
        <v>PH</v>
      </c>
      <c r="D54" s="287" t="str">
        <f>IF(INDEX('CoC Ranking Data'!$A$1:$CF$106,ROW($E57),68)&lt;&gt;"",INDEX('CoC Ranking Data'!$A$1:$CF$106,ROW($E57),68),"")</f>
        <v>Yes</v>
      </c>
      <c r="E54" s="15">
        <f t="shared" si="0"/>
        <v>3</v>
      </c>
    </row>
    <row r="55" spans="1:5" x14ac:dyDescent="0.25">
      <c r="A55" s="286" t="str">
        <f>IF(INDEX('CoC Ranking Data'!$A$1:$CF$106,ROW($E58),4)&lt;&gt;"",INDEX('CoC Ranking Data'!$A$1:$CF$106,ROW($E58),4),"")</f>
        <v>Westmoreland Community Action</v>
      </c>
      <c r="B55" s="286" t="str">
        <f>IF(INDEX('CoC Ranking Data'!$A$1:$CF$106,ROW($E58),5)&lt;&gt;"",INDEX('CoC Ranking Data'!$A$1:$CF$106,ROW($E58),5),"")</f>
        <v>Consolidated WCA PSH Project FY2018</v>
      </c>
      <c r="C55" s="287" t="str">
        <f>IF(INDEX('CoC Ranking Data'!$A$1:$CF$106,ROW($E58),7)&lt;&gt;"",INDEX('CoC Ranking Data'!$A$1:$CF$106,ROW($E58),7),"")</f>
        <v>PH</v>
      </c>
      <c r="D55" s="287" t="str">
        <f>IF(INDEX('CoC Ranking Data'!$A$1:$CF$106,ROW($E58),68)&lt;&gt;"",INDEX('CoC Ranking Data'!$A$1:$CF$106,ROW($E58),68),"")</f>
        <v>Yes</v>
      </c>
      <c r="E55" s="15">
        <f t="shared" si="0"/>
        <v>3</v>
      </c>
    </row>
    <row r="56" spans="1:5" x14ac:dyDescent="0.25">
      <c r="A56" s="286" t="str">
        <f>IF(INDEX('CoC Ranking Data'!$A$1:$CF$106,ROW($E59),4)&lt;&gt;"",INDEX('CoC Ranking Data'!$A$1:$CF$106,ROW($E59),4),"")</f>
        <v>Westmoreland Community Action</v>
      </c>
      <c r="B56" s="286" t="str">
        <f>IF(INDEX('CoC Ranking Data'!$A$1:$CF$106,ROW($E59),5)&lt;&gt;"",INDEX('CoC Ranking Data'!$A$1:$CF$106,ROW($E59),5),"")</f>
        <v>WCA PSH for Families 2018</v>
      </c>
      <c r="C56" s="287" t="str">
        <f>IF(INDEX('CoC Ranking Data'!$A$1:$CF$106,ROW($E59),7)&lt;&gt;"",INDEX('CoC Ranking Data'!$A$1:$CF$106,ROW($E59),7),"")</f>
        <v>PH</v>
      </c>
      <c r="D56" s="287" t="str">
        <f>IF(INDEX('CoC Ranking Data'!$A$1:$CF$106,ROW($E59),68)&lt;&gt;"",INDEX('CoC Ranking Data'!$A$1:$CF$106,ROW($E59),68),"")</f>
        <v>Yes</v>
      </c>
      <c r="E56" s="15">
        <f t="shared" si="0"/>
        <v>3</v>
      </c>
    </row>
    <row r="57" spans="1:5" x14ac:dyDescent="0.25">
      <c r="A57" s="286" t="str">
        <f>IF(INDEX('CoC Ranking Data'!$A$1:$CF$106,ROW($E60),4)&lt;&gt;"",INDEX('CoC Ranking Data'!$A$1:$CF$106,ROW($E60),4),"")</f>
        <v>Westmoreland Community Action</v>
      </c>
      <c r="B57" s="286" t="str">
        <f>IF(INDEX('CoC Ranking Data'!$A$1:$CF$106,ROW($E60),5)&lt;&gt;"",INDEX('CoC Ranking Data'!$A$1:$CF$106,ROW($E60),5),"")</f>
        <v>WCA PSH-Pittsburgh Street House 2018</v>
      </c>
      <c r="C57" s="287" t="str">
        <f>IF(INDEX('CoC Ranking Data'!$A$1:$CF$106,ROW($E60),7)&lt;&gt;"",INDEX('CoC Ranking Data'!$A$1:$CF$106,ROW($E60),7),"")</f>
        <v>PH</v>
      </c>
      <c r="D57" s="287" t="str">
        <f>IF(INDEX('CoC Ranking Data'!$A$1:$CF$106,ROW($E60),68)&lt;&gt;"",INDEX('CoC Ranking Data'!$A$1:$CF$106,ROW($E60),68),"")</f>
        <v>Yes</v>
      </c>
      <c r="E57" s="15">
        <f t="shared" si="0"/>
        <v>3</v>
      </c>
    </row>
    <row r="58" spans="1:5" x14ac:dyDescent="0.25">
      <c r="A58" s="286" t="str">
        <f>IF(INDEX('CoC Ranking Data'!$A$1:$CF$106,ROW($E61),4)&lt;&gt;"",INDEX('CoC Ranking Data'!$A$1:$CF$106,ROW($E61),4),"")</f>
        <v/>
      </c>
      <c r="B58" s="286" t="str">
        <f>IF(INDEX('CoC Ranking Data'!$A$1:$CF$106,ROW($E61),5)&lt;&gt;"",INDEX('CoC Ranking Data'!$A$1:$CF$106,ROW($E61),5),"")</f>
        <v/>
      </c>
      <c r="C58" s="287" t="str">
        <f>IF(INDEX('CoC Ranking Data'!$A$1:$CF$106,ROW($E61),7)&lt;&gt;"",INDEX('CoC Ranking Data'!$A$1:$CF$106,ROW($E61),7),"")</f>
        <v/>
      </c>
      <c r="D58" s="287" t="str">
        <f>IF(INDEX('CoC Ranking Data'!$A$1:$CF$106,ROW($E61),68)&lt;&gt;"",INDEX('CoC Ranking Data'!$A$1:$CF$106,ROW($E61),68),"")</f>
        <v/>
      </c>
      <c r="E58" s="15" t="str">
        <f t="shared" si="0"/>
        <v/>
      </c>
    </row>
    <row r="59" spans="1:5" x14ac:dyDescent="0.25">
      <c r="A59" s="286" t="str">
        <f>IF(INDEX('CoC Ranking Data'!$A$1:$CF$106,ROW($E62),4)&lt;&gt;"",INDEX('CoC Ranking Data'!$A$1:$CF$106,ROW($E62),4),"")</f>
        <v/>
      </c>
      <c r="B59" s="286" t="str">
        <f>IF(INDEX('CoC Ranking Data'!$A$1:$CF$106,ROW($E62),5)&lt;&gt;"",INDEX('CoC Ranking Data'!$A$1:$CF$106,ROW($E62),5),"")</f>
        <v/>
      </c>
      <c r="C59" s="287" t="str">
        <f>IF(INDEX('CoC Ranking Data'!$A$1:$CF$106,ROW($E62),7)&lt;&gt;"",INDEX('CoC Ranking Data'!$A$1:$CF$106,ROW($E62),7),"")</f>
        <v/>
      </c>
      <c r="D59" s="287" t="str">
        <f>IF(INDEX('CoC Ranking Data'!$A$1:$CF$106,ROW($E62),68)&lt;&gt;"",INDEX('CoC Ranking Data'!$A$1:$CF$106,ROW($E62),68),"")</f>
        <v/>
      </c>
      <c r="E59" s="15" t="str">
        <f t="shared" si="0"/>
        <v/>
      </c>
    </row>
    <row r="60" spans="1:5" x14ac:dyDescent="0.25">
      <c r="A60" s="286" t="str">
        <f>IF(INDEX('CoC Ranking Data'!$A$1:$CF$106,ROW($E63),4)&lt;&gt;"",INDEX('CoC Ranking Data'!$A$1:$CF$106,ROW($E63),4),"")</f>
        <v/>
      </c>
      <c r="B60" s="286" t="str">
        <f>IF(INDEX('CoC Ranking Data'!$A$1:$CF$106,ROW($E63),5)&lt;&gt;"",INDEX('CoC Ranking Data'!$A$1:$CF$106,ROW($E63),5),"")</f>
        <v/>
      </c>
      <c r="C60" s="287" t="str">
        <f>IF(INDEX('CoC Ranking Data'!$A$1:$CF$106,ROW($E63),7)&lt;&gt;"",INDEX('CoC Ranking Data'!$A$1:$CF$106,ROW($E63),7),"")</f>
        <v/>
      </c>
      <c r="D60" s="287" t="str">
        <f>IF(INDEX('CoC Ranking Data'!$A$1:$CF$106,ROW($E63),68)&lt;&gt;"",INDEX('CoC Ranking Data'!$A$1:$CF$106,ROW($E63),68),"")</f>
        <v/>
      </c>
      <c r="E60" s="15" t="str">
        <f t="shared" si="0"/>
        <v/>
      </c>
    </row>
    <row r="61" spans="1:5" x14ac:dyDescent="0.25">
      <c r="A61" s="286" t="str">
        <f>IF(INDEX('CoC Ranking Data'!$A$1:$CF$106,ROW($E64),4)&lt;&gt;"",INDEX('CoC Ranking Data'!$A$1:$CF$106,ROW($E64),4),"")</f>
        <v/>
      </c>
      <c r="B61" s="286" t="str">
        <f>IF(INDEX('CoC Ranking Data'!$A$1:$CF$106,ROW($E64),5)&lt;&gt;"",INDEX('CoC Ranking Data'!$A$1:$CF$106,ROW($E64),5),"")</f>
        <v/>
      </c>
      <c r="C61" s="287" t="str">
        <f>IF(INDEX('CoC Ranking Data'!$A$1:$CF$106,ROW($E64),7)&lt;&gt;"",INDEX('CoC Ranking Data'!$A$1:$CF$106,ROW($E64),7),"")</f>
        <v/>
      </c>
      <c r="D61" s="287" t="str">
        <f>IF(INDEX('CoC Ranking Data'!$A$1:$CF$106,ROW($E64),68)&lt;&gt;"",INDEX('CoC Ranking Data'!$A$1:$CF$106,ROW($E64),68),"")</f>
        <v/>
      </c>
      <c r="E61" s="15" t="str">
        <f t="shared" si="0"/>
        <v/>
      </c>
    </row>
    <row r="62" spans="1:5" x14ac:dyDescent="0.25">
      <c r="A62" s="286" t="str">
        <f>IF(INDEX('CoC Ranking Data'!$A$1:$CF$106,ROW($E65),4)&lt;&gt;"",INDEX('CoC Ranking Data'!$A$1:$CF$106,ROW($E65),4),"")</f>
        <v/>
      </c>
      <c r="B62" s="286" t="str">
        <f>IF(INDEX('CoC Ranking Data'!$A$1:$CF$106,ROW($E65),5)&lt;&gt;"",INDEX('CoC Ranking Data'!$A$1:$CF$106,ROW($E65),5),"")</f>
        <v/>
      </c>
      <c r="C62" s="287" t="str">
        <f>IF(INDEX('CoC Ranking Data'!$A$1:$CF$106,ROW($E65),7)&lt;&gt;"",INDEX('CoC Ranking Data'!$A$1:$CF$106,ROW($E65),7),"")</f>
        <v/>
      </c>
      <c r="D62" s="287" t="str">
        <f>IF(INDEX('CoC Ranking Data'!$A$1:$CF$106,ROW($E65),68)&lt;&gt;"",INDEX('CoC Ranking Data'!$A$1:$CF$106,ROW($E65),68),"")</f>
        <v/>
      </c>
      <c r="E62" s="15" t="str">
        <f t="shared" si="0"/>
        <v/>
      </c>
    </row>
    <row r="63" spans="1:5" x14ac:dyDescent="0.25">
      <c r="A63" s="286" t="str">
        <f>IF(INDEX('CoC Ranking Data'!$A$1:$CF$106,ROW($E66),4)&lt;&gt;"",INDEX('CoC Ranking Data'!$A$1:$CF$106,ROW($E66),4),"")</f>
        <v/>
      </c>
      <c r="B63" s="286" t="str">
        <f>IF(INDEX('CoC Ranking Data'!$A$1:$CF$106,ROW($E66),5)&lt;&gt;"",INDEX('CoC Ranking Data'!$A$1:$CF$106,ROW($E66),5),"")</f>
        <v/>
      </c>
      <c r="C63" s="287" t="str">
        <f>IF(INDEX('CoC Ranking Data'!$A$1:$CF$106,ROW($E66),7)&lt;&gt;"",INDEX('CoC Ranking Data'!$A$1:$CF$106,ROW($E66),7),"")</f>
        <v/>
      </c>
      <c r="D63" s="287" t="str">
        <f>IF(INDEX('CoC Ranking Data'!$A$1:$CF$106,ROW($E66),68)&lt;&gt;"",INDEX('CoC Ranking Data'!$A$1:$CF$106,ROW($E66),68),"")</f>
        <v/>
      </c>
      <c r="E63" s="15" t="str">
        <f t="shared" si="0"/>
        <v/>
      </c>
    </row>
    <row r="64" spans="1:5" x14ac:dyDescent="0.25">
      <c r="A64" s="286" t="str">
        <f>IF(INDEX('CoC Ranking Data'!$A$1:$CF$106,ROW($E67),4)&lt;&gt;"",INDEX('CoC Ranking Data'!$A$1:$CF$106,ROW($E67),4),"")</f>
        <v/>
      </c>
      <c r="B64" s="286" t="str">
        <f>IF(INDEX('CoC Ranking Data'!$A$1:$CF$106,ROW($E67),5)&lt;&gt;"",INDEX('CoC Ranking Data'!$A$1:$CF$106,ROW($E67),5),"")</f>
        <v/>
      </c>
      <c r="C64" s="287" t="str">
        <f>IF(INDEX('CoC Ranking Data'!$A$1:$CF$106,ROW($E67),7)&lt;&gt;"",INDEX('CoC Ranking Data'!$A$1:$CF$106,ROW($E67),7),"")</f>
        <v/>
      </c>
      <c r="D64" s="287" t="str">
        <f>IF(INDEX('CoC Ranking Data'!$A$1:$CF$106,ROW($E67),68)&lt;&gt;"",INDEX('CoC Ranking Data'!$A$1:$CF$106,ROW($E67),68),"")</f>
        <v/>
      </c>
      <c r="E64" s="15" t="str">
        <f t="shared" si="0"/>
        <v/>
      </c>
    </row>
    <row r="65" spans="1:5" x14ac:dyDescent="0.25">
      <c r="A65" s="286" t="str">
        <f>IF(INDEX('CoC Ranking Data'!$A$1:$CF$106,ROW($E68),4)&lt;&gt;"",INDEX('CoC Ranking Data'!$A$1:$CF$106,ROW($E68),4),"")</f>
        <v/>
      </c>
      <c r="B65" s="286" t="str">
        <f>IF(INDEX('CoC Ranking Data'!$A$1:$CF$106,ROW($E68),5)&lt;&gt;"",INDEX('CoC Ranking Data'!$A$1:$CF$106,ROW($E68),5),"")</f>
        <v/>
      </c>
      <c r="C65" s="287" t="str">
        <f>IF(INDEX('CoC Ranking Data'!$A$1:$CF$106,ROW($E68),7)&lt;&gt;"",INDEX('CoC Ranking Data'!$A$1:$CF$106,ROW($E68),7),"")</f>
        <v/>
      </c>
      <c r="D65" s="287" t="str">
        <f>IF(INDEX('CoC Ranking Data'!$A$1:$CF$106,ROW($E68),68)&lt;&gt;"",INDEX('CoC Ranking Data'!$A$1:$CF$106,ROW($E68),68),"")</f>
        <v/>
      </c>
      <c r="E65" s="15" t="str">
        <f t="shared" si="0"/>
        <v/>
      </c>
    </row>
    <row r="66" spans="1:5" x14ac:dyDescent="0.25">
      <c r="A66" s="286" t="str">
        <f>IF(INDEX('CoC Ranking Data'!$A$1:$CF$106,ROW($E69),4)&lt;&gt;"",INDEX('CoC Ranking Data'!$A$1:$CF$106,ROW($E69),4),"")</f>
        <v/>
      </c>
      <c r="B66" s="286" t="str">
        <f>IF(INDEX('CoC Ranking Data'!$A$1:$CF$106,ROW($E69),5)&lt;&gt;"",INDEX('CoC Ranking Data'!$A$1:$CF$106,ROW($E69),5),"")</f>
        <v/>
      </c>
      <c r="C66" s="287" t="str">
        <f>IF(INDEX('CoC Ranking Data'!$A$1:$CF$106,ROW($E69),7)&lt;&gt;"",INDEX('CoC Ranking Data'!$A$1:$CF$106,ROW($E69),7),"")</f>
        <v/>
      </c>
      <c r="D66" s="287" t="str">
        <f>IF(INDEX('CoC Ranking Data'!$A$1:$CF$106,ROW($E69),68)&lt;&gt;"",INDEX('CoC Ranking Data'!$A$1:$CF$106,ROW($E69),68),"")</f>
        <v/>
      </c>
      <c r="E66" s="15" t="str">
        <f t="shared" si="0"/>
        <v/>
      </c>
    </row>
    <row r="67" spans="1:5" x14ac:dyDescent="0.25">
      <c r="A67" s="286" t="str">
        <f>IF(INDEX('CoC Ranking Data'!$A$1:$CF$106,ROW($E70),4)&lt;&gt;"",INDEX('CoC Ranking Data'!$A$1:$CF$106,ROW($E70),4),"")</f>
        <v/>
      </c>
      <c r="B67" s="286" t="str">
        <f>IF(INDEX('CoC Ranking Data'!$A$1:$CF$106,ROW($E70),5)&lt;&gt;"",INDEX('CoC Ranking Data'!$A$1:$CF$106,ROW($E70),5),"")</f>
        <v/>
      </c>
      <c r="C67" s="287" t="str">
        <f>IF(INDEX('CoC Ranking Data'!$A$1:$CF$106,ROW($E70),7)&lt;&gt;"",INDEX('CoC Ranking Data'!$A$1:$CF$106,ROW($E70),7),"")</f>
        <v/>
      </c>
      <c r="D67" s="287" t="str">
        <f>IF(INDEX('CoC Ranking Data'!$A$1:$CF$106,ROW($E70),68)&lt;&gt;"",INDEX('CoC Ranking Data'!$A$1:$CF$106,ROW($E70),68),"")</f>
        <v/>
      </c>
      <c r="E67" s="15" t="str">
        <f t="shared" si="0"/>
        <v/>
      </c>
    </row>
    <row r="68" spans="1:5" x14ac:dyDescent="0.25">
      <c r="A68" s="286" t="str">
        <f>IF(INDEX('CoC Ranking Data'!$A$1:$CF$106,ROW($E71),4)&lt;&gt;"",INDEX('CoC Ranking Data'!$A$1:$CF$106,ROW($E71),4),"")</f>
        <v/>
      </c>
      <c r="B68" s="286" t="str">
        <f>IF(INDEX('CoC Ranking Data'!$A$1:$CF$106,ROW($E71),5)&lt;&gt;"",INDEX('CoC Ranking Data'!$A$1:$CF$106,ROW($E71),5),"")</f>
        <v/>
      </c>
      <c r="C68" s="287" t="str">
        <f>IF(INDEX('CoC Ranking Data'!$A$1:$CF$106,ROW($E71),7)&lt;&gt;"",INDEX('CoC Ranking Data'!$A$1:$CF$106,ROW($E71),7),"")</f>
        <v/>
      </c>
      <c r="D68" s="287" t="str">
        <f>IF(INDEX('CoC Ranking Data'!$A$1:$CF$106,ROW($E71),68)&lt;&gt;"",INDEX('CoC Ranking Data'!$A$1:$CF$106,ROW($E71),68),"")</f>
        <v/>
      </c>
      <c r="E68" s="15" t="str">
        <f t="shared" si="0"/>
        <v/>
      </c>
    </row>
    <row r="69" spans="1:5" x14ac:dyDescent="0.25">
      <c r="A69" s="286" t="str">
        <f>IF(INDEX('CoC Ranking Data'!$A$1:$CF$106,ROW($E72),4)&lt;&gt;"",INDEX('CoC Ranking Data'!$A$1:$CF$106,ROW($E72),4),"")</f>
        <v/>
      </c>
      <c r="B69" s="286" t="str">
        <f>IF(INDEX('CoC Ranking Data'!$A$1:$CF$106,ROW($E72),5)&lt;&gt;"",INDEX('CoC Ranking Data'!$A$1:$CF$106,ROW($E72),5),"")</f>
        <v/>
      </c>
      <c r="C69" s="287" t="str">
        <f>IF(INDEX('CoC Ranking Data'!$A$1:$CF$106,ROW($E72),7)&lt;&gt;"",INDEX('CoC Ranking Data'!$A$1:$CF$106,ROW($E72),7),"")</f>
        <v/>
      </c>
      <c r="D69" s="287" t="str">
        <f>IF(INDEX('CoC Ranking Data'!$A$1:$CF$106,ROW($E72),68)&lt;&gt;"",INDEX('CoC Ranking Data'!$A$1:$CF$106,ROW($E72),68),"")</f>
        <v/>
      </c>
      <c r="E69" s="15" t="str">
        <f t="shared" si="0"/>
        <v/>
      </c>
    </row>
    <row r="70" spans="1:5" x14ac:dyDescent="0.25">
      <c r="A70" s="286" t="str">
        <f>IF(INDEX('CoC Ranking Data'!$A$1:$CF$106,ROW($E73),4)&lt;&gt;"",INDEX('CoC Ranking Data'!$A$1:$CF$106,ROW($E73),4),"")</f>
        <v/>
      </c>
      <c r="B70" s="286" t="str">
        <f>IF(INDEX('CoC Ranking Data'!$A$1:$CF$106,ROW($E73),5)&lt;&gt;"",INDEX('CoC Ranking Data'!$A$1:$CF$106,ROW($E73),5),"")</f>
        <v/>
      </c>
      <c r="C70" s="287" t="str">
        <f>IF(INDEX('CoC Ranking Data'!$A$1:$CF$106,ROW($E73),7)&lt;&gt;"",INDEX('CoC Ranking Data'!$A$1:$CF$106,ROW($E73),7),"")</f>
        <v/>
      </c>
      <c r="D70" s="287" t="str">
        <f>IF(INDEX('CoC Ranking Data'!$A$1:$CF$106,ROW($E73),68)&lt;&gt;"",INDEX('CoC Ranking Data'!$A$1:$CF$106,ROW($E73),68),"")</f>
        <v/>
      </c>
      <c r="E70" s="15" t="str">
        <f t="shared" ref="E70:E102" si="1">IF(A70&lt;&gt;"", IF(D70="Yes", 3, 0), "")</f>
        <v/>
      </c>
    </row>
    <row r="71" spans="1:5" x14ac:dyDescent="0.25">
      <c r="A71" s="286" t="str">
        <f>IF(INDEX('CoC Ranking Data'!$A$1:$CF$106,ROW($E74),4)&lt;&gt;"",INDEX('CoC Ranking Data'!$A$1:$CF$106,ROW($E74),4),"")</f>
        <v/>
      </c>
      <c r="B71" s="286" t="str">
        <f>IF(INDEX('CoC Ranking Data'!$A$1:$CF$106,ROW($E74),5)&lt;&gt;"",INDEX('CoC Ranking Data'!$A$1:$CF$106,ROW($E74),5),"")</f>
        <v/>
      </c>
      <c r="C71" s="287" t="str">
        <f>IF(INDEX('CoC Ranking Data'!$A$1:$CF$106,ROW($E74),7)&lt;&gt;"",INDEX('CoC Ranking Data'!$A$1:$CF$106,ROW($E74),7),"")</f>
        <v/>
      </c>
      <c r="D71" s="287" t="str">
        <f>IF(INDEX('CoC Ranking Data'!$A$1:$CF$106,ROW($E74),68)&lt;&gt;"",INDEX('CoC Ranking Data'!$A$1:$CF$106,ROW($E74),68),"")</f>
        <v/>
      </c>
      <c r="E71" s="15" t="str">
        <f t="shared" si="1"/>
        <v/>
      </c>
    </row>
    <row r="72" spans="1:5" x14ac:dyDescent="0.25">
      <c r="A72" s="286" t="str">
        <f>IF(INDEX('CoC Ranking Data'!$A$1:$CF$106,ROW($E75),4)&lt;&gt;"",INDEX('CoC Ranking Data'!$A$1:$CF$106,ROW($E75),4),"")</f>
        <v/>
      </c>
      <c r="B72" s="286" t="str">
        <f>IF(INDEX('CoC Ranking Data'!$A$1:$CF$106,ROW($E75),5)&lt;&gt;"",INDEX('CoC Ranking Data'!$A$1:$CF$106,ROW($E75),5),"")</f>
        <v/>
      </c>
      <c r="C72" s="287" t="str">
        <f>IF(INDEX('CoC Ranking Data'!$A$1:$CF$106,ROW($E75),7)&lt;&gt;"",INDEX('CoC Ranking Data'!$A$1:$CF$106,ROW($E75),7),"")</f>
        <v/>
      </c>
      <c r="D72" s="287" t="str">
        <f>IF(INDEX('CoC Ranking Data'!$A$1:$CF$106,ROW($E75),68)&lt;&gt;"",INDEX('CoC Ranking Data'!$A$1:$CF$106,ROW($E75),68),"")</f>
        <v/>
      </c>
      <c r="E72" s="15" t="str">
        <f t="shared" si="1"/>
        <v/>
      </c>
    </row>
    <row r="73" spans="1:5" x14ac:dyDescent="0.25">
      <c r="A73" s="286" t="str">
        <f>IF(INDEX('CoC Ranking Data'!$A$1:$CF$106,ROW($E76),4)&lt;&gt;"",INDEX('CoC Ranking Data'!$A$1:$CF$106,ROW($E76),4),"")</f>
        <v/>
      </c>
      <c r="B73" s="286" t="str">
        <f>IF(INDEX('CoC Ranking Data'!$A$1:$CF$106,ROW($E76),5)&lt;&gt;"",INDEX('CoC Ranking Data'!$A$1:$CF$106,ROW($E76),5),"")</f>
        <v/>
      </c>
      <c r="C73" s="287" t="str">
        <f>IF(INDEX('CoC Ranking Data'!$A$1:$CF$106,ROW($E76),7)&lt;&gt;"",INDEX('CoC Ranking Data'!$A$1:$CF$106,ROW($E76),7),"")</f>
        <v/>
      </c>
      <c r="D73" s="287" t="str">
        <f>IF(INDEX('CoC Ranking Data'!$A$1:$CF$106,ROW($E76),68)&lt;&gt;"",INDEX('CoC Ranking Data'!$A$1:$CF$106,ROW($E76),68),"")</f>
        <v/>
      </c>
      <c r="E73" s="15" t="str">
        <f t="shared" si="1"/>
        <v/>
      </c>
    </row>
    <row r="74" spans="1:5" x14ac:dyDescent="0.25">
      <c r="A74" s="286" t="str">
        <f>IF(INDEX('CoC Ranking Data'!$A$1:$CF$106,ROW($E77),4)&lt;&gt;"",INDEX('CoC Ranking Data'!$A$1:$CF$106,ROW($E77),4),"")</f>
        <v/>
      </c>
      <c r="B74" s="286" t="str">
        <f>IF(INDEX('CoC Ranking Data'!$A$1:$CF$106,ROW($E77),5)&lt;&gt;"",INDEX('CoC Ranking Data'!$A$1:$CF$106,ROW($E77),5),"")</f>
        <v/>
      </c>
      <c r="C74" s="287" t="str">
        <f>IF(INDEX('CoC Ranking Data'!$A$1:$CF$106,ROW($E77),7)&lt;&gt;"",INDEX('CoC Ranking Data'!$A$1:$CF$106,ROW($E77),7),"")</f>
        <v/>
      </c>
      <c r="D74" s="287" t="str">
        <f>IF(INDEX('CoC Ranking Data'!$A$1:$CF$106,ROW($E77),68)&lt;&gt;"",INDEX('CoC Ranking Data'!$A$1:$CF$106,ROW($E77),68),"")</f>
        <v/>
      </c>
      <c r="E74" s="15" t="str">
        <f t="shared" si="1"/>
        <v/>
      </c>
    </row>
    <row r="75" spans="1:5" x14ac:dyDescent="0.25">
      <c r="A75" s="286" t="str">
        <f>IF(INDEX('CoC Ranking Data'!$A$1:$CF$106,ROW($E78),4)&lt;&gt;"",INDEX('CoC Ranking Data'!$A$1:$CF$106,ROW($E78),4),"")</f>
        <v/>
      </c>
      <c r="B75" s="286" t="str">
        <f>IF(INDEX('CoC Ranking Data'!$A$1:$CF$106,ROW($E78),5)&lt;&gt;"",INDEX('CoC Ranking Data'!$A$1:$CF$106,ROW($E78),5),"")</f>
        <v/>
      </c>
      <c r="C75" s="287" t="str">
        <f>IF(INDEX('CoC Ranking Data'!$A$1:$CF$106,ROW($E78),7)&lt;&gt;"",INDEX('CoC Ranking Data'!$A$1:$CF$106,ROW($E78),7),"")</f>
        <v/>
      </c>
      <c r="D75" s="287" t="str">
        <f>IF(INDEX('CoC Ranking Data'!$A$1:$CF$106,ROW($E78),68)&lt;&gt;"",INDEX('CoC Ranking Data'!$A$1:$CF$106,ROW($E78),68),"")</f>
        <v/>
      </c>
      <c r="E75" s="15" t="str">
        <f t="shared" si="1"/>
        <v/>
      </c>
    </row>
    <row r="76" spans="1:5" x14ac:dyDescent="0.25">
      <c r="A76" s="286" t="str">
        <f>IF(INDEX('CoC Ranking Data'!$A$1:$CF$106,ROW($E79),4)&lt;&gt;"",INDEX('CoC Ranking Data'!$A$1:$CF$106,ROW($E79),4),"")</f>
        <v/>
      </c>
      <c r="B76" s="286" t="str">
        <f>IF(INDEX('CoC Ranking Data'!$A$1:$CF$106,ROW($E79),5)&lt;&gt;"",INDEX('CoC Ranking Data'!$A$1:$CF$106,ROW($E79),5),"")</f>
        <v/>
      </c>
      <c r="C76" s="287" t="str">
        <f>IF(INDEX('CoC Ranking Data'!$A$1:$CF$106,ROW($E79),7)&lt;&gt;"",INDEX('CoC Ranking Data'!$A$1:$CF$106,ROW($E79),7),"")</f>
        <v/>
      </c>
      <c r="D76" s="287" t="str">
        <f>IF(INDEX('CoC Ranking Data'!$A$1:$CF$106,ROW($E79),68)&lt;&gt;"",INDEX('CoC Ranking Data'!$A$1:$CF$106,ROW($E79),68),"")</f>
        <v/>
      </c>
      <c r="E76" s="15" t="str">
        <f t="shared" si="1"/>
        <v/>
      </c>
    </row>
    <row r="77" spans="1:5" x14ac:dyDescent="0.25">
      <c r="A77" s="286" t="str">
        <f>IF(INDEX('CoC Ranking Data'!$A$1:$CF$106,ROW($E80),4)&lt;&gt;"",INDEX('CoC Ranking Data'!$A$1:$CF$106,ROW($E80),4),"")</f>
        <v/>
      </c>
      <c r="B77" s="286" t="str">
        <f>IF(INDEX('CoC Ranking Data'!$A$1:$CF$106,ROW($E80),5)&lt;&gt;"",INDEX('CoC Ranking Data'!$A$1:$CF$106,ROW($E80),5),"")</f>
        <v/>
      </c>
      <c r="C77" s="287" t="str">
        <f>IF(INDEX('CoC Ranking Data'!$A$1:$CF$106,ROW($E80),7)&lt;&gt;"",INDEX('CoC Ranking Data'!$A$1:$CF$106,ROW($E80),7),"")</f>
        <v/>
      </c>
      <c r="D77" s="287" t="str">
        <f>IF(INDEX('CoC Ranking Data'!$A$1:$CF$106,ROW($E80),68)&lt;&gt;"",INDEX('CoC Ranking Data'!$A$1:$CF$106,ROW($E80),68),"")</f>
        <v/>
      </c>
      <c r="E77" s="15" t="str">
        <f t="shared" si="1"/>
        <v/>
      </c>
    </row>
    <row r="78" spans="1:5" x14ac:dyDescent="0.25">
      <c r="A78" s="286" t="str">
        <f>IF(INDEX('CoC Ranking Data'!$A$1:$CF$106,ROW($E81),4)&lt;&gt;"",INDEX('CoC Ranking Data'!$A$1:$CF$106,ROW($E81),4),"")</f>
        <v/>
      </c>
      <c r="B78" s="286" t="str">
        <f>IF(INDEX('CoC Ranking Data'!$A$1:$CF$106,ROW($E81),5)&lt;&gt;"",INDEX('CoC Ranking Data'!$A$1:$CF$106,ROW($E81),5),"")</f>
        <v/>
      </c>
      <c r="C78" s="287" t="str">
        <f>IF(INDEX('CoC Ranking Data'!$A$1:$CF$106,ROW($E81),7)&lt;&gt;"",INDEX('CoC Ranking Data'!$A$1:$CF$106,ROW($E81),7),"")</f>
        <v/>
      </c>
      <c r="D78" s="287" t="str">
        <f>IF(INDEX('CoC Ranking Data'!$A$1:$CF$106,ROW($E81),68)&lt;&gt;"",INDEX('CoC Ranking Data'!$A$1:$CF$106,ROW($E81),68),"")</f>
        <v/>
      </c>
      <c r="E78" s="15" t="str">
        <f t="shared" si="1"/>
        <v/>
      </c>
    </row>
    <row r="79" spans="1:5" x14ac:dyDescent="0.25">
      <c r="A79" s="286" t="str">
        <f>IF(INDEX('CoC Ranking Data'!$A$1:$CF$106,ROW($E82),4)&lt;&gt;"",INDEX('CoC Ranking Data'!$A$1:$CF$106,ROW($E82),4),"")</f>
        <v/>
      </c>
      <c r="B79" s="286" t="str">
        <f>IF(INDEX('CoC Ranking Data'!$A$1:$CF$106,ROW($E82),5)&lt;&gt;"",INDEX('CoC Ranking Data'!$A$1:$CF$106,ROW($E82),5),"")</f>
        <v/>
      </c>
      <c r="C79" s="287" t="str">
        <f>IF(INDEX('CoC Ranking Data'!$A$1:$CF$106,ROW($E82),7)&lt;&gt;"",INDEX('CoC Ranking Data'!$A$1:$CF$106,ROW($E82),7),"")</f>
        <v/>
      </c>
      <c r="D79" s="287" t="str">
        <f>IF(INDEX('CoC Ranking Data'!$A$1:$CF$106,ROW($E82),68)&lt;&gt;"",INDEX('CoC Ranking Data'!$A$1:$CF$106,ROW($E82),68),"")</f>
        <v/>
      </c>
      <c r="E79" s="15" t="str">
        <f t="shared" si="1"/>
        <v/>
      </c>
    </row>
    <row r="80" spans="1:5" x14ac:dyDescent="0.25">
      <c r="A80" s="286" t="str">
        <f>IF(INDEX('CoC Ranking Data'!$A$1:$CF$106,ROW($E83),4)&lt;&gt;"",INDEX('CoC Ranking Data'!$A$1:$CF$106,ROW($E83),4),"")</f>
        <v/>
      </c>
      <c r="B80" s="286" t="str">
        <f>IF(INDEX('CoC Ranking Data'!$A$1:$CF$106,ROW($E83),5)&lt;&gt;"",INDEX('CoC Ranking Data'!$A$1:$CF$106,ROW($E83),5),"")</f>
        <v/>
      </c>
      <c r="C80" s="287" t="str">
        <f>IF(INDEX('CoC Ranking Data'!$A$1:$CF$106,ROW($E83),7)&lt;&gt;"",INDEX('CoC Ranking Data'!$A$1:$CF$106,ROW($E83),7),"")</f>
        <v/>
      </c>
      <c r="D80" s="287" t="str">
        <f>IF(INDEX('CoC Ranking Data'!$A$1:$CF$106,ROW($E83),68)&lt;&gt;"",INDEX('CoC Ranking Data'!$A$1:$CF$106,ROW($E83),68),"")</f>
        <v/>
      </c>
      <c r="E80" s="15" t="str">
        <f t="shared" si="1"/>
        <v/>
      </c>
    </row>
    <row r="81" spans="1:5" x14ac:dyDescent="0.25">
      <c r="A81" s="286" t="str">
        <f>IF(INDEX('CoC Ranking Data'!$A$1:$CF$106,ROW($E84),4)&lt;&gt;"",INDEX('CoC Ranking Data'!$A$1:$CF$106,ROW($E84),4),"")</f>
        <v/>
      </c>
      <c r="B81" s="286" t="str">
        <f>IF(INDEX('CoC Ranking Data'!$A$1:$CF$106,ROW($E84),5)&lt;&gt;"",INDEX('CoC Ranking Data'!$A$1:$CF$106,ROW($E84),5),"")</f>
        <v/>
      </c>
      <c r="C81" s="287" t="str">
        <f>IF(INDEX('CoC Ranking Data'!$A$1:$CF$106,ROW($E84),7)&lt;&gt;"",INDEX('CoC Ranking Data'!$A$1:$CF$106,ROW($E84),7),"")</f>
        <v/>
      </c>
      <c r="D81" s="287" t="str">
        <f>IF(INDEX('CoC Ranking Data'!$A$1:$CF$106,ROW($E84),68)&lt;&gt;"",INDEX('CoC Ranking Data'!$A$1:$CF$106,ROW($E84),68),"")</f>
        <v/>
      </c>
      <c r="E81" s="15" t="str">
        <f t="shared" si="1"/>
        <v/>
      </c>
    </row>
    <row r="82" spans="1:5" x14ac:dyDescent="0.25">
      <c r="A82" s="286" t="str">
        <f>IF(INDEX('CoC Ranking Data'!$A$1:$CF$106,ROW($E85),4)&lt;&gt;"",INDEX('CoC Ranking Data'!$A$1:$CF$106,ROW($E85),4),"")</f>
        <v/>
      </c>
      <c r="B82" s="286" t="str">
        <f>IF(INDEX('CoC Ranking Data'!$A$1:$CF$106,ROW($E85),5)&lt;&gt;"",INDEX('CoC Ranking Data'!$A$1:$CF$106,ROW($E85),5),"")</f>
        <v/>
      </c>
      <c r="C82" s="287" t="str">
        <f>IF(INDEX('CoC Ranking Data'!$A$1:$CF$106,ROW($E85),7)&lt;&gt;"",INDEX('CoC Ranking Data'!$A$1:$CF$106,ROW($E85),7),"")</f>
        <v/>
      </c>
      <c r="D82" s="287" t="str">
        <f>IF(INDEX('CoC Ranking Data'!$A$1:$CF$106,ROW($E85),68)&lt;&gt;"",INDEX('CoC Ranking Data'!$A$1:$CF$106,ROW($E85),68),"")</f>
        <v/>
      </c>
      <c r="E82" s="15" t="str">
        <f t="shared" si="1"/>
        <v/>
      </c>
    </row>
    <row r="83" spans="1:5" x14ac:dyDescent="0.25">
      <c r="A83" s="286" t="str">
        <f>IF(INDEX('CoC Ranking Data'!$A$1:$CF$106,ROW($E86),4)&lt;&gt;"",INDEX('CoC Ranking Data'!$A$1:$CF$106,ROW($E86),4),"")</f>
        <v/>
      </c>
      <c r="B83" s="286" t="str">
        <f>IF(INDEX('CoC Ranking Data'!$A$1:$CF$106,ROW($E86),5)&lt;&gt;"",INDEX('CoC Ranking Data'!$A$1:$CF$106,ROW($E86),5),"")</f>
        <v/>
      </c>
      <c r="C83" s="287" t="str">
        <f>IF(INDEX('CoC Ranking Data'!$A$1:$CF$106,ROW($E86),7)&lt;&gt;"",INDEX('CoC Ranking Data'!$A$1:$CF$106,ROW($E86),7),"")</f>
        <v/>
      </c>
      <c r="D83" s="287" t="str">
        <f>IF(INDEX('CoC Ranking Data'!$A$1:$CF$106,ROW($E86),68)&lt;&gt;"",INDEX('CoC Ranking Data'!$A$1:$CF$106,ROW($E86),68),"")</f>
        <v/>
      </c>
      <c r="E83" s="15" t="str">
        <f t="shared" si="1"/>
        <v/>
      </c>
    </row>
    <row r="84" spans="1:5" x14ac:dyDescent="0.25">
      <c r="A84" s="286" t="str">
        <f>IF(INDEX('CoC Ranking Data'!$A$1:$CF$106,ROW($E87),4)&lt;&gt;"",INDEX('CoC Ranking Data'!$A$1:$CF$106,ROW($E87),4),"")</f>
        <v/>
      </c>
      <c r="B84" s="286" t="str">
        <f>IF(INDEX('CoC Ranking Data'!$A$1:$CF$106,ROW($E87),5)&lt;&gt;"",INDEX('CoC Ranking Data'!$A$1:$CF$106,ROW($E87),5),"")</f>
        <v/>
      </c>
      <c r="C84" s="287" t="str">
        <f>IF(INDEX('CoC Ranking Data'!$A$1:$CF$106,ROW($E87),7)&lt;&gt;"",INDEX('CoC Ranking Data'!$A$1:$CF$106,ROW($E87),7),"")</f>
        <v/>
      </c>
      <c r="D84" s="287" t="str">
        <f>IF(INDEX('CoC Ranking Data'!$A$1:$CF$106,ROW($E87),68)&lt;&gt;"",INDEX('CoC Ranking Data'!$A$1:$CF$106,ROW($E87),68),"")</f>
        <v/>
      </c>
      <c r="E84" s="15" t="str">
        <f t="shared" si="1"/>
        <v/>
      </c>
    </row>
    <row r="85" spans="1:5" x14ac:dyDescent="0.25">
      <c r="A85" s="286" t="str">
        <f>IF(INDEX('CoC Ranking Data'!$A$1:$CF$106,ROW($E88),4)&lt;&gt;"",INDEX('CoC Ranking Data'!$A$1:$CF$106,ROW($E88),4),"")</f>
        <v/>
      </c>
      <c r="B85" s="286" t="str">
        <f>IF(INDEX('CoC Ranking Data'!$A$1:$CF$106,ROW($E88),5)&lt;&gt;"",INDEX('CoC Ranking Data'!$A$1:$CF$106,ROW($E88),5),"")</f>
        <v/>
      </c>
      <c r="C85" s="287" t="str">
        <f>IF(INDEX('CoC Ranking Data'!$A$1:$CF$106,ROW($E88),7)&lt;&gt;"",INDEX('CoC Ranking Data'!$A$1:$CF$106,ROW($E88),7),"")</f>
        <v/>
      </c>
      <c r="D85" s="287" t="str">
        <f>IF(INDEX('CoC Ranking Data'!$A$1:$CF$106,ROW($E88),68)&lt;&gt;"",INDEX('CoC Ranking Data'!$A$1:$CF$106,ROW($E88),68),"")</f>
        <v/>
      </c>
      <c r="E85" s="15" t="str">
        <f t="shared" si="1"/>
        <v/>
      </c>
    </row>
    <row r="86" spans="1:5" x14ac:dyDescent="0.25">
      <c r="A86" s="286" t="str">
        <f>IF(INDEX('CoC Ranking Data'!$A$1:$CF$106,ROW($E89),4)&lt;&gt;"",INDEX('CoC Ranking Data'!$A$1:$CF$106,ROW($E89),4),"")</f>
        <v/>
      </c>
      <c r="B86" s="286" t="str">
        <f>IF(INDEX('CoC Ranking Data'!$A$1:$CF$106,ROW($E89),5)&lt;&gt;"",INDEX('CoC Ranking Data'!$A$1:$CF$106,ROW($E89),5),"")</f>
        <v/>
      </c>
      <c r="C86" s="287" t="str">
        <f>IF(INDEX('CoC Ranking Data'!$A$1:$CF$106,ROW($E89),7)&lt;&gt;"",INDEX('CoC Ranking Data'!$A$1:$CF$106,ROW($E89),7),"")</f>
        <v/>
      </c>
      <c r="D86" s="287" t="str">
        <f>IF(INDEX('CoC Ranking Data'!$A$1:$CF$106,ROW($E89),68)&lt;&gt;"",INDEX('CoC Ranking Data'!$A$1:$CF$106,ROW($E89),68),"")</f>
        <v/>
      </c>
      <c r="E86" s="15" t="str">
        <f t="shared" si="1"/>
        <v/>
      </c>
    </row>
    <row r="87" spans="1:5" x14ac:dyDescent="0.25">
      <c r="A87" s="286" t="str">
        <f>IF(INDEX('CoC Ranking Data'!$A$1:$CF$106,ROW($E90),4)&lt;&gt;"",INDEX('CoC Ranking Data'!$A$1:$CF$106,ROW($E90),4),"")</f>
        <v/>
      </c>
      <c r="B87" s="286" t="str">
        <f>IF(INDEX('CoC Ranking Data'!$A$1:$CF$106,ROW($E90),5)&lt;&gt;"",INDEX('CoC Ranking Data'!$A$1:$CF$106,ROW($E90),5),"")</f>
        <v/>
      </c>
      <c r="C87" s="287" t="str">
        <f>IF(INDEX('CoC Ranking Data'!$A$1:$CF$106,ROW($E90),7)&lt;&gt;"",INDEX('CoC Ranking Data'!$A$1:$CF$106,ROW($E90),7),"")</f>
        <v/>
      </c>
      <c r="D87" s="287" t="str">
        <f>IF(INDEX('CoC Ranking Data'!$A$1:$CF$106,ROW($E90),68)&lt;&gt;"",INDEX('CoC Ranking Data'!$A$1:$CF$106,ROW($E90),68),"")</f>
        <v/>
      </c>
      <c r="E87" s="15" t="str">
        <f t="shared" si="1"/>
        <v/>
      </c>
    </row>
    <row r="88" spans="1:5" x14ac:dyDescent="0.25">
      <c r="A88" s="286" t="str">
        <f>IF(INDEX('CoC Ranking Data'!$A$1:$CF$106,ROW($E91),4)&lt;&gt;"",INDEX('CoC Ranking Data'!$A$1:$CF$106,ROW($E91),4),"")</f>
        <v/>
      </c>
      <c r="B88" s="286" t="str">
        <f>IF(INDEX('CoC Ranking Data'!$A$1:$CF$106,ROW($E91),5)&lt;&gt;"",INDEX('CoC Ranking Data'!$A$1:$CF$106,ROW($E91),5),"")</f>
        <v/>
      </c>
      <c r="C88" s="287" t="str">
        <f>IF(INDEX('CoC Ranking Data'!$A$1:$CF$106,ROW($E91),7)&lt;&gt;"",INDEX('CoC Ranking Data'!$A$1:$CF$106,ROW($E91),7),"")</f>
        <v/>
      </c>
      <c r="D88" s="287" t="str">
        <f>IF(INDEX('CoC Ranking Data'!$A$1:$CF$106,ROW($E91),68)&lt;&gt;"",INDEX('CoC Ranking Data'!$A$1:$CF$106,ROW($E91),68),"")</f>
        <v/>
      </c>
      <c r="E88" s="15" t="str">
        <f t="shared" si="1"/>
        <v/>
      </c>
    </row>
    <row r="89" spans="1:5" x14ac:dyDescent="0.25">
      <c r="A89" s="286" t="str">
        <f>IF(INDEX('CoC Ranking Data'!$A$1:$CF$106,ROW($E92),4)&lt;&gt;"",INDEX('CoC Ranking Data'!$A$1:$CF$106,ROW($E92),4),"")</f>
        <v/>
      </c>
      <c r="B89" s="286" t="str">
        <f>IF(INDEX('CoC Ranking Data'!$A$1:$CF$106,ROW($E92),5)&lt;&gt;"",INDEX('CoC Ranking Data'!$A$1:$CF$106,ROW($E92),5),"")</f>
        <v/>
      </c>
      <c r="C89" s="287" t="str">
        <f>IF(INDEX('CoC Ranking Data'!$A$1:$CF$106,ROW($E92),7)&lt;&gt;"",INDEX('CoC Ranking Data'!$A$1:$CF$106,ROW($E92),7),"")</f>
        <v/>
      </c>
      <c r="D89" s="287" t="str">
        <f>IF(INDEX('CoC Ranking Data'!$A$1:$CF$106,ROW($E92),68)&lt;&gt;"",INDEX('CoC Ranking Data'!$A$1:$CF$106,ROW($E92),68),"")</f>
        <v/>
      </c>
      <c r="E89" s="15" t="str">
        <f t="shared" si="1"/>
        <v/>
      </c>
    </row>
    <row r="90" spans="1:5" x14ac:dyDescent="0.25">
      <c r="A90" s="286" t="str">
        <f>IF(INDEX('CoC Ranking Data'!$A$1:$CF$106,ROW($E93),4)&lt;&gt;"",INDEX('CoC Ranking Data'!$A$1:$CF$106,ROW($E93),4),"")</f>
        <v/>
      </c>
      <c r="B90" s="286" t="str">
        <f>IF(INDEX('CoC Ranking Data'!$A$1:$CF$106,ROW($E93),5)&lt;&gt;"",INDEX('CoC Ranking Data'!$A$1:$CF$106,ROW($E93),5),"")</f>
        <v/>
      </c>
      <c r="C90" s="287" t="str">
        <f>IF(INDEX('CoC Ranking Data'!$A$1:$CF$106,ROW($E93),7)&lt;&gt;"",INDEX('CoC Ranking Data'!$A$1:$CF$106,ROW($E93),7),"")</f>
        <v/>
      </c>
      <c r="D90" s="287" t="str">
        <f>IF(INDEX('CoC Ranking Data'!$A$1:$CF$106,ROW($E93),68)&lt;&gt;"",INDEX('CoC Ranking Data'!$A$1:$CF$106,ROW($E93),68),"")</f>
        <v/>
      </c>
      <c r="E90" s="15" t="str">
        <f t="shared" si="1"/>
        <v/>
      </c>
    </row>
    <row r="91" spans="1:5" x14ac:dyDescent="0.25">
      <c r="A91" s="286" t="str">
        <f>IF(INDEX('CoC Ranking Data'!$A$1:$CF$106,ROW($E94),4)&lt;&gt;"",INDEX('CoC Ranking Data'!$A$1:$CF$106,ROW($E94),4),"")</f>
        <v/>
      </c>
      <c r="B91" s="286" t="str">
        <f>IF(INDEX('CoC Ranking Data'!$A$1:$CF$106,ROW($E94),5)&lt;&gt;"",INDEX('CoC Ranking Data'!$A$1:$CF$106,ROW($E94),5),"")</f>
        <v/>
      </c>
      <c r="C91" s="287" t="str">
        <f>IF(INDEX('CoC Ranking Data'!$A$1:$CF$106,ROW($E94),7)&lt;&gt;"",INDEX('CoC Ranking Data'!$A$1:$CF$106,ROW($E94),7),"")</f>
        <v/>
      </c>
      <c r="D91" s="287" t="str">
        <f>IF(INDEX('CoC Ranking Data'!$A$1:$CF$106,ROW($E94),68)&lt;&gt;"",INDEX('CoC Ranking Data'!$A$1:$CF$106,ROW($E94),68),"")</f>
        <v/>
      </c>
      <c r="E91" s="15" t="str">
        <f t="shared" si="1"/>
        <v/>
      </c>
    </row>
    <row r="92" spans="1:5" x14ac:dyDescent="0.25">
      <c r="A92" s="286" t="str">
        <f>IF(INDEX('CoC Ranking Data'!$A$1:$CF$106,ROW($E95),4)&lt;&gt;"",INDEX('CoC Ranking Data'!$A$1:$CF$106,ROW($E95),4),"")</f>
        <v/>
      </c>
      <c r="B92" s="286" t="str">
        <f>IF(INDEX('CoC Ranking Data'!$A$1:$CF$106,ROW($E95),5)&lt;&gt;"",INDEX('CoC Ranking Data'!$A$1:$CF$106,ROW($E95),5),"")</f>
        <v/>
      </c>
      <c r="C92" s="287" t="str">
        <f>IF(INDEX('CoC Ranking Data'!$A$1:$CF$106,ROW($E95),7)&lt;&gt;"",INDEX('CoC Ranking Data'!$A$1:$CF$106,ROW($E95),7),"")</f>
        <v/>
      </c>
      <c r="D92" s="287" t="str">
        <f>IF(INDEX('CoC Ranking Data'!$A$1:$CF$106,ROW($E95),68)&lt;&gt;"",INDEX('CoC Ranking Data'!$A$1:$CF$106,ROW($E95),68),"")</f>
        <v/>
      </c>
      <c r="E92" s="15" t="str">
        <f t="shared" si="1"/>
        <v/>
      </c>
    </row>
    <row r="93" spans="1:5" x14ac:dyDescent="0.25">
      <c r="A93" s="286" t="str">
        <f>IF(INDEX('CoC Ranking Data'!$A$1:$CF$106,ROW($E96),4)&lt;&gt;"",INDEX('CoC Ranking Data'!$A$1:$CF$106,ROW($E96),4),"")</f>
        <v/>
      </c>
      <c r="B93" s="286" t="str">
        <f>IF(INDEX('CoC Ranking Data'!$A$1:$CF$106,ROW($E96),5)&lt;&gt;"",INDEX('CoC Ranking Data'!$A$1:$CF$106,ROW($E96),5),"")</f>
        <v/>
      </c>
      <c r="C93" s="287" t="str">
        <f>IF(INDEX('CoC Ranking Data'!$A$1:$CF$106,ROW($E96),7)&lt;&gt;"",INDEX('CoC Ranking Data'!$A$1:$CF$106,ROW($E96),7),"")</f>
        <v/>
      </c>
      <c r="D93" s="287" t="str">
        <f>IF(INDEX('CoC Ranking Data'!$A$1:$CF$106,ROW($E96),68)&lt;&gt;"",INDEX('CoC Ranking Data'!$A$1:$CF$106,ROW($E96),68),"")</f>
        <v/>
      </c>
      <c r="E93" s="15" t="str">
        <f t="shared" si="1"/>
        <v/>
      </c>
    </row>
    <row r="94" spans="1:5" x14ac:dyDescent="0.25">
      <c r="A94" s="286" t="str">
        <f>IF(INDEX('CoC Ranking Data'!$A$1:$CF$106,ROW($E97),4)&lt;&gt;"",INDEX('CoC Ranking Data'!$A$1:$CF$106,ROW($E97),4),"")</f>
        <v/>
      </c>
      <c r="B94" s="286" t="str">
        <f>IF(INDEX('CoC Ranking Data'!$A$1:$CF$106,ROW($E97),5)&lt;&gt;"",INDEX('CoC Ranking Data'!$A$1:$CF$106,ROW($E97),5),"")</f>
        <v/>
      </c>
      <c r="C94" s="287" t="str">
        <f>IF(INDEX('CoC Ranking Data'!$A$1:$CF$106,ROW($E97),7)&lt;&gt;"",INDEX('CoC Ranking Data'!$A$1:$CF$106,ROW($E97),7),"")</f>
        <v/>
      </c>
      <c r="D94" s="287" t="str">
        <f>IF(INDEX('CoC Ranking Data'!$A$1:$CF$106,ROW($E97),68)&lt;&gt;"",INDEX('CoC Ranking Data'!$A$1:$CF$106,ROW($E97),68),"")</f>
        <v/>
      </c>
      <c r="E94" s="15" t="str">
        <f t="shared" si="1"/>
        <v/>
      </c>
    </row>
    <row r="95" spans="1:5" x14ac:dyDescent="0.25">
      <c r="A95" s="286" t="str">
        <f>IF(INDEX('CoC Ranking Data'!$A$1:$CF$106,ROW($E98),4)&lt;&gt;"",INDEX('CoC Ranking Data'!$A$1:$CF$106,ROW($E98),4),"")</f>
        <v/>
      </c>
      <c r="B95" s="286" t="str">
        <f>IF(INDEX('CoC Ranking Data'!$A$1:$CF$106,ROW($E98),5)&lt;&gt;"",INDEX('CoC Ranking Data'!$A$1:$CF$106,ROW($E98),5),"")</f>
        <v/>
      </c>
      <c r="C95" s="287" t="str">
        <f>IF(INDEX('CoC Ranking Data'!$A$1:$CF$106,ROW($E98),7)&lt;&gt;"",INDEX('CoC Ranking Data'!$A$1:$CF$106,ROW($E98),7),"")</f>
        <v/>
      </c>
      <c r="D95" s="287" t="str">
        <f>IF(INDEX('CoC Ranking Data'!$A$1:$CF$106,ROW($E98),68)&lt;&gt;"",INDEX('CoC Ranking Data'!$A$1:$CF$106,ROW($E98),68),"")</f>
        <v/>
      </c>
      <c r="E95" s="15" t="str">
        <f t="shared" si="1"/>
        <v/>
      </c>
    </row>
    <row r="96" spans="1:5" x14ac:dyDescent="0.25">
      <c r="A96" s="286" t="str">
        <f>IF(INDEX('CoC Ranking Data'!$A$1:$CF$106,ROW($E99),4)&lt;&gt;"",INDEX('CoC Ranking Data'!$A$1:$CF$106,ROW($E99),4),"")</f>
        <v/>
      </c>
      <c r="B96" s="286" t="str">
        <f>IF(INDEX('CoC Ranking Data'!$A$1:$CF$106,ROW($E99),5)&lt;&gt;"",INDEX('CoC Ranking Data'!$A$1:$CF$106,ROW($E99),5),"")</f>
        <v/>
      </c>
      <c r="C96" s="287" t="str">
        <f>IF(INDEX('CoC Ranking Data'!$A$1:$CF$106,ROW($E99),7)&lt;&gt;"",INDEX('CoC Ranking Data'!$A$1:$CF$106,ROW($E99),7),"")</f>
        <v/>
      </c>
      <c r="D96" s="287" t="str">
        <f>IF(INDEX('CoC Ranking Data'!$A$1:$CF$106,ROW($E99),68)&lt;&gt;"",INDEX('CoC Ranking Data'!$A$1:$CF$106,ROW($E99),68),"")</f>
        <v/>
      </c>
      <c r="E96" s="15" t="str">
        <f t="shared" si="1"/>
        <v/>
      </c>
    </row>
    <row r="97" spans="1:5" x14ac:dyDescent="0.25">
      <c r="A97" s="286" t="str">
        <f>IF(INDEX('CoC Ranking Data'!$A$1:$CF$106,ROW($E100),4)&lt;&gt;"",INDEX('CoC Ranking Data'!$A$1:$CF$106,ROW($E100),4),"")</f>
        <v/>
      </c>
      <c r="B97" s="286" t="str">
        <f>IF(INDEX('CoC Ranking Data'!$A$1:$CF$106,ROW($E100),5)&lt;&gt;"",INDEX('CoC Ranking Data'!$A$1:$CF$106,ROW($E100),5),"")</f>
        <v/>
      </c>
      <c r="C97" s="287" t="str">
        <f>IF(INDEX('CoC Ranking Data'!$A$1:$CF$106,ROW($E100),7)&lt;&gt;"",INDEX('CoC Ranking Data'!$A$1:$CF$106,ROW($E100),7),"")</f>
        <v/>
      </c>
      <c r="D97" s="287" t="str">
        <f>IF(INDEX('CoC Ranking Data'!$A$1:$CF$106,ROW($E100),68)&lt;&gt;"",INDEX('CoC Ranking Data'!$A$1:$CF$106,ROW($E100),68),"")</f>
        <v/>
      </c>
      <c r="E97" s="15" t="str">
        <f t="shared" si="1"/>
        <v/>
      </c>
    </row>
    <row r="98" spans="1:5" x14ac:dyDescent="0.25">
      <c r="A98" s="286" t="str">
        <f>IF(INDEX('CoC Ranking Data'!$A$1:$CF$106,ROW($E101),4)&lt;&gt;"",INDEX('CoC Ranking Data'!$A$1:$CF$106,ROW($E101),4),"")</f>
        <v/>
      </c>
      <c r="B98" s="286" t="str">
        <f>IF(INDEX('CoC Ranking Data'!$A$1:$CF$106,ROW($E101),5)&lt;&gt;"",INDEX('CoC Ranking Data'!$A$1:$CF$106,ROW($E101),5),"")</f>
        <v/>
      </c>
      <c r="C98" s="287" t="str">
        <f>IF(INDEX('CoC Ranking Data'!$A$1:$CF$106,ROW($E101),7)&lt;&gt;"",INDEX('CoC Ranking Data'!$A$1:$CF$106,ROW($E101),7),"")</f>
        <v/>
      </c>
      <c r="D98" s="287" t="str">
        <f>IF(INDEX('CoC Ranking Data'!$A$1:$CF$106,ROW($E101),68)&lt;&gt;"",INDEX('CoC Ranking Data'!$A$1:$CF$106,ROW($E101),68),"")</f>
        <v/>
      </c>
      <c r="E98" s="15" t="str">
        <f t="shared" si="1"/>
        <v/>
      </c>
    </row>
    <row r="99" spans="1:5" x14ac:dyDescent="0.25">
      <c r="A99" s="286" t="str">
        <f>IF(INDEX('CoC Ranking Data'!$A$1:$CF$106,ROW($E102),4)&lt;&gt;"",INDEX('CoC Ranking Data'!$A$1:$CF$106,ROW($E102),4),"")</f>
        <v/>
      </c>
      <c r="B99" s="286" t="str">
        <f>IF(INDEX('CoC Ranking Data'!$A$1:$CF$106,ROW($E102),5)&lt;&gt;"",INDEX('CoC Ranking Data'!$A$1:$CF$106,ROW($E102),5),"")</f>
        <v/>
      </c>
      <c r="C99" s="287" t="str">
        <f>IF(INDEX('CoC Ranking Data'!$A$1:$CF$106,ROW($E102),7)&lt;&gt;"",INDEX('CoC Ranking Data'!$A$1:$CF$106,ROW($E102),7),"")</f>
        <v/>
      </c>
      <c r="D99" s="287" t="str">
        <f>IF(INDEX('CoC Ranking Data'!$A$1:$CF$106,ROW($E102),68)&lt;&gt;"",INDEX('CoC Ranking Data'!$A$1:$CF$106,ROW($E102),68),"")</f>
        <v/>
      </c>
      <c r="E99" s="15" t="str">
        <f t="shared" si="1"/>
        <v/>
      </c>
    </row>
    <row r="100" spans="1:5" x14ac:dyDescent="0.25">
      <c r="A100" s="286" t="str">
        <f>IF(INDEX('CoC Ranking Data'!$A$1:$CF$106,ROW($E103),4)&lt;&gt;"",INDEX('CoC Ranking Data'!$A$1:$CF$106,ROW($E103),4),"")</f>
        <v/>
      </c>
      <c r="B100" s="286" t="str">
        <f>IF(INDEX('CoC Ranking Data'!$A$1:$CF$106,ROW($E103),5)&lt;&gt;"",INDEX('CoC Ranking Data'!$A$1:$CF$106,ROW($E103),5),"")</f>
        <v/>
      </c>
      <c r="C100" s="287" t="str">
        <f>IF(INDEX('CoC Ranking Data'!$A$1:$CF$106,ROW($E103),7)&lt;&gt;"",INDEX('CoC Ranking Data'!$A$1:$CF$106,ROW($E103),7),"")</f>
        <v/>
      </c>
      <c r="D100" s="287" t="str">
        <f>IF(INDEX('CoC Ranking Data'!$A$1:$CF$106,ROW($E103),68)&lt;&gt;"",INDEX('CoC Ranking Data'!$A$1:$CF$106,ROW($E103),68),"")</f>
        <v/>
      </c>
      <c r="E100" s="15" t="str">
        <f t="shared" si="1"/>
        <v/>
      </c>
    </row>
    <row r="101" spans="1:5" x14ac:dyDescent="0.25">
      <c r="A101" s="286" t="str">
        <f>IF(INDEX('CoC Ranking Data'!$A$1:$CF$106,ROW($E104),4)&lt;&gt;"",INDEX('CoC Ranking Data'!$A$1:$CF$106,ROW($E104),4),"")</f>
        <v/>
      </c>
      <c r="B101" s="286" t="str">
        <f>IF(INDEX('CoC Ranking Data'!$A$1:$CF$106,ROW($E104),5)&lt;&gt;"",INDEX('CoC Ranking Data'!$A$1:$CF$106,ROW($E104),5),"")</f>
        <v/>
      </c>
      <c r="C101" s="287" t="str">
        <f>IF(INDEX('CoC Ranking Data'!$A$1:$CF$106,ROW($E104),7)&lt;&gt;"",INDEX('CoC Ranking Data'!$A$1:$CF$106,ROW($E104),7),"")</f>
        <v/>
      </c>
      <c r="D101" s="287" t="str">
        <f>IF(INDEX('CoC Ranking Data'!$A$1:$CF$106,ROW($E104),68)&lt;&gt;"",INDEX('CoC Ranking Data'!$A$1:$CF$106,ROW($E104),68),"")</f>
        <v/>
      </c>
      <c r="E101" s="15" t="str">
        <f t="shared" si="1"/>
        <v/>
      </c>
    </row>
    <row r="102" spans="1:5" x14ac:dyDescent="0.25">
      <c r="A102" s="286" t="str">
        <f>IF(INDEX('CoC Ranking Data'!$A$1:$CF$106,ROW($E105),4)&lt;&gt;"",INDEX('CoC Ranking Data'!$A$1:$CF$106,ROW($E105),4),"")</f>
        <v/>
      </c>
      <c r="B102" s="286" t="str">
        <f>IF(INDEX('CoC Ranking Data'!$A$1:$CF$106,ROW($E105),5)&lt;&gt;"",INDEX('CoC Ranking Data'!$A$1:$CF$106,ROW($E105),5),"")</f>
        <v/>
      </c>
      <c r="C102" s="287" t="str">
        <f>IF(INDEX('CoC Ranking Data'!$A$1:$CF$106,ROW($E105),7)&lt;&gt;"",INDEX('CoC Ranking Data'!$A$1:$CF$106,ROW($E105),7),"")</f>
        <v/>
      </c>
      <c r="D102" s="287" t="str">
        <f>IF(INDEX('CoC Ranking Data'!$A$1:$CF$106,ROW($E105),68)&lt;&gt;"",INDEX('CoC Ranking Data'!$A$1:$CF$106,ROW($E105),68),"")</f>
        <v/>
      </c>
      <c r="E102" s="15" t="str">
        <f t="shared" si="1"/>
        <v/>
      </c>
    </row>
  </sheetData>
  <sheetProtection algorithmName="SHA-512" hashValue="emvdkKRKrakkgK3UC6BHrsnXviD8r0TPe8JtH1lD9MbQk77HrydC+SRj0foWJW0H3GUYJuDQriSWrJp+kepc8w==" saltValue="0p5mXYLqEh9MMIUzJtP03g==" spinCount="100000" sheet="1" objects="1" scenarios="1" selectLockedCells="1"/>
  <hyperlinks>
    <hyperlink ref="E1" location="'Scoring Chart'!A1" display="Return to Scoring Chart" xr:uid="{00000000-0004-0000-1900-000000000000}"/>
  </hyperlinks>
  <pageMargins left="0.7" right="0.7" top="0.75" bottom="0.75" header="0.3" footer="0.3"/>
  <pageSetup paperSize="5" scale="5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2">
    <pageSetUpPr fitToPage="1"/>
  </sheetPr>
  <dimension ref="A1:F102"/>
  <sheetViews>
    <sheetView showGridLines="0" topLeftCell="B1" zoomScaleNormal="100" workbookViewId="0">
      <selection activeCell="F1" sqref="F1"/>
    </sheetView>
  </sheetViews>
  <sheetFormatPr defaultRowHeight="15" x14ac:dyDescent="0.25"/>
  <cols>
    <col min="1" max="1" width="50.7109375" style="334" customWidth="1"/>
    <col min="2" max="2" width="60.7109375" style="334" customWidth="1"/>
    <col min="3" max="3" width="25.7109375" customWidth="1"/>
    <col min="4" max="4" width="17.28515625" customWidth="1"/>
    <col min="5" max="5" width="24.85546875" style="1" customWidth="1"/>
    <col min="6" max="6" width="14.85546875" style="1" customWidth="1"/>
  </cols>
  <sheetData>
    <row r="1" spans="1:6" ht="15.75" x14ac:dyDescent="0.25">
      <c r="A1" s="335"/>
      <c r="B1" s="501" t="s">
        <v>831</v>
      </c>
      <c r="F1" s="373" t="s">
        <v>342</v>
      </c>
    </row>
    <row r="2" spans="1:6" ht="15.75" customHeight="1" x14ac:dyDescent="0.25">
      <c r="A2" s="333"/>
      <c r="B2" s="475" t="s">
        <v>458</v>
      </c>
      <c r="E2" s="345"/>
      <c r="F2"/>
    </row>
    <row r="3" spans="1:6" ht="15.75" customHeight="1" x14ac:dyDescent="0.25">
      <c r="A3" s="333"/>
      <c r="B3" s="475" t="s">
        <v>459</v>
      </c>
      <c r="E3" s="345"/>
      <c r="F3"/>
    </row>
    <row r="4" spans="1:6" ht="15.75" customHeight="1" x14ac:dyDescent="0.25">
      <c r="A4" s="333"/>
      <c r="B4" s="475" t="s">
        <v>460</v>
      </c>
      <c r="E4" s="345"/>
      <c r="F4"/>
    </row>
    <row r="5" spans="1:6" ht="15.75" customHeight="1" x14ac:dyDescent="0.25">
      <c r="A5" s="333"/>
      <c r="B5" s="475" t="s">
        <v>461</v>
      </c>
      <c r="E5" s="246"/>
      <c r="F5"/>
    </row>
    <row r="6" spans="1:6" s="13" customFormat="1" x14ac:dyDescent="0.25">
      <c r="A6" s="331"/>
      <c r="B6" s="334"/>
      <c r="C6"/>
      <c r="D6"/>
      <c r="E6"/>
    </row>
    <row r="7" spans="1:6" ht="15.75" customHeight="1" thickBot="1" x14ac:dyDescent="0.3">
      <c r="E7"/>
      <c r="F7"/>
    </row>
    <row r="8" spans="1:6" s="12" customFormat="1" ht="15.75" thickBot="1" x14ac:dyDescent="0.3">
      <c r="A8" s="329" t="s">
        <v>2</v>
      </c>
      <c r="B8" s="329" t="s">
        <v>3</v>
      </c>
      <c r="C8" s="92" t="s">
        <v>4</v>
      </c>
      <c r="D8" s="293" t="s">
        <v>613</v>
      </c>
      <c r="E8" s="80" t="s">
        <v>307</v>
      </c>
      <c r="F8" s="11" t="s">
        <v>1</v>
      </c>
    </row>
    <row r="9" spans="1:6" s="9" customFormat="1" ht="13.5" customHeight="1" x14ac:dyDescent="0.2">
      <c r="A9" s="286" t="str">
        <f>IF(INDEX('CoC Ranking Data'!$A$1:$CF$106,ROW($F9),4)&lt;&gt;"",INDEX('CoC Ranking Data'!$A$1:$CF$106,ROW($F9),4),"")</f>
        <v>Armstrong County Community Action Agency</v>
      </c>
      <c r="B9" s="286" t="str">
        <f>IF(INDEX('CoC Ranking Data'!$A$1:$CF$106,ROW($F9),5)&lt;&gt;"",INDEX('CoC Ranking Data'!$A$1:$CF$106,ROW($F9),5),"")</f>
        <v>Armstrong County Permanent Supportive Housing Program</v>
      </c>
      <c r="C9" s="287" t="str">
        <f>IF(INDEX('CoC Ranking Data'!$A$1:$CF$106,ROW($F9),7)&lt;&gt;"",INDEX('CoC Ranking Data'!$A$1:$CF$106,ROW($F9),7),"")</f>
        <v>PH</v>
      </c>
      <c r="D9" s="287" t="str">
        <f>IF(INDEX('CoC Ranking Data'!$A$1:$CF$106,ROW($F9),78)&lt;&gt;"",INDEX('CoC Ranking Data'!$A$1:$CF$106,ROW($F9),78),"")</f>
        <v/>
      </c>
      <c r="E9" s="300">
        <f>IF(INDEX('CoC Ranking Data'!$A$1:$CF$106,ROW($F9),69)&lt;&gt;"",INDEX('CoC Ranking Data'!$A$1:$CF$106,ROW($F9),69),"")</f>
        <v>0.91342462086675758</v>
      </c>
      <c r="F9" s="15">
        <f>IF(AND(A9&lt;&gt;"", E9&lt;&gt;""), IF(D9="Yes", 8, IF(E9 &gt;= 0.995, 8, IF(AND(E9 &lt; 0.995, E9 &gt;= 0.95), 6, IF(AND(E9 &lt; 0.95, E9 &gt;= 0.9), 3,0)))), "")</f>
        <v>3</v>
      </c>
    </row>
    <row r="10" spans="1:6" s="9" customFormat="1" ht="13.5" customHeight="1" x14ac:dyDescent="0.2">
      <c r="A10" s="286" t="str">
        <f>IF(INDEX('CoC Ranking Data'!$A$1:$CF$106,ROW($F10),4)&lt;&gt;"",INDEX('CoC Ranking Data'!$A$1:$CF$106,ROW($F10),4),"")</f>
        <v>Armstrong County Community Action Agency</v>
      </c>
      <c r="B10" s="286" t="str">
        <f>IF(INDEX('CoC Ranking Data'!$A$1:$CF$106,ROW($F10),5)&lt;&gt;"",INDEX('CoC Ranking Data'!$A$1:$CF$106,ROW($F10),5),"")</f>
        <v>Armstrong-Fayette Rapid Rehousing Program</v>
      </c>
      <c r="C10" s="287" t="str">
        <f>IF(INDEX('CoC Ranking Data'!$A$1:$CF$106,ROW($F10),7)&lt;&gt;"",INDEX('CoC Ranking Data'!$A$1:$CF$106,ROW($F10),7),"")</f>
        <v>PH-RRH</v>
      </c>
      <c r="D10" s="287" t="str">
        <f>IF(INDEX('CoC Ranking Data'!$A$1:$CF$106,ROW($F10),78)&lt;&gt;"",INDEX('CoC Ranking Data'!$A$1:$CF$106,ROW($F10),78),"")</f>
        <v/>
      </c>
      <c r="E10" s="300">
        <f>IF(INDEX('CoC Ranking Data'!$A$1:$CF$106,ROW($F10),69)&lt;&gt;"",INDEX('CoC Ranking Data'!$A$1:$CF$106,ROW($F10),69),"")</f>
        <v>0.95004389730923966</v>
      </c>
      <c r="F10" s="15">
        <f t="shared" ref="F10:F73" si="0">IF(AND(A10&lt;&gt;"", E10&lt;&gt;""), IF(D10="Yes", 8, IF(E10 &gt;= 0.995, 8, IF(AND(E10 &lt; 0.995, E10 &gt;= 0.95), 6, IF(AND(E10 &lt; 0.95, E10 &gt;= 0.9), 3,0)))), "")</f>
        <v>6</v>
      </c>
    </row>
    <row r="11" spans="1:6" s="9" customFormat="1" ht="12.75" x14ac:dyDescent="0.2">
      <c r="A11" s="286" t="str">
        <f>IF(INDEX('CoC Ranking Data'!$A$1:$CF$106,ROW($F11),4)&lt;&gt;"",INDEX('CoC Ranking Data'!$A$1:$CF$106,ROW($F11),4),"")</f>
        <v>Armstrong County Community Action Agency</v>
      </c>
      <c r="B11" s="286" t="str">
        <f>IF(INDEX('CoC Ranking Data'!$A$1:$CF$106,ROW($F11),5)&lt;&gt;"",INDEX('CoC Ranking Data'!$A$1:$CF$106,ROW($F11),5),"")</f>
        <v>Rapid Rehousing Program of Armstrong County</v>
      </c>
      <c r="C11" s="287" t="str">
        <f>IF(INDEX('CoC Ranking Data'!$A$1:$CF$106,ROW($F11),7)&lt;&gt;"",INDEX('CoC Ranking Data'!$A$1:$CF$106,ROW($F11),7),"")</f>
        <v>PH-RRH</v>
      </c>
      <c r="D11" s="287" t="str">
        <f>IF(INDEX('CoC Ranking Data'!$A$1:$CF$106,ROW($F11),78)&lt;&gt;"",INDEX('CoC Ranking Data'!$A$1:$CF$106,ROW($F11),78),"")</f>
        <v/>
      </c>
      <c r="E11" s="300">
        <f>IF(INDEX('CoC Ranking Data'!$A$1:$CF$106,ROW($F11),69)&lt;&gt;"",INDEX('CoC Ranking Data'!$A$1:$CF$106,ROW($F11),69),"")</f>
        <v>0.86494527680374034</v>
      </c>
      <c r="F11" s="15">
        <f t="shared" si="0"/>
        <v>0</v>
      </c>
    </row>
    <row r="12" spans="1:6" s="9" customFormat="1" ht="12.75" x14ac:dyDescent="0.2">
      <c r="A12" s="286" t="str">
        <f>IF(INDEX('CoC Ranking Data'!$A$1:$CF$106,ROW($F12),4)&lt;&gt;"",INDEX('CoC Ranking Data'!$A$1:$CF$106,ROW($F12),4),"")</f>
        <v>Cameron/Elk Counties Behavioral &amp; Developmental Programs</v>
      </c>
      <c r="B12" s="286" t="str">
        <f>IF(INDEX('CoC Ranking Data'!$A$1:$CF$106,ROW($F12),5)&lt;&gt;"",INDEX('CoC Ranking Data'!$A$1:$CF$106,ROW($F12),5),"")</f>
        <v xml:space="preserve">AHEAD </v>
      </c>
      <c r="C12" s="287" t="str">
        <f>IF(INDEX('CoC Ranking Data'!$A$1:$CF$106,ROW($F12),7)&lt;&gt;"",INDEX('CoC Ranking Data'!$A$1:$CF$106,ROW($F12),7),"")</f>
        <v>PH</v>
      </c>
      <c r="D12" s="287" t="str">
        <f>IF(INDEX('CoC Ranking Data'!$A$1:$CF$106,ROW($F12),78)&lt;&gt;"",INDEX('CoC Ranking Data'!$A$1:$CF$106,ROW($F12),78),"")</f>
        <v/>
      </c>
      <c r="E12" s="300">
        <f>IF(INDEX('CoC Ranking Data'!$A$1:$CF$106,ROW($F12),69)&lt;&gt;"",INDEX('CoC Ranking Data'!$A$1:$CF$106,ROW($F12),69),"")</f>
        <v>0.99998606912500176</v>
      </c>
      <c r="F12" s="15">
        <f t="shared" si="0"/>
        <v>8</v>
      </c>
    </row>
    <row r="13" spans="1:6" s="9" customFormat="1" ht="12.75" x14ac:dyDescent="0.2">
      <c r="A13" s="286" t="str">
        <f>IF(INDEX('CoC Ranking Data'!$A$1:$CF$106,ROW($F13),4)&lt;&gt;"",INDEX('CoC Ranking Data'!$A$1:$CF$106,ROW($F13),4),"")</f>
        <v>Cameron/Elk Counties Behavioral &amp; Developmental Programs</v>
      </c>
      <c r="B13" s="286" t="str">
        <f>IF(INDEX('CoC Ranking Data'!$A$1:$CF$106,ROW($F13),5)&lt;&gt;"",INDEX('CoC Ranking Data'!$A$1:$CF$106,ROW($F13),5),"")</f>
        <v xml:space="preserve">Home Again </v>
      </c>
      <c r="C13" s="287" t="str">
        <f>IF(INDEX('CoC Ranking Data'!$A$1:$CF$106,ROW($F13),7)&lt;&gt;"",INDEX('CoC Ranking Data'!$A$1:$CF$106,ROW($F13),7),"")</f>
        <v>PH</v>
      </c>
      <c r="D13" s="287" t="str">
        <f>IF(INDEX('CoC Ranking Data'!$A$1:$CF$106,ROW($F13),78)&lt;&gt;"",INDEX('CoC Ranking Data'!$A$1:$CF$106,ROW($F13),78),"")</f>
        <v/>
      </c>
      <c r="E13" s="300">
        <f>IF(INDEX('CoC Ranking Data'!$A$1:$CF$106,ROW($F13),69)&lt;&gt;"",INDEX('CoC Ranking Data'!$A$1:$CF$106,ROW($F13),69),"")</f>
        <v>0.98470632575529149</v>
      </c>
      <c r="F13" s="15">
        <f t="shared" si="0"/>
        <v>6</v>
      </c>
    </row>
    <row r="14" spans="1:6" s="9" customFormat="1" ht="12.75" x14ac:dyDescent="0.2">
      <c r="A14" s="286" t="str">
        <f>IF(INDEX('CoC Ranking Data'!$A$1:$CF$106,ROW($F14),4)&lt;&gt;"",INDEX('CoC Ranking Data'!$A$1:$CF$106,ROW($F14),4),"")</f>
        <v>CAPSEA, Inc.</v>
      </c>
      <c r="B14" s="286" t="str">
        <f>IF(INDEX('CoC Ranking Data'!$A$1:$CF$106,ROW($F14),5)&lt;&gt;"",INDEX('CoC Ranking Data'!$A$1:$CF$106,ROW($F14),5),"")</f>
        <v>Housing Plus</v>
      </c>
      <c r="C14" s="287" t="str">
        <f>IF(INDEX('CoC Ranking Data'!$A$1:$CF$106,ROW($F14),7)&lt;&gt;"",INDEX('CoC Ranking Data'!$A$1:$CF$106,ROW($F14),7),"")</f>
        <v>PH</v>
      </c>
      <c r="D14" s="287" t="str">
        <f>IF(INDEX('CoC Ranking Data'!$A$1:$CF$106,ROW($F14),78)&lt;&gt;"",INDEX('CoC Ranking Data'!$A$1:$CF$106,ROW($F14),78),"")</f>
        <v/>
      </c>
      <c r="E14" s="300">
        <f>IF(INDEX('CoC Ranking Data'!$A$1:$CF$106,ROW($F14),69)&lt;&gt;"",INDEX('CoC Ranking Data'!$A$1:$CF$106,ROW($F14),69),"")</f>
        <v>0.99996819566029782</v>
      </c>
      <c r="F14" s="15">
        <f t="shared" si="0"/>
        <v>8</v>
      </c>
    </row>
    <row r="15" spans="1:6" s="9" customFormat="1" ht="12.75" x14ac:dyDescent="0.2">
      <c r="A15" s="286" t="str">
        <f>IF(INDEX('CoC Ranking Data'!$A$1:$CF$106,ROW($F15),4)&lt;&gt;"",INDEX('CoC Ranking Data'!$A$1:$CF$106,ROW($F15),4),"")</f>
        <v>City Mission-Living Stones, Inc.</v>
      </c>
      <c r="B15" s="286" t="str">
        <f>IF(INDEX('CoC Ranking Data'!$A$1:$CF$106,ROW($F15),5)&lt;&gt;"",INDEX('CoC Ranking Data'!$A$1:$CF$106,ROW($F15),5),"")</f>
        <v>Gallatin School Living Centre</v>
      </c>
      <c r="C15" s="287" t="str">
        <f>IF(INDEX('CoC Ranking Data'!$A$1:$CF$106,ROW($F15),7)&lt;&gt;"",INDEX('CoC Ranking Data'!$A$1:$CF$106,ROW($F15),7),"")</f>
        <v>TH</v>
      </c>
      <c r="D15" s="287" t="str">
        <f>IF(INDEX('CoC Ranking Data'!$A$1:$CF$106,ROW($F15),78)&lt;&gt;"",INDEX('CoC Ranking Data'!$A$1:$CF$106,ROW($F15),78),"")</f>
        <v/>
      </c>
      <c r="E15" s="300">
        <f>IF(INDEX('CoC Ranking Data'!$A$1:$CF$106,ROW($F15),69)&lt;&gt;"",INDEX('CoC Ranking Data'!$A$1:$CF$106,ROW($F15),69),"")</f>
        <v>1</v>
      </c>
      <c r="F15" s="15">
        <f t="shared" si="0"/>
        <v>8</v>
      </c>
    </row>
    <row r="16" spans="1:6" s="9" customFormat="1" ht="12.75" x14ac:dyDescent="0.2">
      <c r="A16" s="286" t="str">
        <f>IF(INDEX('CoC Ranking Data'!$A$1:$CF$106,ROW($F16),4)&lt;&gt;"",INDEX('CoC Ranking Data'!$A$1:$CF$106,ROW($F16),4),"")</f>
        <v>Community Action, Inc.</v>
      </c>
      <c r="B16" s="286" t="str">
        <f>IF(INDEX('CoC Ranking Data'!$A$1:$CF$106,ROW($F16),5)&lt;&gt;"",INDEX('CoC Ranking Data'!$A$1:$CF$106,ROW($F16),5),"")</f>
        <v>Housing for Homeless and Disabled Persons</v>
      </c>
      <c r="C16" s="287" t="str">
        <f>IF(INDEX('CoC Ranking Data'!$A$1:$CF$106,ROW($F16),7)&lt;&gt;"",INDEX('CoC Ranking Data'!$A$1:$CF$106,ROW($F16),7),"")</f>
        <v>PH</v>
      </c>
      <c r="D16" s="287" t="str">
        <f>IF(INDEX('CoC Ranking Data'!$A$1:$CF$106,ROW($F16),78)&lt;&gt;"",INDEX('CoC Ranking Data'!$A$1:$CF$106,ROW($F16),78),"")</f>
        <v/>
      </c>
      <c r="E16" s="300">
        <f>IF(INDEX('CoC Ranking Data'!$A$1:$CF$106,ROW($F16),69)&lt;&gt;"",INDEX('CoC Ranking Data'!$A$1:$CF$106,ROW($F16),69),"")</f>
        <v>0.99998910817758002</v>
      </c>
      <c r="F16" s="15">
        <f t="shared" si="0"/>
        <v>8</v>
      </c>
    </row>
    <row r="17" spans="1:6" s="9" customFormat="1" ht="12.75" x14ac:dyDescent="0.2">
      <c r="A17" s="286" t="str">
        <f>IF(INDEX('CoC Ranking Data'!$A$1:$CF$106,ROW($F17),4)&lt;&gt;"",INDEX('CoC Ranking Data'!$A$1:$CF$106,ROW($F17),4),"")</f>
        <v>Community Action, Inc.</v>
      </c>
      <c r="B17" s="286" t="str">
        <f>IF(INDEX('CoC Ranking Data'!$A$1:$CF$106,ROW($F17),5)&lt;&gt;"",INDEX('CoC Ranking Data'!$A$1:$CF$106,ROW($F17),5),"")</f>
        <v>Transitional Housing Project</v>
      </c>
      <c r="C17" s="287" t="str">
        <f>IF(INDEX('CoC Ranking Data'!$A$1:$CF$106,ROW($F17),7)&lt;&gt;"",INDEX('CoC Ranking Data'!$A$1:$CF$106,ROW($F17),7),"")</f>
        <v>TH</v>
      </c>
      <c r="D17" s="287" t="str">
        <f>IF(INDEX('CoC Ranking Data'!$A$1:$CF$106,ROW($F17),78)&lt;&gt;"",INDEX('CoC Ranking Data'!$A$1:$CF$106,ROW($F17),78),"")</f>
        <v/>
      </c>
      <c r="E17" s="300">
        <f>IF(INDEX('CoC Ranking Data'!$A$1:$CF$106,ROW($F17),69)&lt;&gt;"",INDEX('CoC Ranking Data'!$A$1:$CF$106,ROW($F17),69),"")</f>
        <v>0.99996974327165999</v>
      </c>
      <c r="F17" s="15">
        <f t="shared" si="0"/>
        <v>8</v>
      </c>
    </row>
    <row r="18" spans="1:6" s="9" customFormat="1" ht="12.75" x14ac:dyDescent="0.2">
      <c r="A18" s="286" t="str">
        <f>IF(INDEX('CoC Ranking Data'!$A$1:$CF$106,ROW($F18),4)&lt;&gt;"",INDEX('CoC Ranking Data'!$A$1:$CF$106,ROW($F18),4),"")</f>
        <v>Community Connections of Clearfield/Jefferson</v>
      </c>
      <c r="B18" s="286" t="str">
        <f>IF(INDEX('CoC Ranking Data'!$A$1:$CF$106,ROW($F18),5)&lt;&gt;"",INDEX('CoC Ranking Data'!$A$1:$CF$106,ROW($F18),5),"")</f>
        <v>Housing First FY 2018 Renewal Application Counties</v>
      </c>
      <c r="C18" s="287" t="str">
        <f>IF(INDEX('CoC Ranking Data'!$A$1:$CF$106,ROW($F18),7)&lt;&gt;"",INDEX('CoC Ranking Data'!$A$1:$CF$106,ROW($F18),7),"")</f>
        <v>PH</v>
      </c>
      <c r="D18" s="287" t="str">
        <f>IF(INDEX('CoC Ranking Data'!$A$1:$CF$106,ROW($F18),78)&lt;&gt;"",INDEX('CoC Ranking Data'!$A$1:$CF$106,ROW($F18),78),"")</f>
        <v/>
      </c>
      <c r="E18" s="300">
        <f>IF(INDEX('CoC Ranking Data'!$A$1:$CF$106,ROW($F18),69)&lt;&gt;"",INDEX('CoC Ranking Data'!$A$1:$CF$106,ROW($F18),69),"")</f>
        <v>0.9994385039792979</v>
      </c>
      <c r="F18" s="15">
        <f t="shared" si="0"/>
        <v>8</v>
      </c>
    </row>
    <row r="19" spans="1:6" s="9" customFormat="1" ht="12.75" x14ac:dyDescent="0.2">
      <c r="A19" s="286" t="str">
        <f>IF(INDEX('CoC Ranking Data'!$A$1:$CF$106,ROW($F19),4)&lt;&gt;"",INDEX('CoC Ranking Data'!$A$1:$CF$106,ROW($F19),4),"")</f>
        <v>Community Services of Venango County, Inc.</v>
      </c>
      <c r="B19" s="286" t="str">
        <f>IF(INDEX('CoC Ranking Data'!$A$1:$CF$106,ROW($F19),5)&lt;&gt;"",INDEX('CoC Ranking Data'!$A$1:$CF$106,ROW($F19),5),"")</f>
        <v>Sycamore Commons</v>
      </c>
      <c r="C19" s="287" t="str">
        <f>IF(INDEX('CoC Ranking Data'!$A$1:$CF$106,ROW($F19),7)&lt;&gt;"",INDEX('CoC Ranking Data'!$A$1:$CF$106,ROW($F19),7),"")</f>
        <v>PH</v>
      </c>
      <c r="D19" s="287" t="str">
        <f>IF(INDEX('CoC Ranking Data'!$A$1:$CF$106,ROW($F19),78)&lt;&gt;"",INDEX('CoC Ranking Data'!$A$1:$CF$106,ROW($F19),78),"")</f>
        <v/>
      </c>
      <c r="E19" s="300">
        <f>IF(INDEX('CoC Ranking Data'!$A$1:$CF$106,ROW($F19),69)&lt;&gt;"",INDEX('CoC Ranking Data'!$A$1:$CF$106,ROW($F19),69),"")</f>
        <v>1</v>
      </c>
      <c r="F19" s="15">
        <f t="shared" si="0"/>
        <v>8</v>
      </c>
    </row>
    <row r="20" spans="1:6" s="9" customFormat="1" ht="12.75" x14ac:dyDescent="0.2">
      <c r="A20" s="286" t="str">
        <f>IF(INDEX('CoC Ranking Data'!$A$1:$CF$106,ROW($F20),4)&lt;&gt;"",INDEX('CoC Ranking Data'!$A$1:$CF$106,ROW($F20),4),"")</f>
        <v>Connect, Inc.</v>
      </c>
      <c r="B20" s="286" t="str">
        <f>IF(INDEX('CoC Ranking Data'!$A$1:$CF$106,ROW($F20),5)&lt;&gt;"",INDEX('CoC Ranking Data'!$A$1:$CF$106,ROW($F20),5),"")</f>
        <v>Westmoreland Permanent Supportive Housing Expansion</v>
      </c>
      <c r="C20" s="287" t="str">
        <f>IF(INDEX('CoC Ranking Data'!$A$1:$CF$106,ROW($F20),7)&lt;&gt;"",INDEX('CoC Ranking Data'!$A$1:$CF$106,ROW($F20),7),"")</f>
        <v>PH</v>
      </c>
      <c r="D20" s="287" t="str">
        <f>IF(INDEX('CoC Ranking Data'!$A$1:$CF$106,ROW($F20),78)&lt;&gt;"",INDEX('CoC Ranking Data'!$A$1:$CF$106,ROW($F20),78),"")</f>
        <v/>
      </c>
      <c r="E20" s="300">
        <f>IF(INDEX('CoC Ranking Data'!$A$1:$CF$106,ROW($F20),69)&lt;&gt;"",INDEX('CoC Ranking Data'!$A$1:$CF$106,ROW($F20),69),"")</f>
        <v>0.95050195203569432</v>
      </c>
      <c r="F20" s="15">
        <f t="shared" si="0"/>
        <v>6</v>
      </c>
    </row>
    <row r="21" spans="1:6" s="9" customFormat="1" ht="15" customHeight="1" x14ac:dyDescent="0.2">
      <c r="A21" s="286" t="str">
        <f>IF(INDEX('CoC Ranking Data'!$A$1:$CF$106,ROW($F21),4)&lt;&gt;"",INDEX('CoC Ranking Data'!$A$1:$CF$106,ROW($F21),4),"")</f>
        <v>County of Butler, Human Services</v>
      </c>
      <c r="B21" s="286" t="str">
        <f>IF(INDEX('CoC Ranking Data'!$A$1:$CF$106,ROW($F21),5)&lt;&gt;"",INDEX('CoC Ranking Data'!$A$1:$CF$106,ROW($F21),5),"")</f>
        <v>Home Again Butler County</v>
      </c>
      <c r="C21" s="287" t="str">
        <f>IF(INDEX('CoC Ranking Data'!$A$1:$CF$106,ROW($F21),7)&lt;&gt;"",INDEX('CoC Ranking Data'!$A$1:$CF$106,ROW($F21),7),"")</f>
        <v>PH</v>
      </c>
      <c r="D21" s="287" t="str">
        <f>IF(INDEX('CoC Ranking Data'!$A$1:$CF$106,ROW($F21),78)&lt;&gt;"",INDEX('CoC Ranking Data'!$A$1:$CF$106,ROW($F21),78),"")</f>
        <v/>
      </c>
      <c r="E21" s="300">
        <f>IF(INDEX('CoC Ranking Data'!$A$1:$CF$106,ROW($F21),69)&lt;&gt;"",INDEX('CoC Ranking Data'!$A$1:$CF$106,ROW($F21),69),"")</f>
        <v>1.0000229585540703</v>
      </c>
      <c r="F21" s="15">
        <f t="shared" si="0"/>
        <v>8</v>
      </c>
    </row>
    <row r="22" spans="1:6" s="9" customFormat="1" ht="12.75" x14ac:dyDescent="0.2">
      <c r="A22" s="286" t="str">
        <f>IF(INDEX('CoC Ranking Data'!$A$1:$CF$106,ROW($F22),4)&lt;&gt;"",INDEX('CoC Ranking Data'!$A$1:$CF$106,ROW($F22),4),"")</f>
        <v>County of Butler, Human Services</v>
      </c>
      <c r="B22" s="286" t="str">
        <f>IF(INDEX('CoC Ranking Data'!$A$1:$CF$106,ROW($F22),5)&lt;&gt;"",INDEX('CoC Ranking Data'!$A$1:$CF$106,ROW($F22),5),"")</f>
        <v>HOPE Project</v>
      </c>
      <c r="C22" s="287" t="str">
        <f>IF(INDEX('CoC Ranking Data'!$A$1:$CF$106,ROW($F22),7)&lt;&gt;"",INDEX('CoC Ranking Data'!$A$1:$CF$106,ROW($F22),7),"")</f>
        <v>PH</v>
      </c>
      <c r="D22" s="287" t="str">
        <f>IF(INDEX('CoC Ranking Data'!$A$1:$CF$106,ROW($F22),78)&lt;&gt;"",INDEX('CoC Ranking Data'!$A$1:$CF$106,ROW($F22),78),"")</f>
        <v/>
      </c>
      <c r="E22" s="300">
        <f>IF(INDEX('CoC Ranking Data'!$A$1:$CF$106,ROW($F22),69)&lt;&gt;"",INDEX('CoC Ranking Data'!$A$1:$CF$106,ROW($F22),69),"")</f>
        <v>1.000017065720088</v>
      </c>
      <c r="F22" s="15">
        <f t="shared" si="0"/>
        <v>8</v>
      </c>
    </row>
    <row r="23" spans="1:6" s="9" customFormat="1" ht="12.75" x14ac:dyDescent="0.2">
      <c r="A23" s="286" t="str">
        <f>IF(INDEX('CoC Ranking Data'!$A$1:$CF$106,ROW($F23),4)&lt;&gt;"",INDEX('CoC Ranking Data'!$A$1:$CF$106,ROW($F23),4),"")</f>
        <v>County of Butler, Human Services</v>
      </c>
      <c r="B23" s="286" t="str">
        <f>IF(INDEX('CoC Ranking Data'!$A$1:$CF$106,ROW($F23),5)&lt;&gt;"",INDEX('CoC Ranking Data'!$A$1:$CF$106,ROW($F23),5),"")</f>
        <v>Path Transition Age Project</v>
      </c>
      <c r="C23" s="287" t="str">
        <f>IF(INDEX('CoC Ranking Data'!$A$1:$CF$106,ROW($F23),7)&lt;&gt;"",INDEX('CoC Ranking Data'!$A$1:$CF$106,ROW($F23),7),"")</f>
        <v>PH</v>
      </c>
      <c r="D23" s="287" t="str">
        <f>IF(INDEX('CoC Ranking Data'!$A$1:$CF$106,ROW($F23),78)&lt;&gt;"",INDEX('CoC Ranking Data'!$A$1:$CF$106,ROW($F23),78),"")</f>
        <v/>
      </c>
      <c r="E23" s="300">
        <f>IF(INDEX('CoC Ranking Data'!$A$1:$CF$106,ROW($F23),69)&lt;&gt;"",INDEX('CoC Ranking Data'!$A$1:$CF$106,ROW($F23),69),"")</f>
        <v>0.9999549661119993</v>
      </c>
      <c r="F23" s="15">
        <f t="shared" si="0"/>
        <v>8</v>
      </c>
    </row>
    <row r="24" spans="1:6" s="9" customFormat="1" ht="12.75" x14ac:dyDescent="0.2">
      <c r="A24" s="286" t="str">
        <f>IF(INDEX('CoC Ranking Data'!$A$1:$CF$106,ROW($F24),4)&lt;&gt;"",INDEX('CoC Ranking Data'!$A$1:$CF$106,ROW($F24),4),"")</f>
        <v>County of Greene</v>
      </c>
      <c r="B24" s="286" t="str">
        <f>IF(INDEX('CoC Ranking Data'!$A$1:$CF$106,ROW($F24),5)&lt;&gt;"",INDEX('CoC Ranking Data'!$A$1:$CF$106,ROW($F24),5),"")</f>
        <v>Greene County Rapid Rehousing Project</v>
      </c>
      <c r="C24" s="287" t="str">
        <f>IF(INDEX('CoC Ranking Data'!$A$1:$CF$106,ROW($F24),7)&lt;&gt;"",INDEX('CoC Ranking Data'!$A$1:$CF$106,ROW($F24),7),"")</f>
        <v>PH-RRH</v>
      </c>
      <c r="D24" s="287" t="str">
        <f>IF(INDEX('CoC Ranking Data'!$A$1:$CF$106,ROW($F24),78)&lt;&gt;"",INDEX('CoC Ranking Data'!$A$1:$CF$106,ROW($F24),78),"")</f>
        <v/>
      </c>
      <c r="E24" s="300">
        <f>IF(INDEX('CoC Ranking Data'!$A$1:$CF$106,ROW($F24),69)&lt;&gt;"",INDEX('CoC Ranking Data'!$A$1:$CF$106,ROW($F24),69),"")</f>
        <v>0.69524407214385109</v>
      </c>
      <c r="F24" s="15">
        <f t="shared" si="0"/>
        <v>0</v>
      </c>
    </row>
    <row r="25" spans="1:6" s="9" customFormat="1" ht="12.75" x14ac:dyDescent="0.2">
      <c r="A25" s="286" t="str">
        <f>IF(INDEX('CoC Ranking Data'!$A$1:$CF$106,ROW($F25),4)&lt;&gt;"",INDEX('CoC Ranking Data'!$A$1:$CF$106,ROW($F25),4),"")</f>
        <v>County of Greene</v>
      </c>
      <c r="B25" s="286" t="str">
        <f>IF(INDEX('CoC Ranking Data'!$A$1:$CF$106,ROW($F25),5)&lt;&gt;"",INDEX('CoC Ranking Data'!$A$1:$CF$106,ROW($F25),5),"")</f>
        <v>Greene County Shelter + Care Project</v>
      </c>
      <c r="C25" s="287" t="str">
        <f>IF(INDEX('CoC Ranking Data'!$A$1:$CF$106,ROW($F25),7)&lt;&gt;"",INDEX('CoC Ranking Data'!$A$1:$CF$106,ROW($F25),7),"")</f>
        <v>PH</v>
      </c>
      <c r="D25" s="287" t="str">
        <f>IF(INDEX('CoC Ranking Data'!$A$1:$CF$106,ROW($F25),78)&lt;&gt;"",INDEX('CoC Ranking Data'!$A$1:$CF$106,ROW($F25),78),"")</f>
        <v/>
      </c>
      <c r="E25" s="300">
        <f>IF(INDEX('CoC Ranking Data'!$A$1:$CF$106,ROW($F25),69)&lt;&gt;"",INDEX('CoC Ranking Data'!$A$1:$CF$106,ROW($F25),69),"")</f>
        <v>0.77992164322757429</v>
      </c>
      <c r="F25" s="15">
        <f t="shared" si="0"/>
        <v>0</v>
      </c>
    </row>
    <row r="26" spans="1:6" s="9" customFormat="1" ht="12.75" x14ac:dyDescent="0.2">
      <c r="A26" s="286" t="str">
        <f>IF(INDEX('CoC Ranking Data'!$A$1:$CF$106,ROW($F26),4)&lt;&gt;"",INDEX('CoC Ranking Data'!$A$1:$CF$106,ROW($F26),4),"")</f>
        <v>County of Greene</v>
      </c>
      <c r="B26" s="286" t="str">
        <f>IF(INDEX('CoC Ranking Data'!$A$1:$CF$106,ROW($F26),5)&lt;&gt;"",INDEX('CoC Ranking Data'!$A$1:$CF$106,ROW($F26),5),"")</f>
        <v>Greene County Supportive Housing Project</v>
      </c>
      <c r="C26" s="287" t="str">
        <f>IF(INDEX('CoC Ranking Data'!$A$1:$CF$106,ROW($F26),7)&lt;&gt;"",INDEX('CoC Ranking Data'!$A$1:$CF$106,ROW($F26),7),"")</f>
        <v>PH</v>
      </c>
      <c r="D26" s="287" t="str">
        <f>IF(INDEX('CoC Ranking Data'!$A$1:$CF$106,ROW($F26),78)&lt;&gt;"",INDEX('CoC Ranking Data'!$A$1:$CF$106,ROW($F26),78),"")</f>
        <v/>
      </c>
      <c r="E26" s="300">
        <f>IF(INDEX('CoC Ranking Data'!$A$1:$CF$106,ROW($F26),69)&lt;&gt;"",INDEX('CoC Ranking Data'!$A$1:$CF$106,ROW($F26),69),"")</f>
        <v>0.96470184460202324</v>
      </c>
      <c r="F26" s="15">
        <f t="shared" si="0"/>
        <v>6</v>
      </c>
    </row>
    <row r="27" spans="1:6" s="9" customFormat="1" ht="12.75" x14ac:dyDescent="0.2">
      <c r="A27" s="286" t="str">
        <f>IF(INDEX('CoC Ranking Data'!$A$1:$CF$106,ROW($F27),4)&lt;&gt;"",INDEX('CoC Ranking Data'!$A$1:$CF$106,ROW($F27),4),"")</f>
        <v>County of Washington</v>
      </c>
      <c r="B27" s="286" t="str">
        <f>IF(INDEX('CoC Ranking Data'!$A$1:$CF$106,ROW($F27),5)&lt;&gt;"",INDEX('CoC Ranking Data'!$A$1:$CF$106,ROW($F27),5),"")</f>
        <v>Crossing Pointe</v>
      </c>
      <c r="C27" s="287" t="str">
        <f>IF(INDEX('CoC Ranking Data'!$A$1:$CF$106,ROW($F27),7)&lt;&gt;"",INDEX('CoC Ranking Data'!$A$1:$CF$106,ROW($F27),7),"")</f>
        <v>PH</v>
      </c>
      <c r="D27" s="287" t="str">
        <f>IF(INDEX('CoC Ranking Data'!$A$1:$CF$106,ROW($F27),78)&lt;&gt;"",INDEX('CoC Ranking Data'!$A$1:$CF$106,ROW($F27),78),"")</f>
        <v/>
      </c>
      <c r="E27" s="300">
        <f>IF(INDEX('CoC Ranking Data'!$A$1:$CF$106,ROW($F27),69)&lt;&gt;"",INDEX('CoC Ranking Data'!$A$1:$CF$106,ROW($F27),69),"")</f>
        <v>0.89602969771963936</v>
      </c>
      <c r="F27" s="15">
        <f t="shared" si="0"/>
        <v>0</v>
      </c>
    </row>
    <row r="28" spans="1:6" s="9" customFormat="1" ht="12.75" x14ac:dyDescent="0.2">
      <c r="A28" s="286" t="str">
        <f>IF(INDEX('CoC Ranking Data'!$A$1:$CF$106,ROW($F28),4)&lt;&gt;"",INDEX('CoC Ranking Data'!$A$1:$CF$106,ROW($F28),4),"")</f>
        <v>County of Washington</v>
      </c>
      <c r="B28" s="286" t="str">
        <f>IF(INDEX('CoC Ranking Data'!$A$1:$CF$106,ROW($F28),5)&lt;&gt;"",INDEX('CoC Ranking Data'!$A$1:$CF$106,ROW($F28),5),"")</f>
        <v>Permanent Supportive Housing</v>
      </c>
      <c r="C28" s="287" t="str">
        <f>IF(INDEX('CoC Ranking Data'!$A$1:$CF$106,ROW($F28),7)&lt;&gt;"",INDEX('CoC Ranking Data'!$A$1:$CF$106,ROW($F28),7),"")</f>
        <v>PH</v>
      </c>
      <c r="D28" s="287" t="str">
        <f>IF(INDEX('CoC Ranking Data'!$A$1:$CF$106,ROW($F28),78)&lt;&gt;"",INDEX('CoC Ranking Data'!$A$1:$CF$106,ROW($F28),78),"")</f>
        <v/>
      </c>
      <c r="E28" s="300">
        <f>IF(INDEX('CoC Ranking Data'!$A$1:$CF$106,ROW($F28),69)&lt;&gt;"",INDEX('CoC Ranking Data'!$A$1:$CF$106,ROW($F28),69),"")</f>
        <v>0.97974811879356072</v>
      </c>
      <c r="F28" s="15">
        <f t="shared" si="0"/>
        <v>6</v>
      </c>
    </row>
    <row r="29" spans="1:6" s="9" customFormat="1" ht="12.75" x14ac:dyDescent="0.2">
      <c r="A29" s="286" t="str">
        <f>IF(INDEX('CoC Ranking Data'!$A$1:$CF$106,ROW($F29),4)&lt;&gt;"",INDEX('CoC Ranking Data'!$A$1:$CF$106,ROW($F29),4),"")</f>
        <v>County of Washington</v>
      </c>
      <c r="B29" s="286" t="str">
        <f>IF(INDEX('CoC Ranking Data'!$A$1:$CF$106,ROW($F29),5)&lt;&gt;"",INDEX('CoC Ranking Data'!$A$1:$CF$106,ROW($F29),5),"")</f>
        <v>Shelter plus Care - Washington City Mission</v>
      </c>
      <c r="C29" s="287" t="str">
        <f>IF(INDEX('CoC Ranking Data'!$A$1:$CF$106,ROW($F29),7)&lt;&gt;"",INDEX('CoC Ranking Data'!$A$1:$CF$106,ROW($F29),7),"")</f>
        <v>PH</v>
      </c>
      <c r="D29" s="287" t="str">
        <f>IF(INDEX('CoC Ranking Data'!$A$1:$CF$106,ROW($F29),78)&lt;&gt;"",INDEX('CoC Ranking Data'!$A$1:$CF$106,ROW($F29),78),"")</f>
        <v/>
      </c>
      <c r="E29" s="300">
        <f>IF(INDEX('CoC Ranking Data'!$A$1:$CF$106,ROW($F29),69)&lt;&gt;"",INDEX('CoC Ranking Data'!$A$1:$CF$106,ROW($F29),69),"")</f>
        <v>0.80287063953488369</v>
      </c>
      <c r="F29" s="15">
        <f t="shared" si="0"/>
        <v>0</v>
      </c>
    </row>
    <row r="30" spans="1:6" s="9" customFormat="1" ht="12.75" x14ac:dyDescent="0.2">
      <c r="A30" s="286" t="str">
        <f>IF(INDEX('CoC Ranking Data'!$A$1:$CF$106,ROW($F30),4)&lt;&gt;"",INDEX('CoC Ranking Data'!$A$1:$CF$106,ROW($F30),4),"")</f>
        <v>County of Washington</v>
      </c>
      <c r="B30" s="286" t="str">
        <f>IF(INDEX('CoC Ranking Data'!$A$1:$CF$106,ROW($F30),5)&lt;&gt;"",INDEX('CoC Ranking Data'!$A$1:$CF$106,ROW($F30),5),"")</f>
        <v>Shelter plus Care I</v>
      </c>
      <c r="C30" s="287" t="str">
        <f>IF(INDEX('CoC Ranking Data'!$A$1:$CF$106,ROW($F30),7)&lt;&gt;"",INDEX('CoC Ranking Data'!$A$1:$CF$106,ROW($F30),7),"")</f>
        <v>PH</v>
      </c>
      <c r="D30" s="287" t="str">
        <f>IF(INDEX('CoC Ranking Data'!$A$1:$CF$106,ROW($F30),78)&lt;&gt;"",INDEX('CoC Ranking Data'!$A$1:$CF$106,ROW($F30),78),"")</f>
        <v/>
      </c>
      <c r="E30" s="300">
        <f>IF(INDEX('CoC Ranking Data'!$A$1:$CF$106,ROW($F30),69)&lt;&gt;"",INDEX('CoC Ranking Data'!$A$1:$CF$106,ROW($F30),69),"")</f>
        <v>0.903137789904502</v>
      </c>
      <c r="F30" s="15">
        <f t="shared" si="0"/>
        <v>3</v>
      </c>
    </row>
    <row r="31" spans="1:6" s="9" customFormat="1" ht="12.75" x14ac:dyDescent="0.2">
      <c r="A31" s="286" t="str">
        <f>IF(INDEX('CoC Ranking Data'!$A$1:$CF$106,ROW($F31),4)&lt;&gt;"",INDEX('CoC Ranking Data'!$A$1:$CF$106,ROW($F31),4),"")</f>
        <v>County of Washington</v>
      </c>
      <c r="B31" s="286" t="str">
        <f>IF(INDEX('CoC Ranking Data'!$A$1:$CF$106,ROW($F31),5)&lt;&gt;"",INDEX('CoC Ranking Data'!$A$1:$CF$106,ROW($F31),5),"")</f>
        <v>Supportive Living</v>
      </c>
      <c r="C31" s="287" t="str">
        <f>IF(INDEX('CoC Ranking Data'!$A$1:$CF$106,ROW($F31),7)&lt;&gt;"",INDEX('CoC Ranking Data'!$A$1:$CF$106,ROW($F31),7),"")</f>
        <v>PH</v>
      </c>
      <c r="D31" s="287" t="str">
        <f>IF(INDEX('CoC Ranking Data'!$A$1:$CF$106,ROW($F31),78)&lt;&gt;"",INDEX('CoC Ranking Data'!$A$1:$CF$106,ROW($F31),78),"")</f>
        <v/>
      </c>
      <c r="E31" s="300">
        <f>IF(INDEX('CoC Ranking Data'!$A$1:$CF$106,ROW($F31),69)&lt;&gt;"",INDEX('CoC Ranking Data'!$A$1:$CF$106,ROW($F31),69),"")</f>
        <v>1.0000243715194423</v>
      </c>
      <c r="F31" s="15">
        <f t="shared" si="0"/>
        <v>8</v>
      </c>
    </row>
    <row r="32" spans="1:6" s="9" customFormat="1" ht="12.75" x14ac:dyDescent="0.2">
      <c r="A32" s="286" t="str">
        <f>IF(INDEX('CoC Ranking Data'!$A$1:$CF$106,ROW($F32),4)&lt;&gt;"",INDEX('CoC Ranking Data'!$A$1:$CF$106,ROW($F32),4),"")</f>
        <v>Crawford County Coalition on Housing Needs, Inc.</v>
      </c>
      <c r="B32" s="286" t="str">
        <f>IF(INDEX('CoC Ranking Data'!$A$1:$CF$106,ROW($F32),5)&lt;&gt;"",INDEX('CoC Ranking Data'!$A$1:$CF$106,ROW($F32),5),"")</f>
        <v>Liberty House Transitional Housing Program</v>
      </c>
      <c r="C32" s="287" t="str">
        <f>IF(INDEX('CoC Ranking Data'!$A$1:$CF$106,ROW($F32),7)&lt;&gt;"",INDEX('CoC Ranking Data'!$A$1:$CF$106,ROW($F32),7),"")</f>
        <v>TH</v>
      </c>
      <c r="D32" s="287" t="str">
        <f>IF(INDEX('CoC Ranking Data'!$A$1:$CF$106,ROW($F32),78)&lt;&gt;"",INDEX('CoC Ranking Data'!$A$1:$CF$106,ROW($F32),78),"")</f>
        <v/>
      </c>
      <c r="E32" s="300">
        <f>IF(INDEX('CoC Ranking Data'!$A$1:$CF$106,ROW($F32),69)&lt;&gt;"",INDEX('CoC Ranking Data'!$A$1:$CF$106,ROW($F32),69),"")</f>
        <v>0.999995003772152</v>
      </c>
      <c r="F32" s="15">
        <f t="shared" si="0"/>
        <v>8</v>
      </c>
    </row>
    <row r="33" spans="1:6" s="9" customFormat="1" ht="12.75" x14ac:dyDescent="0.2">
      <c r="A33" s="286" t="str">
        <f>IF(INDEX('CoC Ranking Data'!$A$1:$CF$106,ROW($F33),4)&lt;&gt;"",INDEX('CoC Ranking Data'!$A$1:$CF$106,ROW($F33),4),"")</f>
        <v>Crawford County Commissioners</v>
      </c>
      <c r="B33" s="286" t="str">
        <f>IF(INDEX('CoC Ranking Data'!$A$1:$CF$106,ROW($F33),5)&lt;&gt;"",INDEX('CoC Ranking Data'!$A$1:$CF$106,ROW($F33),5),"")</f>
        <v>Crawford County Shelter plus Care</v>
      </c>
      <c r="C33" s="287" t="str">
        <f>IF(INDEX('CoC Ranking Data'!$A$1:$CF$106,ROW($F33),7)&lt;&gt;"",INDEX('CoC Ranking Data'!$A$1:$CF$106,ROW($F33),7),"")</f>
        <v>PH</v>
      </c>
      <c r="D33" s="287" t="str">
        <f>IF(INDEX('CoC Ranking Data'!$A$1:$CF$106,ROW($F33),78)&lt;&gt;"",INDEX('CoC Ranking Data'!$A$1:$CF$106,ROW($F33),78),"")</f>
        <v/>
      </c>
      <c r="E33" s="300">
        <f>IF(INDEX('CoC Ranking Data'!$A$1:$CF$106,ROW($F33),69)&lt;&gt;"",INDEX('CoC Ranking Data'!$A$1:$CF$106,ROW($F33),69),"")</f>
        <v>0.9999750162394444</v>
      </c>
      <c r="F33" s="15">
        <f t="shared" si="0"/>
        <v>8</v>
      </c>
    </row>
    <row r="34" spans="1:6" s="9" customFormat="1" ht="12.75" x14ac:dyDescent="0.2">
      <c r="A34" s="286" t="str">
        <f>IF(INDEX('CoC Ranking Data'!$A$1:$CF$106,ROW($F34),4)&lt;&gt;"",INDEX('CoC Ranking Data'!$A$1:$CF$106,ROW($F34),4),"")</f>
        <v>Crawford County Mental Health Awareness Program, Inc.</v>
      </c>
      <c r="B34" s="286" t="str">
        <f>IF(INDEX('CoC Ranking Data'!$A$1:$CF$106,ROW($F34),5)&lt;&gt;"",INDEX('CoC Ranking Data'!$A$1:$CF$106,ROW($F34),5),"")</f>
        <v>CHAPS Fairweather Lodge</v>
      </c>
      <c r="C34" s="287" t="str">
        <f>IF(INDEX('CoC Ranking Data'!$A$1:$CF$106,ROW($F34),7)&lt;&gt;"",INDEX('CoC Ranking Data'!$A$1:$CF$106,ROW($F34),7),"")</f>
        <v>PH</v>
      </c>
      <c r="D34" s="287" t="str">
        <f>IF(INDEX('CoC Ranking Data'!$A$1:$CF$106,ROW($F34),78)&lt;&gt;"",INDEX('CoC Ranking Data'!$A$1:$CF$106,ROW($F34),78),"")</f>
        <v/>
      </c>
      <c r="E34" s="300">
        <f>IF(INDEX('CoC Ranking Data'!$A$1:$CF$106,ROW($F34),69)&lt;&gt;"",INDEX('CoC Ranking Data'!$A$1:$CF$106,ROW($F34),69),"")</f>
        <v>1</v>
      </c>
      <c r="F34" s="15">
        <f t="shared" si="0"/>
        <v>8</v>
      </c>
    </row>
    <row r="35" spans="1:6" s="9" customFormat="1" ht="12.75" x14ac:dyDescent="0.2">
      <c r="A35" s="286" t="str">
        <f>IF(INDEX('CoC Ranking Data'!$A$1:$CF$106,ROW($F35),4)&lt;&gt;"",INDEX('CoC Ranking Data'!$A$1:$CF$106,ROW($F35),4),"")</f>
        <v>Crawford County Mental Health Awareness Program, Inc.</v>
      </c>
      <c r="B35" s="286" t="str">
        <f>IF(INDEX('CoC Ranking Data'!$A$1:$CF$106,ROW($F35),5)&lt;&gt;"",INDEX('CoC Ranking Data'!$A$1:$CF$106,ROW($F35),5),"")</f>
        <v xml:space="preserve">CHAPS Family Housing </v>
      </c>
      <c r="C35" s="287" t="str">
        <f>IF(INDEX('CoC Ranking Data'!$A$1:$CF$106,ROW($F35),7)&lt;&gt;"",INDEX('CoC Ranking Data'!$A$1:$CF$106,ROW($F35),7),"")</f>
        <v>PH</v>
      </c>
      <c r="D35" s="287" t="str">
        <f>IF(INDEX('CoC Ranking Data'!$A$1:$CF$106,ROW($F35),78)&lt;&gt;"",INDEX('CoC Ranking Data'!$A$1:$CF$106,ROW($F35),78),"")</f>
        <v/>
      </c>
      <c r="E35" s="300">
        <f>IF(INDEX('CoC Ranking Data'!$A$1:$CF$106,ROW($F35),69)&lt;&gt;"",INDEX('CoC Ranking Data'!$A$1:$CF$106,ROW($F35),69),"")</f>
        <v>1</v>
      </c>
      <c r="F35" s="15">
        <f t="shared" si="0"/>
        <v>8</v>
      </c>
    </row>
    <row r="36" spans="1:6" s="9" customFormat="1" ht="12.75" x14ac:dyDescent="0.2">
      <c r="A36" s="286" t="str">
        <f>IF(INDEX('CoC Ranking Data'!$A$1:$CF$106,ROW($F36),4)&lt;&gt;"",INDEX('CoC Ranking Data'!$A$1:$CF$106,ROW($F36),4),"")</f>
        <v>Crawford County Mental Health Awareness Program, Inc.</v>
      </c>
      <c r="B36" s="286" t="str">
        <f>IF(INDEX('CoC Ranking Data'!$A$1:$CF$106,ROW($F36),5)&lt;&gt;"",INDEX('CoC Ranking Data'!$A$1:$CF$106,ROW($F36),5),"")</f>
        <v>Crawford County Housing Advocacy Project</v>
      </c>
      <c r="C36" s="287" t="str">
        <f>IF(INDEX('CoC Ranking Data'!$A$1:$CF$106,ROW($F36),7)&lt;&gt;"",INDEX('CoC Ranking Data'!$A$1:$CF$106,ROW($F36),7),"")</f>
        <v>SSO</v>
      </c>
      <c r="D36" s="287" t="str">
        <f>IF(INDEX('CoC Ranking Data'!$A$1:$CF$106,ROW($F36),78)&lt;&gt;"",INDEX('CoC Ranking Data'!$A$1:$CF$106,ROW($F36),78),"")</f>
        <v/>
      </c>
      <c r="E36" s="300">
        <f>IF(INDEX('CoC Ranking Data'!$A$1:$CF$106,ROW($F36),69)&lt;&gt;"",INDEX('CoC Ranking Data'!$A$1:$CF$106,ROW($F36),69),"")</f>
        <v>0.99998930835765687</v>
      </c>
      <c r="F36" s="15">
        <f t="shared" si="0"/>
        <v>8</v>
      </c>
    </row>
    <row r="37" spans="1:6" s="9" customFormat="1" ht="12.75" x14ac:dyDescent="0.2">
      <c r="A37" s="286" t="str">
        <f>IF(INDEX('CoC Ranking Data'!$A$1:$CF$106,ROW($F37),4)&lt;&gt;"",INDEX('CoC Ranking Data'!$A$1:$CF$106,ROW($F37),4),"")</f>
        <v>Crawford County Mental Health Awareness Program, Inc.</v>
      </c>
      <c r="B37" s="286" t="str">
        <f>IF(INDEX('CoC Ranking Data'!$A$1:$CF$106,ROW($F37),5)&lt;&gt;"",INDEX('CoC Ranking Data'!$A$1:$CF$106,ROW($F37),5),"")</f>
        <v xml:space="preserve">Housing Now </v>
      </c>
      <c r="C37" s="287" t="str">
        <f>IF(INDEX('CoC Ranking Data'!$A$1:$CF$106,ROW($F37),7)&lt;&gt;"",INDEX('CoC Ranking Data'!$A$1:$CF$106,ROW($F37),7),"")</f>
        <v>PH</v>
      </c>
      <c r="D37" s="287" t="str">
        <f>IF(INDEX('CoC Ranking Data'!$A$1:$CF$106,ROW($F37),78)&lt;&gt;"",INDEX('CoC Ranking Data'!$A$1:$CF$106,ROW($F37),78),"")</f>
        <v/>
      </c>
      <c r="E37" s="300">
        <f>IF(INDEX('CoC Ranking Data'!$A$1:$CF$106,ROW($F37),69)&lt;&gt;"",INDEX('CoC Ranking Data'!$A$1:$CF$106,ROW($F37),69),"")</f>
        <v>0.9999405093883621</v>
      </c>
      <c r="F37" s="15">
        <f t="shared" si="0"/>
        <v>8</v>
      </c>
    </row>
    <row r="38" spans="1:6" s="9" customFormat="1" ht="12.75" x14ac:dyDescent="0.2">
      <c r="A38" s="286" t="str">
        <f>IF(INDEX('CoC Ranking Data'!$A$1:$CF$106,ROW($F38),4)&lt;&gt;"",INDEX('CoC Ranking Data'!$A$1:$CF$106,ROW($F38),4),"")</f>
        <v>DuBois Housing Authority</v>
      </c>
      <c r="B38" s="286" t="str">
        <f>IF(INDEX('CoC Ranking Data'!$A$1:$CF$106,ROW($F38),5)&lt;&gt;"",INDEX('CoC Ranking Data'!$A$1:$CF$106,ROW($F38),5),"")</f>
        <v>2018 Renewal App - DuBois Housing Authority - Shelter Plus Care 1/2/3/4/5</v>
      </c>
      <c r="C38" s="287" t="str">
        <f>IF(INDEX('CoC Ranking Data'!$A$1:$CF$106,ROW($F38),7)&lt;&gt;"",INDEX('CoC Ranking Data'!$A$1:$CF$106,ROW($F38),7),"")</f>
        <v>PH</v>
      </c>
      <c r="D38" s="287" t="str">
        <f>IF(INDEX('CoC Ranking Data'!$A$1:$CF$106,ROW($F38),78)&lt;&gt;"",INDEX('CoC Ranking Data'!$A$1:$CF$106,ROW($F38),78),"")</f>
        <v/>
      </c>
      <c r="E38" s="300">
        <f>IF(INDEX('CoC Ranking Data'!$A$1:$CF$106,ROW($F38),69)&lt;&gt;"",INDEX('CoC Ranking Data'!$A$1:$CF$106,ROW($F38),69),"")</f>
        <v>0.92233656277041587</v>
      </c>
      <c r="F38" s="15">
        <f t="shared" si="0"/>
        <v>3</v>
      </c>
    </row>
    <row r="39" spans="1:6" s="9" customFormat="1" ht="12.75" x14ac:dyDescent="0.2">
      <c r="A39" s="286" t="str">
        <f>IF(INDEX('CoC Ranking Data'!$A$1:$CF$106,ROW($F39),4)&lt;&gt;"",INDEX('CoC Ranking Data'!$A$1:$CF$106,ROW($F39),4),"")</f>
        <v>Fayette County Community Action Agency, Inc.</v>
      </c>
      <c r="B39" s="286" t="str">
        <f>IF(INDEX('CoC Ranking Data'!$A$1:$CF$106,ROW($F39),5)&lt;&gt;"",INDEX('CoC Ranking Data'!$A$1:$CF$106,ROW($F39),5),"")</f>
        <v>Fairweather Lodge Supportive Housing</v>
      </c>
      <c r="C39" s="287" t="str">
        <f>IF(INDEX('CoC Ranking Data'!$A$1:$CF$106,ROW($F39),7)&lt;&gt;"",INDEX('CoC Ranking Data'!$A$1:$CF$106,ROW($F39),7),"")</f>
        <v>PH</v>
      </c>
      <c r="D39" s="287" t="str">
        <f>IF(INDEX('CoC Ranking Data'!$A$1:$CF$106,ROW($F39),78)&lt;&gt;"",INDEX('CoC Ranking Data'!$A$1:$CF$106,ROW($F39),78),"")</f>
        <v/>
      </c>
      <c r="E39" s="300">
        <f>IF(INDEX('CoC Ranking Data'!$A$1:$CF$106,ROW($F39),69)&lt;&gt;"",INDEX('CoC Ranking Data'!$A$1:$CF$106,ROW($F39),69),"")</f>
        <v>1</v>
      </c>
      <c r="F39" s="15">
        <f t="shared" si="0"/>
        <v>8</v>
      </c>
    </row>
    <row r="40" spans="1:6" s="9" customFormat="1" ht="12.75" x14ac:dyDescent="0.2">
      <c r="A40" s="286" t="str">
        <f>IF(INDEX('CoC Ranking Data'!$A$1:$CF$106,ROW($F40),4)&lt;&gt;"",INDEX('CoC Ranking Data'!$A$1:$CF$106,ROW($F40),4),"")</f>
        <v>Fayette County Community Action Agency, Inc.</v>
      </c>
      <c r="B40" s="286" t="str">
        <f>IF(INDEX('CoC Ranking Data'!$A$1:$CF$106,ROW($F40),5)&lt;&gt;"",INDEX('CoC Ranking Data'!$A$1:$CF$106,ROW($F40),5),"")</f>
        <v>Fayette Apartments</v>
      </c>
      <c r="C40" s="287" t="str">
        <f>IF(INDEX('CoC Ranking Data'!$A$1:$CF$106,ROW($F40),7)&lt;&gt;"",INDEX('CoC Ranking Data'!$A$1:$CF$106,ROW($F40),7),"")</f>
        <v>PH</v>
      </c>
      <c r="D40" s="287" t="str">
        <f>IF(INDEX('CoC Ranking Data'!$A$1:$CF$106,ROW($F40),78)&lt;&gt;"",INDEX('CoC Ranking Data'!$A$1:$CF$106,ROW($F40),78),"")</f>
        <v/>
      </c>
      <c r="E40" s="300">
        <f>IF(INDEX('CoC Ranking Data'!$A$1:$CF$106,ROW($F40),69)&lt;&gt;"",INDEX('CoC Ranking Data'!$A$1:$CF$106,ROW($F40),69),"")</f>
        <v>1</v>
      </c>
      <c r="F40" s="15">
        <f t="shared" si="0"/>
        <v>8</v>
      </c>
    </row>
    <row r="41" spans="1:6" s="9" customFormat="1" ht="12.75" x14ac:dyDescent="0.2">
      <c r="A41" s="286" t="str">
        <f>IF(INDEX('CoC Ranking Data'!$A$1:$CF$106,ROW($F41),4)&lt;&gt;"",INDEX('CoC Ranking Data'!$A$1:$CF$106,ROW($F41),4),"")</f>
        <v>Fayette County Community Action Agency, Inc.</v>
      </c>
      <c r="B41" s="286" t="str">
        <f>IF(INDEX('CoC Ranking Data'!$A$1:$CF$106,ROW($F41),5)&lt;&gt;"",INDEX('CoC Ranking Data'!$A$1:$CF$106,ROW($F41),5),"")</f>
        <v>Fayette County Rapid Rehousing</v>
      </c>
      <c r="C41" s="287" t="str">
        <f>IF(INDEX('CoC Ranking Data'!$A$1:$CF$106,ROW($F41),7)&lt;&gt;"",INDEX('CoC Ranking Data'!$A$1:$CF$106,ROW($F41),7),"")</f>
        <v>PH-RRH</v>
      </c>
      <c r="D41" s="287" t="str">
        <f>IF(INDEX('CoC Ranking Data'!$A$1:$CF$106,ROW($F41),78)&lt;&gt;"",INDEX('CoC Ranking Data'!$A$1:$CF$106,ROW($F41),78),"")</f>
        <v/>
      </c>
      <c r="E41" s="300">
        <f>IF(INDEX('CoC Ranking Data'!$A$1:$CF$106,ROW($F41),69)&lt;&gt;"",INDEX('CoC Ranking Data'!$A$1:$CF$106,ROW($F41),69),"")</f>
        <v>0.72960653762880723</v>
      </c>
      <c r="F41" s="15">
        <f t="shared" si="0"/>
        <v>0</v>
      </c>
    </row>
    <row r="42" spans="1:6" s="9" customFormat="1" ht="12.75" x14ac:dyDescent="0.2">
      <c r="A42" s="286" t="str">
        <f>IF(INDEX('CoC Ranking Data'!$A$1:$CF$106,ROW($F42),4)&lt;&gt;"",INDEX('CoC Ranking Data'!$A$1:$CF$106,ROW($F42),4),"")</f>
        <v>Fayette County Community Action Agency, Inc.</v>
      </c>
      <c r="B42" s="286" t="str">
        <f>IF(INDEX('CoC Ranking Data'!$A$1:$CF$106,ROW($F42),5)&lt;&gt;"",INDEX('CoC Ranking Data'!$A$1:$CF$106,ROW($F42),5),"")</f>
        <v>Lenox Street Apartments</v>
      </c>
      <c r="C42" s="287" t="str">
        <f>IF(INDEX('CoC Ranking Data'!$A$1:$CF$106,ROW($F42),7)&lt;&gt;"",INDEX('CoC Ranking Data'!$A$1:$CF$106,ROW($F42),7),"")</f>
        <v>PH</v>
      </c>
      <c r="D42" s="287" t="str">
        <f>IF(INDEX('CoC Ranking Data'!$A$1:$CF$106,ROW($F42),78)&lt;&gt;"",INDEX('CoC Ranking Data'!$A$1:$CF$106,ROW($F42),78),"")</f>
        <v/>
      </c>
      <c r="E42" s="300">
        <f>IF(INDEX('CoC Ranking Data'!$A$1:$CF$106,ROW($F42),69)&lt;&gt;"",INDEX('CoC Ranking Data'!$A$1:$CF$106,ROW($F42),69),"")</f>
        <v>1</v>
      </c>
      <c r="F42" s="15">
        <f t="shared" si="0"/>
        <v>8</v>
      </c>
    </row>
    <row r="43" spans="1:6" s="9" customFormat="1" ht="12.75" x14ac:dyDescent="0.2">
      <c r="A43" s="286" t="str">
        <f>IF(INDEX('CoC Ranking Data'!$A$1:$CF$106,ROW($F43),4)&lt;&gt;"",INDEX('CoC Ranking Data'!$A$1:$CF$106,ROW($F43),4),"")</f>
        <v>Fayette County Community Action Agency, Inc.</v>
      </c>
      <c r="B43" s="286" t="str">
        <f>IF(INDEX('CoC Ranking Data'!$A$1:$CF$106,ROW($F43),5)&lt;&gt;"",INDEX('CoC Ranking Data'!$A$1:$CF$106,ROW($F43),5),"")</f>
        <v>Southwest Regional Rapid Re-Housing Program</v>
      </c>
      <c r="C43" s="287" t="str">
        <f>IF(INDEX('CoC Ranking Data'!$A$1:$CF$106,ROW($F43),7)&lt;&gt;"",INDEX('CoC Ranking Data'!$A$1:$CF$106,ROW($F43),7),"")</f>
        <v>PH-RRH</v>
      </c>
      <c r="D43" s="287" t="str">
        <f>IF(INDEX('CoC Ranking Data'!$A$1:$CF$106,ROW($F43),78)&lt;&gt;"",INDEX('CoC Ranking Data'!$A$1:$CF$106,ROW($F43),78),"")</f>
        <v/>
      </c>
      <c r="E43" s="300">
        <f>IF(INDEX('CoC Ranking Data'!$A$1:$CF$106,ROW($F43),69)&lt;&gt;"",INDEX('CoC Ranking Data'!$A$1:$CF$106,ROW($F43),69),"")</f>
        <v>0.6473184742807121</v>
      </c>
      <c r="F43" s="15">
        <f t="shared" si="0"/>
        <v>0</v>
      </c>
    </row>
    <row r="44" spans="1:6" s="9" customFormat="1" ht="12.75" x14ac:dyDescent="0.2">
      <c r="A44" s="286" t="str">
        <f>IF(INDEX('CoC Ranking Data'!$A$1:$CF$106,ROW($F44),4)&lt;&gt;"",INDEX('CoC Ranking Data'!$A$1:$CF$106,ROW($F44),4),"")</f>
        <v>Housing Authority of the County of Butler</v>
      </c>
      <c r="B44" s="286" t="str">
        <f>IF(INDEX('CoC Ranking Data'!$A$1:$CF$106,ROW($F44),5)&lt;&gt;"",INDEX('CoC Ranking Data'!$A$1:$CF$106,ROW($F44),5),"")</f>
        <v>Franklin Court Chronically Homeless</v>
      </c>
      <c r="C44" s="287" t="str">
        <f>IF(INDEX('CoC Ranking Data'!$A$1:$CF$106,ROW($F44),7)&lt;&gt;"",INDEX('CoC Ranking Data'!$A$1:$CF$106,ROW($F44),7),"")</f>
        <v>PH</v>
      </c>
      <c r="D44" s="287" t="str">
        <f>IF(INDEX('CoC Ranking Data'!$A$1:$CF$106,ROW($F44),78)&lt;&gt;"",INDEX('CoC Ranking Data'!$A$1:$CF$106,ROW($F44),78),"")</f>
        <v/>
      </c>
      <c r="E44" s="300">
        <f>IF(INDEX('CoC Ranking Data'!$A$1:$CF$106,ROW($F44),69)&lt;&gt;"",INDEX('CoC Ranking Data'!$A$1:$CF$106,ROW($F44),69),"")</f>
        <v>1</v>
      </c>
      <c r="F44" s="15">
        <f t="shared" si="0"/>
        <v>8</v>
      </c>
    </row>
    <row r="45" spans="1:6" s="9" customFormat="1" ht="12.75" x14ac:dyDescent="0.2">
      <c r="A45" s="286" t="str">
        <f>IF(INDEX('CoC Ranking Data'!$A$1:$CF$106,ROW($F45),4)&lt;&gt;"",INDEX('CoC Ranking Data'!$A$1:$CF$106,ROW($F45),4),"")</f>
        <v>Indiana County Community Action Program, Inc.</v>
      </c>
      <c r="B45" s="286" t="str">
        <f>IF(INDEX('CoC Ranking Data'!$A$1:$CF$106,ROW($F45),5)&lt;&gt;"",INDEX('CoC Ranking Data'!$A$1:$CF$106,ROW($F45),5),"")</f>
        <v>PHD Consolidated</v>
      </c>
      <c r="C45" s="287" t="str">
        <f>IF(INDEX('CoC Ranking Data'!$A$1:$CF$106,ROW($F45),7)&lt;&gt;"",INDEX('CoC Ranking Data'!$A$1:$CF$106,ROW($F45),7),"")</f>
        <v>PH</v>
      </c>
      <c r="D45" s="287" t="str">
        <f>IF(INDEX('CoC Ranking Data'!$A$1:$CF$106,ROW($F45),78)&lt;&gt;"",INDEX('CoC Ranking Data'!$A$1:$CF$106,ROW($F45),78),"")</f>
        <v/>
      </c>
      <c r="E45" s="300">
        <f>IF(INDEX('CoC Ranking Data'!$A$1:$CF$106,ROW($F45),69)&lt;&gt;"",INDEX('CoC Ranking Data'!$A$1:$CF$106,ROW($F45),69),"")</f>
        <v>1</v>
      </c>
      <c r="F45" s="15">
        <f t="shared" si="0"/>
        <v>8</v>
      </c>
    </row>
    <row r="46" spans="1:6" s="9" customFormat="1" ht="12.75" x14ac:dyDescent="0.2">
      <c r="A46" s="286" t="str">
        <f>IF(INDEX('CoC Ranking Data'!$A$1:$CF$106,ROW($F46),4)&lt;&gt;"",INDEX('CoC Ranking Data'!$A$1:$CF$106,ROW($F46),4),"")</f>
        <v>Lawrence County Social Services, Inc.</v>
      </c>
      <c r="B46" s="286" t="str">
        <f>IF(INDEX('CoC Ranking Data'!$A$1:$CF$106,ROW($F46),5)&lt;&gt;"",INDEX('CoC Ranking Data'!$A$1:$CF$106,ROW($F46),5),"")</f>
        <v>NWRHA</v>
      </c>
      <c r="C46" s="287" t="str">
        <f>IF(INDEX('CoC Ranking Data'!$A$1:$CF$106,ROW($F46),7)&lt;&gt;"",INDEX('CoC Ranking Data'!$A$1:$CF$106,ROW($F46),7),"")</f>
        <v>PH</v>
      </c>
      <c r="D46" s="287" t="str">
        <f>IF(INDEX('CoC Ranking Data'!$A$1:$CF$106,ROW($F46),78)&lt;&gt;"",INDEX('CoC Ranking Data'!$A$1:$CF$106,ROW($F46),78),"")</f>
        <v/>
      </c>
      <c r="E46" s="300">
        <f>IF(INDEX('CoC Ranking Data'!$A$1:$CF$106,ROW($F46),69)&lt;&gt;"",INDEX('CoC Ranking Data'!$A$1:$CF$106,ROW($F46),69),"")</f>
        <v>1</v>
      </c>
      <c r="F46" s="15">
        <f t="shared" si="0"/>
        <v>8</v>
      </c>
    </row>
    <row r="47" spans="1:6" s="9" customFormat="1" ht="12.75" x14ac:dyDescent="0.2">
      <c r="A47" s="286" t="str">
        <f>IF(INDEX('CoC Ranking Data'!$A$1:$CF$106,ROW($F47),4)&lt;&gt;"",INDEX('CoC Ranking Data'!$A$1:$CF$106,ROW($F47),4),"")</f>
        <v>Lawrence County Social Services, Inc.</v>
      </c>
      <c r="B47" s="286" t="str">
        <f>IF(INDEX('CoC Ranking Data'!$A$1:$CF$106,ROW($F47),5)&lt;&gt;"",INDEX('CoC Ranking Data'!$A$1:$CF$106,ROW($F47),5),"")</f>
        <v>NWRHA 2</v>
      </c>
      <c r="C47" s="287" t="str">
        <f>IF(INDEX('CoC Ranking Data'!$A$1:$CF$106,ROW($F47),7)&lt;&gt;"",INDEX('CoC Ranking Data'!$A$1:$CF$106,ROW($F47),7),"")</f>
        <v>PH</v>
      </c>
      <c r="D47" s="287" t="str">
        <f>IF(INDEX('CoC Ranking Data'!$A$1:$CF$106,ROW($F47),78)&lt;&gt;"",INDEX('CoC Ranking Data'!$A$1:$CF$106,ROW($F47),78),"")</f>
        <v/>
      </c>
      <c r="E47" s="300">
        <f>IF(INDEX('CoC Ranking Data'!$A$1:$CF$106,ROW($F47),69)&lt;&gt;"",INDEX('CoC Ranking Data'!$A$1:$CF$106,ROW($F47),69),"")</f>
        <v>0.99998635333933783</v>
      </c>
      <c r="F47" s="15">
        <f t="shared" si="0"/>
        <v>8</v>
      </c>
    </row>
    <row r="48" spans="1:6" s="9" customFormat="1" ht="12.75" x14ac:dyDescent="0.2">
      <c r="A48" s="286" t="str">
        <f>IF(INDEX('CoC Ranking Data'!$A$1:$CF$106,ROW($F48),4)&lt;&gt;"",INDEX('CoC Ranking Data'!$A$1:$CF$106,ROW($F48),4),"")</f>
        <v>Lawrence County Social Services, Inc.</v>
      </c>
      <c r="B48" s="286" t="str">
        <f>IF(INDEX('CoC Ranking Data'!$A$1:$CF$106,ROW($F48),5)&lt;&gt;"",INDEX('CoC Ranking Data'!$A$1:$CF$106,ROW($F48),5),"")</f>
        <v>SAFE</v>
      </c>
      <c r="C48" s="287" t="str">
        <f>IF(INDEX('CoC Ranking Data'!$A$1:$CF$106,ROW($F48),7)&lt;&gt;"",INDEX('CoC Ranking Data'!$A$1:$CF$106,ROW($F48),7),"")</f>
        <v>SSO</v>
      </c>
      <c r="D48" s="287" t="str">
        <f>IF(INDEX('CoC Ranking Data'!$A$1:$CF$106,ROW($F48),78)&lt;&gt;"",INDEX('CoC Ranking Data'!$A$1:$CF$106,ROW($F48),78),"")</f>
        <v/>
      </c>
      <c r="E48" s="300">
        <f>IF(INDEX('CoC Ranking Data'!$A$1:$CF$106,ROW($F48),69)&lt;&gt;"",INDEX('CoC Ranking Data'!$A$1:$CF$106,ROW($F48),69),"")</f>
        <v>1</v>
      </c>
      <c r="F48" s="15">
        <f t="shared" si="0"/>
        <v>8</v>
      </c>
    </row>
    <row r="49" spans="1:6" s="9" customFormat="1" ht="12.75" x14ac:dyDescent="0.2">
      <c r="A49" s="286" t="str">
        <f>IF(INDEX('CoC Ranking Data'!$A$1:$CF$106,ROW($F49),4)&lt;&gt;"",INDEX('CoC Ranking Data'!$A$1:$CF$106,ROW($F49),4),"")</f>
        <v>Lawrence County Social Services, Inc.</v>
      </c>
      <c r="B49" s="286" t="str">
        <f>IF(INDEX('CoC Ranking Data'!$A$1:$CF$106,ROW($F49),5)&lt;&gt;"",INDEX('CoC Ranking Data'!$A$1:$CF$106,ROW($F49),5),"")</f>
        <v>TEAM RRH</v>
      </c>
      <c r="C49" s="287" t="str">
        <f>IF(INDEX('CoC Ranking Data'!$A$1:$CF$106,ROW($F49),7)&lt;&gt;"",INDEX('CoC Ranking Data'!$A$1:$CF$106,ROW($F49),7),"")</f>
        <v>PH-RRH</v>
      </c>
      <c r="D49" s="287" t="str">
        <f>IF(INDEX('CoC Ranking Data'!$A$1:$CF$106,ROW($F49),78)&lt;&gt;"",INDEX('CoC Ranking Data'!$A$1:$CF$106,ROW($F49),78),"")</f>
        <v/>
      </c>
      <c r="E49" s="300">
        <f>IF(INDEX('CoC Ranking Data'!$A$1:$CF$106,ROW($F49),69)&lt;&gt;"",INDEX('CoC Ranking Data'!$A$1:$CF$106,ROW($F49),69),"")</f>
        <v>1</v>
      </c>
      <c r="F49" s="15">
        <f t="shared" si="0"/>
        <v>8</v>
      </c>
    </row>
    <row r="50" spans="1:6" s="9" customFormat="1" ht="12.75" x14ac:dyDescent="0.2">
      <c r="A50" s="286" t="str">
        <f>IF(INDEX('CoC Ranking Data'!$A$1:$CF$106,ROW($F50),4)&lt;&gt;"",INDEX('CoC Ranking Data'!$A$1:$CF$106,ROW($F50),4),"")</f>
        <v>Lawrence County Social Services, Inc.</v>
      </c>
      <c r="B50" s="286" t="str">
        <f>IF(INDEX('CoC Ranking Data'!$A$1:$CF$106,ROW($F50),5)&lt;&gt;"",INDEX('CoC Ranking Data'!$A$1:$CF$106,ROW($F50),5),"")</f>
        <v>Turning Point</v>
      </c>
      <c r="C50" s="287" t="str">
        <f>IF(INDEX('CoC Ranking Data'!$A$1:$CF$106,ROW($F50),7)&lt;&gt;"",INDEX('CoC Ranking Data'!$A$1:$CF$106,ROW($F50),7),"")</f>
        <v>PH</v>
      </c>
      <c r="D50" s="287" t="str">
        <f>IF(INDEX('CoC Ranking Data'!$A$1:$CF$106,ROW($F50),78)&lt;&gt;"",INDEX('CoC Ranking Data'!$A$1:$CF$106,ROW($F50),78),"")</f>
        <v/>
      </c>
      <c r="E50" s="300">
        <f>IF(INDEX('CoC Ranking Data'!$A$1:$CF$106,ROW($F50),69)&lt;&gt;"",INDEX('CoC Ranking Data'!$A$1:$CF$106,ROW($F50),69),"")</f>
        <v>1</v>
      </c>
      <c r="F50" s="15">
        <f t="shared" si="0"/>
        <v>8</v>
      </c>
    </row>
    <row r="51" spans="1:6" s="9" customFormat="1" ht="12.75" x14ac:dyDescent="0.2">
      <c r="A51" s="286" t="str">
        <f>IF(INDEX('CoC Ranking Data'!$A$1:$CF$106,ROW($F51),4)&lt;&gt;"",INDEX('CoC Ranking Data'!$A$1:$CF$106,ROW($F51),4),"")</f>
        <v>Lawrence County Social Services, Inc.</v>
      </c>
      <c r="B51" s="286" t="str">
        <f>IF(INDEX('CoC Ranking Data'!$A$1:$CF$106,ROW($F51),5)&lt;&gt;"",INDEX('CoC Ranking Data'!$A$1:$CF$106,ROW($F51),5),"")</f>
        <v>Veterans RRH</v>
      </c>
      <c r="C51" s="287" t="str">
        <f>IF(INDEX('CoC Ranking Data'!$A$1:$CF$106,ROW($F51),7)&lt;&gt;"",INDEX('CoC Ranking Data'!$A$1:$CF$106,ROW($F51),7),"")</f>
        <v>PH-RRH</v>
      </c>
      <c r="D51" s="287" t="str">
        <f>IF(INDEX('CoC Ranking Data'!$A$1:$CF$106,ROW($F51),78)&lt;&gt;"",INDEX('CoC Ranking Data'!$A$1:$CF$106,ROW($F51),78),"")</f>
        <v/>
      </c>
      <c r="E51" s="300">
        <f>IF(INDEX('CoC Ranking Data'!$A$1:$CF$106,ROW($F51),69)&lt;&gt;"",INDEX('CoC Ranking Data'!$A$1:$CF$106,ROW($F51),69),"")</f>
        <v>1</v>
      </c>
      <c r="F51" s="15">
        <f t="shared" si="0"/>
        <v>8</v>
      </c>
    </row>
    <row r="52" spans="1:6" s="9" customFormat="1" ht="12.75" x14ac:dyDescent="0.2">
      <c r="A52" s="286" t="str">
        <f>IF(INDEX('CoC Ranking Data'!$A$1:$CF$106,ROW($F52),4)&lt;&gt;"",INDEX('CoC Ranking Data'!$A$1:$CF$106,ROW($F52),4),"")</f>
        <v>McKean County Redevelopment &amp; Housing Authority</v>
      </c>
      <c r="B52" s="286" t="str">
        <f>IF(INDEX('CoC Ranking Data'!$A$1:$CF$106,ROW($F52),5)&lt;&gt;"",INDEX('CoC Ranking Data'!$A$1:$CF$106,ROW($F52),5),"")</f>
        <v>Northwest RRH</v>
      </c>
      <c r="C52" s="287" t="str">
        <f>IF(INDEX('CoC Ranking Data'!$A$1:$CF$106,ROW($F52),7)&lt;&gt;"",INDEX('CoC Ranking Data'!$A$1:$CF$106,ROW($F52),7),"")</f>
        <v>PH-RRH</v>
      </c>
      <c r="D52" s="287" t="str">
        <f>IF(INDEX('CoC Ranking Data'!$A$1:$CF$106,ROW($F52),78)&lt;&gt;"",INDEX('CoC Ranking Data'!$A$1:$CF$106,ROW($F52),78),"")</f>
        <v/>
      </c>
      <c r="E52" s="300">
        <f>IF(INDEX('CoC Ranking Data'!$A$1:$CF$106,ROW($F52),69)&lt;&gt;"",INDEX('CoC Ranking Data'!$A$1:$CF$106,ROW($F52),69),"")</f>
        <v>0.89036387997974342</v>
      </c>
      <c r="F52" s="15">
        <f t="shared" si="0"/>
        <v>0</v>
      </c>
    </row>
    <row r="53" spans="1:6" s="9" customFormat="1" ht="12.75" x14ac:dyDescent="0.2">
      <c r="A53" s="286" t="str">
        <f>IF(INDEX('CoC Ranking Data'!$A$1:$CF$106,ROW($F53),4)&lt;&gt;"",INDEX('CoC Ranking Data'!$A$1:$CF$106,ROW($F53),4),"")</f>
        <v>Northern Cambria Community Development Corporation</v>
      </c>
      <c r="B53" s="286" t="str">
        <f>IF(INDEX('CoC Ranking Data'!$A$1:$CF$106,ROW($F53),5)&lt;&gt;"",INDEX('CoC Ranking Data'!$A$1:$CF$106,ROW($F53),5),"")</f>
        <v>Chestnut Street Gardens Renewal Project Application FY 2018</v>
      </c>
      <c r="C53" s="287" t="str">
        <f>IF(INDEX('CoC Ranking Data'!$A$1:$CF$106,ROW($F53),7)&lt;&gt;"",INDEX('CoC Ranking Data'!$A$1:$CF$106,ROW($F53),7),"")</f>
        <v>PH</v>
      </c>
      <c r="D53" s="287" t="str">
        <f>IF(INDEX('CoC Ranking Data'!$A$1:$CF$106,ROW($F53),78)&lt;&gt;"",INDEX('CoC Ranking Data'!$A$1:$CF$106,ROW($F53),78),"")</f>
        <v/>
      </c>
      <c r="E53" s="300">
        <f>IF(INDEX('CoC Ranking Data'!$A$1:$CF$106,ROW($F53),69)&lt;&gt;"",INDEX('CoC Ranking Data'!$A$1:$CF$106,ROW($F53),69),"")</f>
        <v>1</v>
      </c>
      <c r="F53" s="15">
        <f t="shared" si="0"/>
        <v>8</v>
      </c>
    </row>
    <row r="54" spans="1:6" s="9" customFormat="1" ht="12.75" x14ac:dyDescent="0.2">
      <c r="A54" s="286" t="str">
        <f>IF(INDEX('CoC Ranking Data'!$A$1:$CF$106,ROW($F54),4)&lt;&gt;"",INDEX('CoC Ranking Data'!$A$1:$CF$106,ROW($F54),4),"")</f>
        <v>Northern Cambria Community Development Corporation</v>
      </c>
      <c r="B54" s="286" t="str">
        <f>IF(INDEX('CoC Ranking Data'!$A$1:$CF$106,ROW($F54),5)&lt;&gt;"",INDEX('CoC Ranking Data'!$A$1:$CF$106,ROW($F54),5),"")</f>
        <v>Clinton Street Gardens Renewal Project Application FY 2018</v>
      </c>
      <c r="C54" s="287" t="str">
        <f>IF(INDEX('CoC Ranking Data'!$A$1:$CF$106,ROW($F54),7)&lt;&gt;"",INDEX('CoC Ranking Data'!$A$1:$CF$106,ROW($F54),7),"")</f>
        <v>PH</v>
      </c>
      <c r="D54" s="287" t="str">
        <f>IF(INDEX('CoC Ranking Data'!$A$1:$CF$106,ROW($F54),78)&lt;&gt;"",INDEX('CoC Ranking Data'!$A$1:$CF$106,ROW($F54),78),"")</f>
        <v/>
      </c>
      <c r="E54" s="300">
        <f>IF(INDEX('CoC Ranking Data'!$A$1:$CF$106,ROW($F54),69)&lt;&gt;"",INDEX('CoC Ranking Data'!$A$1:$CF$106,ROW($F54),69),"")</f>
        <v>0.99990804456773286</v>
      </c>
      <c r="F54" s="15">
        <f t="shared" si="0"/>
        <v>8</v>
      </c>
    </row>
    <row r="55" spans="1:6" s="9" customFormat="1" ht="12.75" x14ac:dyDescent="0.2">
      <c r="A55" s="286" t="str">
        <f>IF(INDEX('CoC Ranking Data'!$A$1:$CF$106,ROW($F55),4)&lt;&gt;"",INDEX('CoC Ranking Data'!$A$1:$CF$106,ROW($F55),4),"")</f>
        <v>Union Mission of Latrobe, Inc.</v>
      </c>
      <c r="B55" s="286" t="str">
        <f>IF(INDEX('CoC Ranking Data'!$A$1:$CF$106,ROW($F55),5)&lt;&gt;"",INDEX('CoC Ranking Data'!$A$1:$CF$106,ROW($F55),5),"")</f>
        <v>Consolidated Union Mission Permanent Supportive Housing</v>
      </c>
      <c r="C55" s="287" t="str">
        <f>IF(INDEX('CoC Ranking Data'!$A$1:$CF$106,ROW($F55),7)&lt;&gt;"",INDEX('CoC Ranking Data'!$A$1:$CF$106,ROW($F55),7),"")</f>
        <v>PH</v>
      </c>
      <c r="D55" s="287" t="str">
        <f>IF(INDEX('CoC Ranking Data'!$A$1:$CF$106,ROW($F55),78)&lt;&gt;"",INDEX('CoC Ranking Data'!$A$1:$CF$106,ROW($F55),78),"")</f>
        <v/>
      </c>
      <c r="E55" s="300">
        <f>IF(INDEX('CoC Ranking Data'!$A$1:$CF$106,ROW($F55),69)&lt;&gt;"",INDEX('CoC Ranking Data'!$A$1:$CF$106,ROW($F55),69),"")</f>
        <v>1</v>
      </c>
      <c r="F55" s="15">
        <f t="shared" si="0"/>
        <v>8</v>
      </c>
    </row>
    <row r="56" spans="1:6" x14ac:dyDescent="0.25">
      <c r="A56" s="286" t="str">
        <f>IF(INDEX('CoC Ranking Data'!$A$1:$CF$106,ROW($F56),4)&lt;&gt;"",INDEX('CoC Ranking Data'!$A$1:$CF$106,ROW($F56),4),"")</f>
        <v>Victim Outreach Intervention Center</v>
      </c>
      <c r="B56" s="286" t="str">
        <f>IF(INDEX('CoC Ranking Data'!$A$1:$CF$106,ROW($F56),5)&lt;&gt;"",INDEX('CoC Ranking Data'!$A$1:$CF$106,ROW($F56),5),"")</f>
        <v>Enduring VOICe</v>
      </c>
      <c r="C56" s="287" t="str">
        <f>IF(INDEX('CoC Ranking Data'!$A$1:$CF$106,ROW($F56),7)&lt;&gt;"",INDEX('CoC Ranking Data'!$A$1:$CF$106,ROW($F56),7),"")</f>
        <v>PH</v>
      </c>
      <c r="D56" s="287" t="str">
        <f>IF(INDEX('CoC Ranking Data'!$A$1:$CF$106,ROW($F56),78)&lt;&gt;"",INDEX('CoC Ranking Data'!$A$1:$CF$106,ROW($F56),78),"")</f>
        <v/>
      </c>
      <c r="E56" s="300">
        <f>IF(INDEX('CoC Ranking Data'!$A$1:$CF$106,ROW($F56),69)&lt;&gt;"",INDEX('CoC Ranking Data'!$A$1:$CF$106,ROW($F56),69),"")</f>
        <v>0.95270594323072455</v>
      </c>
      <c r="F56" s="15">
        <f t="shared" si="0"/>
        <v>6</v>
      </c>
    </row>
    <row r="57" spans="1:6" ht="15" customHeight="1" x14ac:dyDescent="0.25">
      <c r="A57" s="286" t="str">
        <f>IF(INDEX('CoC Ranking Data'!$A$1:$CF$106,ROW($F57),4)&lt;&gt;"",INDEX('CoC Ranking Data'!$A$1:$CF$106,ROW($F57),4),"")</f>
        <v>Warren-Forest Counties Economic Opportunity Council</v>
      </c>
      <c r="B57" s="286" t="str">
        <f>IF(INDEX('CoC Ranking Data'!$A$1:$CF$106,ROW($F57),5)&lt;&gt;"",INDEX('CoC Ranking Data'!$A$1:$CF$106,ROW($F57),5),"")</f>
        <v>Youngsville Permanent Supportive Housing</v>
      </c>
      <c r="C57" s="287" t="str">
        <f>IF(INDEX('CoC Ranking Data'!$A$1:$CF$106,ROW($F57),7)&lt;&gt;"",INDEX('CoC Ranking Data'!$A$1:$CF$106,ROW($F57),7),"")</f>
        <v>PH</v>
      </c>
      <c r="D57" s="287" t="str">
        <f>IF(INDEX('CoC Ranking Data'!$A$1:$CF$106,ROW($F57),78)&lt;&gt;"",INDEX('CoC Ranking Data'!$A$1:$CF$106,ROW($F57),78),"")</f>
        <v/>
      </c>
      <c r="E57" s="300">
        <f>IF(INDEX('CoC Ranking Data'!$A$1:$CF$106,ROW($F57),69)&lt;&gt;"",INDEX('CoC Ranking Data'!$A$1:$CF$106,ROW($F57),69),"")</f>
        <v>1</v>
      </c>
      <c r="F57" s="15">
        <f t="shared" si="0"/>
        <v>8</v>
      </c>
    </row>
    <row r="58" spans="1:6" x14ac:dyDescent="0.25">
      <c r="A58" s="286" t="str">
        <f>IF(INDEX('CoC Ranking Data'!$A$1:$CF$106,ROW($F58),4)&lt;&gt;"",INDEX('CoC Ranking Data'!$A$1:$CF$106,ROW($F58),4),"")</f>
        <v>Westmoreland Community Action</v>
      </c>
      <c r="B58" s="286" t="str">
        <f>IF(INDEX('CoC Ranking Data'!$A$1:$CF$106,ROW($F58),5)&lt;&gt;"",INDEX('CoC Ranking Data'!$A$1:$CF$106,ROW($F58),5),"")</f>
        <v>Consolidated WCA PSH Project FY2018</v>
      </c>
      <c r="C58" s="287" t="str">
        <f>IF(INDEX('CoC Ranking Data'!$A$1:$CF$106,ROW($F58),7)&lt;&gt;"",INDEX('CoC Ranking Data'!$A$1:$CF$106,ROW($F58),7),"")</f>
        <v>PH</v>
      </c>
      <c r="D58" s="287" t="str">
        <f>IF(INDEX('CoC Ranking Data'!$A$1:$CF$106,ROW($F58),78)&lt;&gt;"",INDEX('CoC Ranking Data'!$A$1:$CF$106,ROW($F58),78),"")</f>
        <v/>
      </c>
      <c r="E58" s="300">
        <f>IF(INDEX('CoC Ranking Data'!$A$1:$CF$106,ROW($F58),69)&lt;&gt;"",INDEX('CoC Ranking Data'!$A$1:$CF$106,ROW($F58),69),"")</f>
        <v>1</v>
      </c>
      <c r="F58" s="15">
        <f t="shared" si="0"/>
        <v>8</v>
      </c>
    </row>
    <row r="59" spans="1:6" x14ac:dyDescent="0.25">
      <c r="A59" s="286" t="str">
        <f>IF(INDEX('CoC Ranking Data'!$A$1:$CF$106,ROW($F59),4)&lt;&gt;"",INDEX('CoC Ranking Data'!$A$1:$CF$106,ROW($F59),4),"")</f>
        <v>Westmoreland Community Action</v>
      </c>
      <c r="B59" s="286" t="str">
        <f>IF(INDEX('CoC Ranking Data'!$A$1:$CF$106,ROW($F59),5)&lt;&gt;"",INDEX('CoC Ranking Data'!$A$1:$CF$106,ROW($F59),5),"")</f>
        <v>WCA PSH for Families 2018</v>
      </c>
      <c r="C59" s="287" t="str">
        <f>IF(INDEX('CoC Ranking Data'!$A$1:$CF$106,ROW($F59),7)&lt;&gt;"",INDEX('CoC Ranking Data'!$A$1:$CF$106,ROW($F59),7),"")</f>
        <v>PH</v>
      </c>
      <c r="D59" s="287" t="str">
        <f>IF(INDEX('CoC Ranking Data'!$A$1:$CF$106,ROW($F59),78)&lt;&gt;"",INDEX('CoC Ranking Data'!$A$1:$CF$106,ROW($F59),78),"")</f>
        <v/>
      </c>
      <c r="E59" s="300">
        <f>IF(INDEX('CoC Ranking Data'!$A$1:$CF$106,ROW($F59),69)&lt;&gt;"",INDEX('CoC Ranking Data'!$A$1:$CF$106,ROW($F59),69),"")</f>
        <v>0.86871256316703416</v>
      </c>
      <c r="F59" s="15">
        <f t="shared" si="0"/>
        <v>0</v>
      </c>
    </row>
    <row r="60" spans="1:6" x14ac:dyDescent="0.25">
      <c r="A60" s="286" t="str">
        <f>IF(INDEX('CoC Ranking Data'!$A$1:$CF$106,ROW($F60),4)&lt;&gt;"",INDEX('CoC Ranking Data'!$A$1:$CF$106,ROW($F60),4),"")</f>
        <v>Westmoreland Community Action</v>
      </c>
      <c r="B60" s="286" t="str">
        <f>IF(INDEX('CoC Ranking Data'!$A$1:$CF$106,ROW($F60),5)&lt;&gt;"",INDEX('CoC Ranking Data'!$A$1:$CF$106,ROW($F60),5),"")</f>
        <v>WCA PSH-Pittsburgh Street House 2018</v>
      </c>
      <c r="C60" s="287" t="str">
        <f>IF(INDEX('CoC Ranking Data'!$A$1:$CF$106,ROW($F60),7)&lt;&gt;"",INDEX('CoC Ranking Data'!$A$1:$CF$106,ROW($F60),7),"")</f>
        <v>PH</v>
      </c>
      <c r="D60" s="287" t="str">
        <f>IF(INDEX('CoC Ranking Data'!$A$1:$CF$106,ROW($F60),78)&lt;&gt;"",INDEX('CoC Ranking Data'!$A$1:$CF$106,ROW($F60),78),"")</f>
        <v/>
      </c>
      <c r="E60" s="300">
        <f>IF(INDEX('CoC Ranking Data'!$A$1:$CF$106,ROW($F60),69)&lt;&gt;"",INDEX('CoC Ranking Data'!$A$1:$CF$106,ROW($F60),69),"")</f>
        <v>0.96548355881762249</v>
      </c>
      <c r="F60" s="15">
        <f t="shared" si="0"/>
        <v>6</v>
      </c>
    </row>
    <row r="61" spans="1:6" x14ac:dyDescent="0.25">
      <c r="A61" s="286" t="str">
        <f>IF(INDEX('CoC Ranking Data'!$A$1:$CF$106,ROW($F61),4)&lt;&gt;"",INDEX('CoC Ranking Data'!$A$1:$CF$106,ROW($F61),4),"")</f>
        <v/>
      </c>
      <c r="B61" s="286" t="str">
        <f>IF(INDEX('CoC Ranking Data'!$A$1:$CF$106,ROW($F61),5)&lt;&gt;"",INDEX('CoC Ranking Data'!$A$1:$CF$106,ROW($F61),5),"")</f>
        <v/>
      </c>
      <c r="C61" s="287" t="str">
        <f>IF(INDEX('CoC Ranking Data'!$A$1:$CF$106,ROW($F61),7)&lt;&gt;"",INDEX('CoC Ranking Data'!$A$1:$CF$106,ROW($F61),7),"")</f>
        <v/>
      </c>
      <c r="D61" s="287" t="str">
        <f>IF(INDEX('CoC Ranking Data'!$A$1:$CF$106,ROW($F61),78)&lt;&gt;"",INDEX('CoC Ranking Data'!$A$1:$CF$106,ROW($F61),78),"")</f>
        <v/>
      </c>
      <c r="E61" s="300" t="str">
        <f>IF(INDEX('CoC Ranking Data'!$A$1:$CF$106,ROW($F61),69)&lt;&gt;"",INDEX('CoC Ranking Data'!$A$1:$CF$106,ROW($F61),69),"")</f>
        <v/>
      </c>
      <c r="F61" s="15" t="str">
        <f t="shared" si="0"/>
        <v/>
      </c>
    </row>
    <row r="62" spans="1:6" x14ac:dyDescent="0.25">
      <c r="A62" s="286" t="str">
        <f>IF(INDEX('CoC Ranking Data'!$A$1:$CF$106,ROW($F62),4)&lt;&gt;"",INDEX('CoC Ranking Data'!$A$1:$CF$106,ROW($F62),4),"")</f>
        <v/>
      </c>
      <c r="B62" s="286" t="str">
        <f>IF(INDEX('CoC Ranking Data'!$A$1:$CF$106,ROW($F62),5)&lt;&gt;"",INDEX('CoC Ranking Data'!$A$1:$CF$106,ROW($F62),5),"")</f>
        <v/>
      </c>
      <c r="C62" s="287" t="str">
        <f>IF(INDEX('CoC Ranking Data'!$A$1:$CF$106,ROW($F62),7)&lt;&gt;"",INDEX('CoC Ranking Data'!$A$1:$CF$106,ROW($F62),7),"")</f>
        <v/>
      </c>
      <c r="D62" s="287" t="str">
        <f>IF(INDEX('CoC Ranking Data'!$A$1:$CF$106,ROW($F62),78)&lt;&gt;"",INDEX('CoC Ranking Data'!$A$1:$CF$106,ROW($F62),78),"")</f>
        <v/>
      </c>
      <c r="E62" s="300" t="str">
        <f>IF(INDEX('CoC Ranking Data'!$A$1:$CF$106,ROW($F62),69)&lt;&gt;"",INDEX('CoC Ranking Data'!$A$1:$CF$106,ROW($F62),69),"")</f>
        <v/>
      </c>
      <c r="F62" s="15" t="str">
        <f t="shared" si="0"/>
        <v/>
      </c>
    </row>
    <row r="63" spans="1:6" x14ac:dyDescent="0.25">
      <c r="A63" s="286" t="str">
        <f>IF(INDEX('CoC Ranking Data'!$A$1:$CF$106,ROW($F63),4)&lt;&gt;"",INDEX('CoC Ranking Data'!$A$1:$CF$106,ROW($F63),4),"")</f>
        <v/>
      </c>
      <c r="B63" s="286" t="str">
        <f>IF(INDEX('CoC Ranking Data'!$A$1:$CF$106,ROW($F63),5)&lt;&gt;"",INDEX('CoC Ranking Data'!$A$1:$CF$106,ROW($F63),5),"")</f>
        <v/>
      </c>
      <c r="C63" s="287" t="str">
        <f>IF(INDEX('CoC Ranking Data'!$A$1:$CF$106,ROW($F63),7)&lt;&gt;"",INDEX('CoC Ranking Data'!$A$1:$CF$106,ROW($F63),7),"")</f>
        <v/>
      </c>
      <c r="D63" s="287" t="str">
        <f>IF(INDEX('CoC Ranking Data'!$A$1:$CF$106,ROW($F63),78)&lt;&gt;"",INDEX('CoC Ranking Data'!$A$1:$CF$106,ROW($F63),78),"")</f>
        <v/>
      </c>
      <c r="E63" s="300" t="str">
        <f>IF(INDEX('CoC Ranking Data'!$A$1:$CF$106,ROW($F63),69)&lt;&gt;"",INDEX('CoC Ranking Data'!$A$1:$CF$106,ROW($F63),69),"")</f>
        <v/>
      </c>
      <c r="F63" s="15" t="str">
        <f t="shared" si="0"/>
        <v/>
      </c>
    </row>
    <row r="64" spans="1:6" x14ac:dyDescent="0.25">
      <c r="A64" s="286" t="str">
        <f>IF(INDEX('CoC Ranking Data'!$A$1:$CF$106,ROW($F64),4)&lt;&gt;"",INDEX('CoC Ranking Data'!$A$1:$CF$106,ROW($F64),4),"")</f>
        <v/>
      </c>
      <c r="B64" s="286" t="str">
        <f>IF(INDEX('CoC Ranking Data'!$A$1:$CF$106,ROW($F64),5)&lt;&gt;"",INDEX('CoC Ranking Data'!$A$1:$CF$106,ROW($F64),5),"")</f>
        <v/>
      </c>
      <c r="C64" s="287" t="str">
        <f>IF(INDEX('CoC Ranking Data'!$A$1:$CF$106,ROW($F64),7)&lt;&gt;"",INDEX('CoC Ranking Data'!$A$1:$CF$106,ROW($F64),7),"")</f>
        <v/>
      </c>
      <c r="D64" s="287" t="str">
        <f>IF(INDEX('CoC Ranking Data'!$A$1:$CF$106,ROW($F64),78)&lt;&gt;"",INDEX('CoC Ranking Data'!$A$1:$CF$106,ROW($F64),78),"")</f>
        <v/>
      </c>
      <c r="E64" s="300" t="str">
        <f>IF(INDEX('CoC Ranking Data'!$A$1:$CF$106,ROW($F64),69)&lt;&gt;"",INDEX('CoC Ranking Data'!$A$1:$CF$106,ROW($F64),69),"")</f>
        <v/>
      </c>
      <c r="F64" s="15" t="str">
        <f t="shared" si="0"/>
        <v/>
      </c>
    </row>
    <row r="65" spans="1:6" x14ac:dyDescent="0.25">
      <c r="A65" s="286" t="str">
        <f>IF(INDEX('CoC Ranking Data'!$A$1:$CF$106,ROW($F65),4)&lt;&gt;"",INDEX('CoC Ranking Data'!$A$1:$CF$106,ROW($F65),4),"")</f>
        <v/>
      </c>
      <c r="B65" s="286" t="str">
        <f>IF(INDEX('CoC Ranking Data'!$A$1:$CF$106,ROW($F65),5)&lt;&gt;"",INDEX('CoC Ranking Data'!$A$1:$CF$106,ROW($F65),5),"")</f>
        <v/>
      </c>
      <c r="C65" s="287" t="str">
        <f>IF(INDEX('CoC Ranking Data'!$A$1:$CF$106,ROW($F65),7)&lt;&gt;"",INDEX('CoC Ranking Data'!$A$1:$CF$106,ROW($F65),7),"")</f>
        <v/>
      </c>
      <c r="D65" s="287" t="str">
        <f>IF(INDEX('CoC Ranking Data'!$A$1:$CF$106,ROW($F65),78)&lt;&gt;"",INDEX('CoC Ranking Data'!$A$1:$CF$106,ROW($F65),78),"")</f>
        <v/>
      </c>
      <c r="E65" s="300" t="str">
        <f>IF(INDEX('CoC Ranking Data'!$A$1:$CF$106,ROW($F65),69)&lt;&gt;"",INDEX('CoC Ranking Data'!$A$1:$CF$106,ROW($F65),69),"")</f>
        <v/>
      </c>
      <c r="F65" s="15" t="str">
        <f t="shared" si="0"/>
        <v/>
      </c>
    </row>
    <row r="66" spans="1:6" x14ac:dyDescent="0.25">
      <c r="A66" s="286" t="str">
        <f>IF(INDEX('CoC Ranking Data'!$A$1:$CF$106,ROW($F66),4)&lt;&gt;"",INDEX('CoC Ranking Data'!$A$1:$CF$106,ROW($F66),4),"")</f>
        <v/>
      </c>
      <c r="B66" s="286" t="str">
        <f>IF(INDEX('CoC Ranking Data'!$A$1:$CF$106,ROW($F66),5)&lt;&gt;"",INDEX('CoC Ranking Data'!$A$1:$CF$106,ROW($F66),5),"")</f>
        <v/>
      </c>
      <c r="C66" s="287" t="str">
        <f>IF(INDEX('CoC Ranking Data'!$A$1:$CF$106,ROW($F66),7)&lt;&gt;"",INDEX('CoC Ranking Data'!$A$1:$CF$106,ROW($F66),7),"")</f>
        <v/>
      </c>
      <c r="D66" s="287" t="str">
        <f>IF(INDEX('CoC Ranking Data'!$A$1:$CF$106,ROW($F66),78)&lt;&gt;"",INDEX('CoC Ranking Data'!$A$1:$CF$106,ROW($F66),78),"")</f>
        <v/>
      </c>
      <c r="E66" s="300" t="str">
        <f>IF(INDEX('CoC Ranking Data'!$A$1:$CF$106,ROW($F66),69)&lt;&gt;"",INDEX('CoC Ranking Data'!$A$1:$CF$106,ROW($F66),69),"")</f>
        <v/>
      </c>
      <c r="F66" s="15" t="str">
        <f t="shared" si="0"/>
        <v/>
      </c>
    </row>
    <row r="67" spans="1:6" x14ac:dyDescent="0.25">
      <c r="A67" s="286" t="str">
        <f>IF(INDEX('CoC Ranking Data'!$A$1:$CF$106,ROW($F67),4)&lt;&gt;"",INDEX('CoC Ranking Data'!$A$1:$CF$106,ROW($F67),4),"")</f>
        <v/>
      </c>
      <c r="B67" s="286" t="str">
        <f>IF(INDEX('CoC Ranking Data'!$A$1:$CF$106,ROW($F67),5)&lt;&gt;"",INDEX('CoC Ranking Data'!$A$1:$CF$106,ROW($F67),5),"")</f>
        <v/>
      </c>
      <c r="C67" s="287" t="str">
        <f>IF(INDEX('CoC Ranking Data'!$A$1:$CF$106,ROW($F67),7)&lt;&gt;"",INDEX('CoC Ranking Data'!$A$1:$CF$106,ROW($F67),7),"")</f>
        <v/>
      </c>
      <c r="D67" s="287" t="str">
        <f>IF(INDEX('CoC Ranking Data'!$A$1:$CF$106,ROW($F67),78)&lt;&gt;"",INDEX('CoC Ranking Data'!$A$1:$CF$106,ROW($F67),78),"")</f>
        <v/>
      </c>
      <c r="E67" s="300" t="str">
        <f>IF(INDEX('CoC Ranking Data'!$A$1:$CF$106,ROW($F67),69)&lt;&gt;"",INDEX('CoC Ranking Data'!$A$1:$CF$106,ROW($F67),69),"")</f>
        <v/>
      </c>
      <c r="F67" s="15" t="str">
        <f t="shared" si="0"/>
        <v/>
      </c>
    </row>
    <row r="68" spans="1:6" x14ac:dyDescent="0.25">
      <c r="A68" s="286" t="str">
        <f>IF(INDEX('CoC Ranking Data'!$A$1:$CF$106,ROW($F68),4)&lt;&gt;"",INDEX('CoC Ranking Data'!$A$1:$CF$106,ROW($F68),4),"")</f>
        <v/>
      </c>
      <c r="B68" s="286" t="str">
        <f>IF(INDEX('CoC Ranking Data'!$A$1:$CF$106,ROW($F68),5)&lt;&gt;"",INDEX('CoC Ranking Data'!$A$1:$CF$106,ROW($F68),5),"")</f>
        <v/>
      </c>
      <c r="C68" s="287" t="str">
        <f>IF(INDEX('CoC Ranking Data'!$A$1:$CF$106,ROW($F68),7)&lt;&gt;"",INDEX('CoC Ranking Data'!$A$1:$CF$106,ROW($F68),7),"")</f>
        <v/>
      </c>
      <c r="D68" s="287" t="str">
        <f>IF(INDEX('CoC Ranking Data'!$A$1:$CF$106,ROW($F68),78)&lt;&gt;"",INDEX('CoC Ranking Data'!$A$1:$CF$106,ROW($F68),78),"")</f>
        <v/>
      </c>
      <c r="E68" s="300" t="str">
        <f>IF(INDEX('CoC Ranking Data'!$A$1:$CF$106,ROW($F68),69)&lt;&gt;"",INDEX('CoC Ranking Data'!$A$1:$CF$106,ROW($F68),69),"")</f>
        <v/>
      </c>
      <c r="F68" s="15" t="str">
        <f t="shared" si="0"/>
        <v/>
      </c>
    </row>
    <row r="69" spans="1:6" x14ac:dyDescent="0.25">
      <c r="A69" s="286" t="str">
        <f>IF(INDEX('CoC Ranking Data'!$A$1:$CF$106,ROW($F69),4)&lt;&gt;"",INDEX('CoC Ranking Data'!$A$1:$CF$106,ROW($F69),4),"")</f>
        <v/>
      </c>
      <c r="B69" s="286" t="str">
        <f>IF(INDEX('CoC Ranking Data'!$A$1:$CF$106,ROW($F69),5)&lt;&gt;"",INDEX('CoC Ranking Data'!$A$1:$CF$106,ROW($F69),5),"")</f>
        <v/>
      </c>
      <c r="C69" s="287" t="str">
        <f>IF(INDEX('CoC Ranking Data'!$A$1:$CF$106,ROW($F69),7)&lt;&gt;"",INDEX('CoC Ranking Data'!$A$1:$CF$106,ROW($F69),7),"")</f>
        <v/>
      </c>
      <c r="D69" s="287" t="str">
        <f>IF(INDEX('CoC Ranking Data'!$A$1:$CF$106,ROW($F69),78)&lt;&gt;"",INDEX('CoC Ranking Data'!$A$1:$CF$106,ROW($F69),78),"")</f>
        <v/>
      </c>
      <c r="E69" s="300" t="str">
        <f>IF(INDEX('CoC Ranking Data'!$A$1:$CF$106,ROW($F69),69)&lt;&gt;"",INDEX('CoC Ranking Data'!$A$1:$CF$106,ROW($F69),69),"")</f>
        <v/>
      </c>
      <c r="F69" s="15" t="str">
        <f t="shared" si="0"/>
        <v/>
      </c>
    </row>
    <row r="70" spans="1:6" x14ac:dyDescent="0.25">
      <c r="A70" s="286" t="str">
        <f>IF(INDEX('CoC Ranking Data'!$A$1:$CF$106,ROW($F70),4)&lt;&gt;"",INDEX('CoC Ranking Data'!$A$1:$CF$106,ROW($F70),4),"")</f>
        <v/>
      </c>
      <c r="B70" s="286" t="str">
        <f>IF(INDEX('CoC Ranking Data'!$A$1:$CF$106,ROW($F70),5)&lt;&gt;"",INDEX('CoC Ranking Data'!$A$1:$CF$106,ROW($F70),5),"")</f>
        <v/>
      </c>
      <c r="C70" s="287" t="str">
        <f>IF(INDEX('CoC Ranking Data'!$A$1:$CF$106,ROW($F70),7)&lt;&gt;"",INDEX('CoC Ranking Data'!$A$1:$CF$106,ROW($F70),7),"")</f>
        <v/>
      </c>
      <c r="D70" s="287" t="str">
        <f>IF(INDEX('CoC Ranking Data'!$A$1:$CF$106,ROW($F70),78)&lt;&gt;"",INDEX('CoC Ranking Data'!$A$1:$CF$106,ROW($F70),78),"")</f>
        <v/>
      </c>
      <c r="E70" s="300" t="str">
        <f>IF(INDEX('CoC Ranking Data'!$A$1:$CF$106,ROW($F70),69)&lt;&gt;"",INDEX('CoC Ranking Data'!$A$1:$CF$106,ROW($F70),69),"")</f>
        <v/>
      </c>
      <c r="F70" s="15" t="str">
        <f t="shared" si="0"/>
        <v/>
      </c>
    </row>
    <row r="71" spans="1:6" x14ac:dyDescent="0.25">
      <c r="A71" s="286" t="str">
        <f>IF(INDEX('CoC Ranking Data'!$A$1:$CF$106,ROW($F71),4)&lt;&gt;"",INDEX('CoC Ranking Data'!$A$1:$CF$106,ROW($F71),4),"")</f>
        <v/>
      </c>
      <c r="B71" s="286" t="str">
        <f>IF(INDEX('CoC Ranking Data'!$A$1:$CF$106,ROW($F71),5)&lt;&gt;"",INDEX('CoC Ranking Data'!$A$1:$CF$106,ROW($F71),5),"")</f>
        <v/>
      </c>
      <c r="C71" s="287" t="str">
        <f>IF(INDEX('CoC Ranking Data'!$A$1:$CF$106,ROW($F71),7)&lt;&gt;"",INDEX('CoC Ranking Data'!$A$1:$CF$106,ROW($F71),7),"")</f>
        <v/>
      </c>
      <c r="D71" s="287" t="str">
        <f>IF(INDEX('CoC Ranking Data'!$A$1:$CF$106,ROW($F71),78)&lt;&gt;"",INDEX('CoC Ranking Data'!$A$1:$CF$106,ROW($F71),78),"")</f>
        <v/>
      </c>
      <c r="E71" s="300" t="str">
        <f>IF(INDEX('CoC Ranking Data'!$A$1:$CF$106,ROW($F71),69)&lt;&gt;"",INDEX('CoC Ranking Data'!$A$1:$CF$106,ROW($F71),69),"")</f>
        <v/>
      </c>
      <c r="F71" s="15" t="str">
        <f t="shared" si="0"/>
        <v/>
      </c>
    </row>
    <row r="72" spans="1:6" x14ac:dyDescent="0.25">
      <c r="A72" s="286" t="str">
        <f>IF(INDEX('CoC Ranking Data'!$A$1:$CF$106,ROW($F72),4)&lt;&gt;"",INDEX('CoC Ranking Data'!$A$1:$CF$106,ROW($F72),4),"")</f>
        <v/>
      </c>
      <c r="B72" s="286" t="str">
        <f>IF(INDEX('CoC Ranking Data'!$A$1:$CF$106,ROW($F72),5)&lt;&gt;"",INDEX('CoC Ranking Data'!$A$1:$CF$106,ROW($F72),5),"")</f>
        <v/>
      </c>
      <c r="C72" s="287" t="str">
        <f>IF(INDEX('CoC Ranking Data'!$A$1:$CF$106,ROW($F72),7)&lt;&gt;"",INDEX('CoC Ranking Data'!$A$1:$CF$106,ROW($F72),7),"")</f>
        <v/>
      </c>
      <c r="D72" s="287" t="str">
        <f>IF(INDEX('CoC Ranking Data'!$A$1:$CF$106,ROW($F72),78)&lt;&gt;"",INDEX('CoC Ranking Data'!$A$1:$CF$106,ROW($F72),78),"")</f>
        <v/>
      </c>
      <c r="E72" s="300" t="str">
        <f>IF(INDEX('CoC Ranking Data'!$A$1:$CF$106,ROW($F72),69)&lt;&gt;"",INDEX('CoC Ranking Data'!$A$1:$CF$106,ROW($F72),69),"")</f>
        <v/>
      </c>
      <c r="F72" s="15" t="str">
        <f t="shared" si="0"/>
        <v/>
      </c>
    </row>
    <row r="73" spans="1:6" x14ac:dyDescent="0.25">
      <c r="A73" s="286" t="str">
        <f>IF(INDEX('CoC Ranking Data'!$A$1:$CF$106,ROW($F73),4)&lt;&gt;"",INDEX('CoC Ranking Data'!$A$1:$CF$106,ROW($F73),4),"")</f>
        <v/>
      </c>
      <c r="B73" s="286" t="str">
        <f>IF(INDEX('CoC Ranking Data'!$A$1:$CF$106,ROW($F73),5)&lt;&gt;"",INDEX('CoC Ranking Data'!$A$1:$CF$106,ROW($F73),5),"")</f>
        <v/>
      </c>
      <c r="C73" s="287" t="str">
        <f>IF(INDEX('CoC Ranking Data'!$A$1:$CF$106,ROW($F73),7)&lt;&gt;"",INDEX('CoC Ranking Data'!$A$1:$CF$106,ROW($F73),7),"")</f>
        <v/>
      </c>
      <c r="D73" s="287" t="str">
        <f>IF(INDEX('CoC Ranking Data'!$A$1:$CF$106,ROW($F73),78)&lt;&gt;"",INDEX('CoC Ranking Data'!$A$1:$CF$106,ROW($F73),78),"")</f>
        <v/>
      </c>
      <c r="E73" s="300" t="str">
        <f>IF(INDEX('CoC Ranking Data'!$A$1:$CF$106,ROW($F73),69)&lt;&gt;"",INDEX('CoC Ranking Data'!$A$1:$CF$106,ROW($F73),69),"")</f>
        <v/>
      </c>
      <c r="F73" s="15" t="str">
        <f t="shared" si="0"/>
        <v/>
      </c>
    </row>
    <row r="74" spans="1:6" x14ac:dyDescent="0.25">
      <c r="A74" s="286" t="str">
        <f>IF(INDEX('CoC Ranking Data'!$A$1:$CF$106,ROW($F74),4)&lt;&gt;"",INDEX('CoC Ranking Data'!$A$1:$CF$106,ROW($F74),4),"")</f>
        <v/>
      </c>
      <c r="B74" s="286" t="str">
        <f>IF(INDEX('CoC Ranking Data'!$A$1:$CF$106,ROW($F74),5)&lt;&gt;"",INDEX('CoC Ranking Data'!$A$1:$CF$106,ROW($F74),5),"")</f>
        <v/>
      </c>
      <c r="C74" s="287" t="str">
        <f>IF(INDEX('CoC Ranking Data'!$A$1:$CF$106,ROW($F74),7)&lt;&gt;"",INDEX('CoC Ranking Data'!$A$1:$CF$106,ROW($F74),7),"")</f>
        <v/>
      </c>
      <c r="D74" s="287" t="str">
        <f>IF(INDEX('CoC Ranking Data'!$A$1:$CF$106,ROW($F74),78)&lt;&gt;"",INDEX('CoC Ranking Data'!$A$1:$CF$106,ROW($F74),78),"")</f>
        <v/>
      </c>
      <c r="E74" s="300" t="str">
        <f>IF(INDEX('CoC Ranking Data'!$A$1:$CF$106,ROW($F74),69)&lt;&gt;"",INDEX('CoC Ranking Data'!$A$1:$CF$106,ROW($F74),69),"")</f>
        <v/>
      </c>
      <c r="F74" s="15" t="str">
        <f t="shared" ref="F74:F102" si="1">IF(AND(A74&lt;&gt;"", E74&lt;&gt;""), IF(D74="Yes", 8, IF(E74 &gt;= 0.995, 8, IF(AND(E74 &lt; 0.995, E74 &gt;= 0.95), 6, IF(AND(E74 &lt; 0.95, E74 &gt;= 0.9), 3,0)))), "")</f>
        <v/>
      </c>
    </row>
    <row r="75" spans="1:6" x14ac:dyDescent="0.25">
      <c r="A75" s="286" t="str">
        <f>IF(INDEX('CoC Ranking Data'!$A$1:$CF$106,ROW($F75),4)&lt;&gt;"",INDEX('CoC Ranking Data'!$A$1:$CF$106,ROW($F75),4),"")</f>
        <v/>
      </c>
      <c r="B75" s="286" t="str">
        <f>IF(INDEX('CoC Ranking Data'!$A$1:$CF$106,ROW($F75),5)&lt;&gt;"",INDEX('CoC Ranking Data'!$A$1:$CF$106,ROW($F75),5),"")</f>
        <v/>
      </c>
      <c r="C75" s="287" t="str">
        <f>IF(INDEX('CoC Ranking Data'!$A$1:$CF$106,ROW($F75),7)&lt;&gt;"",INDEX('CoC Ranking Data'!$A$1:$CF$106,ROW($F75),7),"")</f>
        <v/>
      </c>
      <c r="D75" s="287" t="str">
        <f>IF(INDEX('CoC Ranking Data'!$A$1:$CF$106,ROW($F75),78)&lt;&gt;"",INDEX('CoC Ranking Data'!$A$1:$CF$106,ROW($F75),78),"")</f>
        <v/>
      </c>
      <c r="E75" s="300" t="str">
        <f>IF(INDEX('CoC Ranking Data'!$A$1:$CF$106,ROW($F75),69)&lt;&gt;"",INDEX('CoC Ranking Data'!$A$1:$CF$106,ROW($F75),69),"")</f>
        <v/>
      </c>
      <c r="F75" s="15" t="str">
        <f t="shared" si="1"/>
        <v/>
      </c>
    </row>
    <row r="76" spans="1:6" x14ac:dyDescent="0.25">
      <c r="A76" s="286" t="str">
        <f>IF(INDEX('CoC Ranking Data'!$A$1:$CF$106,ROW($F76),4)&lt;&gt;"",INDEX('CoC Ranking Data'!$A$1:$CF$106,ROW($F76),4),"")</f>
        <v/>
      </c>
      <c r="B76" s="286" t="str">
        <f>IF(INDEX('CoC Ranking Data'!$A$1:$CF$106,ROW($F76),5)&lt;&gt;"",INDEX('CoC Ranking Data'!$A$1:$CF$106,ROW($F76),5),"")</f>
        <v/>
      </c>
      <c r="C76" s="287" t="str">
        <f>IF(INDEX('CoC Ranking Data'!$A$1:$CF$106,ROW($F76),7)&lt;&gt;"",INDEX('CoC Ranking Data'!$A$1:$CF$106,ROW($F76),7),"")</f>
        <v/>
      </c>
      <c r="D76" s="287" t="str">
        <f>IF(INDEX('CoC Ranking Data'!$A$1:$CF$106,ROW($F76),78)&lt;&gt;"",INDEX('CoC Ranking Data'!$A$1:$CF$106,ROW($F76),78),"")</f>
        <v/>
      </c>
      <c r="E76" s="300" t="str">
        <f>IF(INDEX('CoC Ranking Data'!$A$1:$CF$106,ROW($F76),69)&lt;&gt;"",INDEX('CoC Ranking Data'!$A$1:$CF$106,ROW($F76),69),"")</f>
        <v/>
      </c>
      <c r="F76" s="15" t="str">
        <f t="shared" si="1"/>
        <v/>
      </c>
    </row>
    <row r="77" spans="1:6" x14ac:dyDescent="0.25">
      <c r="A77" s="286" t="str">
        <f>IF(INDEX('CoC Ranking Data'!$A$1:$CF$106,ROW($F77),4)&lt;&gt;"",INDEX('CoC Ranking Data'!$A$1:$CF$106,ROW($F77),4),"")</f>
        <v/>
      </c>
      <c r="B77" s="286" t="str">
        <f>IF(INDEX('CoC Ranking Data'!$A$1:$CF$106,ROW($F77),5)&lt;&gt;"",INDEX('CoC Ranking Data'!$A$1:$CF$106,ROW($F77),5),"")</f>
        <v/>
      </c>
      <c r="C77" s="287" t="str">
        <f>IF(INDEX('CoC Ranking Data'!$A$1:$CF$106,ROW($F77),7)&lt;&gt;"",INDEX('CoC Ranking Data'!$A$1:$CF$106,ROW($F77),7),"")</f>
        <v/>
      </c>
      <c r="D77" s="287" t="str">
        <f>IF(INDEX('CoC Ranking Data'!$A$1:$CF$106,ROW($F77),78)&lt;&gt;"",INDEX('CoC Ranking Data'!$A$1:$CF$106,ROW($F77),78),"")</f>
        <v/>
      </c>
      <c r="E77" s="300" t="str">
        <f>IF(INDEX('CoC Ranking Data'!$A$1:$CF$106,ROW($F77),69)&lt;&gt;"",INDEX('CoC Ranking Data'!$A$1:$CF$106,ROW($F77),69),"")</f>
        <v/>
      </c>
      <c r="F77" s="15" t="str">
        <f t="shared" si="1"/>
        <v/>
      </c>
    </row>
    <row r="78" spans="1:6" x14ac:dyDescent="0.25">
      <c r="A78" s="286" t="str">
        <f>IF(INDEX('CoC Ranking Data'!$A$1:$CF$106,ROW($F78),4)&lt;&gt;"",INDEX('CoC Ranking Data'!$A$1:$CF$106,ROW($F78),4),"")</f>
        <v/>
      </c>
      <c r="B78" s="286" t="str">
        <f>IF(INDEX('CoC Ranking Data'!$A$1:$CF$106,ROW($F78),5)&lt;&gt;"",INDEX('CoC Ranking Data'!$A$1:$CF$106,ROW($F78),5),"")</f>
        <v/>
      </c>
      <c r="C78" s="287" t="str">
        <f>IF(INDEX('CoC Ranking Data'!$A$1:$CF$106,ROW($F78),7)&lt;&gt;"",INDEX('CoC Ranking Data'!$A$1:$CF$106,ROW($F78),7),"")</f>
        <v/>
      </c>
      <c r="D78" s="287" t="str">
        <f>IF(INDEX('CoC Ranking Data'!$A$1:$CF$106,ROW($F78),78)&lt;&gt;"",INDEX('CoC Ranking Data'!$A$1:$CF$106,ROW($F78),78),"")</f>
        <v/>
      </c>
      <c r="E78" s="300" t="str">
        <f>IF(INDEX('CoC Ranking Data'!$A$1:$CF$106,ROW($F78),69)&lt;&gt;"",INDEX('CoC Ranking Data'!$A$1:$CF$106,ROW($F78),69),"")</f>
        <v/>
      </c>
      <c r="F78" s="15" t="str">
        <f t="shared" si="1"/>
        <v/>
      </c>
    </row>
    <row r="79" spans="1:6" x14ac:dyDescent="0.25">
      <c r="A79" s="286" t="str">
        <f>IF(INDEX('CoC Ranking Data'!$A$1:$CF$106,ROW($F79),4)&lt;&gt;"",INDEX('CoC Ranking Data'!$A$1:$CF$106,ROW($F79),4),"")</f>
        <v/>
      </c>
      <c r="B79" s="286" t="str">
        <f>IF(INDEX('CoC Ranking Data'!$A$1:$CF$106,ROW($F79),5)&lt;&gt;"",INDEX('CoC Ranking Data'!$A$1:$CF$106,ROW($F79),5),"")</f>
        <v/>
      </c>
      <c r="C79" s="287" t="str">
        <f>IF(INDEX('CoC Ranking Data'!$A$1:$CF$106,ROW($F79),7)&lt;&gt;"",INDEX('CoC Ranking Data'!$A$1:$CF$106,ROW($F79),7),"")</f>
        <v/>
      </c>
      <c r="D79" s="287" t="str">
        <f>IF(INDEX('CoC Ranking Data'!$A$1:$CF$106,ROW($F79),78)&lt;&gt;"",INDEX('CoC Ranking Data'!$A$1:$CF$106,ROW($F79),78),"")</f>
        <v/>
      </c>
      <c r="E79" s="300" t="str">
        <f>IF(INDEX('CoC Ranking Data'!$A$1:$CF$106,ROW($F79),69)&lt;&gt;"",INDEX('CoC Ranking Data'!$A$1:$CF$106,ROW($F79),69),"")</f>
        <v/>
      </c>
      <c r="F79" s="15" t="str">
        <f t="shared" si="1"/>
        <v/>
      </c>
    </row>
    <row r="80" spans="1:6" x14ac:dyDescent="0.25">
      <c r="A80" s="286" t="str">
        <f>IF(INDEX('CoC Ranking Data'!$A$1:$CF$106,ROW($F80),4)&lt;&gt;"",INDEX('CoC Ranking Data'!$A$1:$CF$106,ROW($F80),4),"")</f>
        <v/>
      </c>
      <c r="B80" s="286" t="str">
        <f>IF(INDEX('CoC Ranking Data'!$A$1:$CF$106,ROW($F80),5)&lt;&gt;"",INDEX('CoC Ranking Data'!$A$1:$CF$106,ROW($F80),5),"")</f>
        <v/>
      </c>
      <c r="C80" s="287" t="str">
        <f>IF(INDEX('CoC Ranking Data'!$A$1:$CF$106,ROW($F80),7)&lt;&gt;"",INDEX('CoC Ranking Data'!$A$1:$CF$106,ROW($F80),7),"")</f>
        <v/>
      </c>
      <c r="D80" s="287" t="str">
        <f>IF(INDEX('CoC Ranking Data'!$A$1:$CF$106,ROW($F80),78)&lt;&gt;"",INDEX('CoC Ranking Data'!$A$1:$CF$106,ROW($F80),78),"")</f>
        <v/>
      </c>
      <c r="E80" s="300" t="str">
        <f>IF(INDEX('CoC Ranking Data'!$A$1:$CF$106,ROW($F80),69)&lt;&gt;"",INDEX('CoC Ranking Data'!$A$1:$CF$106,ROW($F80),69),"")</f>
        <v/>
      </c>
      <c r="F80" s="15" t="str">
        <f t="shared" si="1"/>
        <v/>
      </c>
    </row>
    <row r="81" spans="1:6" x14ac:dyDescent="0.25">
      <c r="A81" s="286" t="str">
        <f>IF(INDEX('CoC Ranking Data'!$A$1:$CF$106,ROW($F81),4)&lt;&gt;"",INDEX('CoC Ranking Data'!$A$1:$CF$106,ROW($F81),4),"")</f>
        <v/>
      </c>
      <c r="B81" s="286" t="str">
        <f>IF(INDEX('CoC Ranking Data'!$A$1:$CF$106,ROW($F81),5)&lt;&gt;"",INDEX('CoC Ranking Data'!$A$1:$CF$106,ROW($F81),5),"")</f>
        <v/>
      </c>
      <c r="C81" s="287" t="str">
        <f>IF(INDEX('CoC Ranking Data'!$A$1:$CF$106,ROW($F81),7)&lt;&gt;"",INDEX('CoC Ranking Data'!$A$1:$CF$106,ROW($F81),7),"")</f>
        <v/>
      </c>
      <c r="D81" s="287" t="str">
        <f>IF(INDEX('CoC Ranking Data'!$A$1:$CF$106,ROW($F81),78)&lt;&gt;"",INDEX('CoC Ranking Data'!$A$1:$CF$106,ROW($F81),78),"")</f>
        <v/>
      </c>
      <c r="E81" s="300" t="str">
        <f>IF(INDEX('CoC Ranking Data'!$A$1:$CF$106,ROW($F81),69)&lt;&gt;"",INDEX('CoC Ranking Data'!$A$1:$CF$106,ROW($F81),69),"")</f>
        <v/>
      </c>
      <c r="F81" s="15" t="str">
        <f t="shared" si="1"/>
        <v/>
      </c>
    </row>
    <row r="82" spans="1:6" x14ac:dyDescent="0.25">
      <c r="A82" s="286" t="str">
        <f>IF(INDEX('CoC Ranking Data'!$A$1:$CF$106,ROW($F82),4)&lt;&gt;"",INDEX('CoC Ranking Data'!$A$1:$CF$106,ROW($F82),4),"")</f>
        <v/>
      </c>
      <c r="B82" s="286" t="str">
        <f>IF(INDEX('CoC Ranking Data'!$A$1:$CF$106,ROW($F82),5)&lt;&gt;"",INDEX('CoC Ranking Data'!$A$1:$CF$106,ROW($F82),5),"")</f>
        <v/>
      </c>
      <c r="C82" s="287" t="str">
        <f>IF(INDEX('CoC Ranking Data'!$A$1:$CF$106,ROW($F82),7)&lt;&gt;"",INDEX('CoC Ranking Data'!$A$1:$CF$106,ROW($F82),7),"")</f>
        <v/>
      </c>
      <c r="D82" s="287" t="str">
        <f>IF(INDEX('CoC Ranking Data'!$A$1:$CF$106,ROW($F82),78)&lt;&gt;"",INDEX('CoC Ranking Data'!$A$1:$CF$106,ROW($F82),78),"")</f>
        <v/>
      </c>
      <c r="E82" s="300" t="str">
        <f>IF(INDEX('CoC Ranking Data'!$A$1:$CF$106,ROW($F82),69)&lt;&gt;"",INDEX('CoC Ranking Data'!$A$1:$CF$106,ROW($F82),69),"")</f>
        <v/>
      </c>
      <c r="F82" s="15" t="str">
        <f t="shared" si="1"/>
        <v/>
      </c>
    </row>
    <row r="83" spans="1:6" x14ac:dyDescent="0.25">
      <c r="A83" s="286" t="str">
        <f>IF(INDEX('CoC Ranking Data'!$A$1:$CF$106,ROW($F83),4)&lt;&gt;"",INDEX('CoC Ranking Data'!$A$1:$CF$106,ROW($F83),4),"")</f>
        <v/>
      </c>
      <c r="B83" s="286" t="str">
        <f>IF(INDEX('CoC Ranking Data'!$A$1:$CF$106,ROW($F83),5)&lt;&gt;"",INDEX('CoC Ranking Data'!$A$1:$CF$106,ROW($F83),5),"")</f>
        <v/>
      </c>
      <c r="C83" s="287" t="str">
        <f>IF(INDEX('CoC Ranking Data'!$A$1:$CF$106,ROW($F83),7)&lt;&gt;"",INDEX('CoC Ranking Data'!$A$1:$CF$106,ROW($F83),7),"")</f>
        <v/>
      </c>
      <c r="D83" s="287" t="str">
        <f>IF(INDEX('CoC Ranking Data'!$A$1:$CF$106,ROW($F83),78)&lt;&gt;"",INDEX('CoC Ranking Data'!$A$1:$CF$106,ROW($F83),78),"")</f>
        <v/>
      </c>
      <c r="E83" s="300" t="str">
        <f>IF(INDEX('CoC Ranking Data'!$A$1:$CF$106,ROW($F83),69)&lt;&gt;"",INDEX('CoC Ranking Data'!$A$1:$CF$106,ROW($F83),69),"")</f>
        <v/>
      </c>
      <c r="F83" s="15" t="str">
        <f t="shared" si="1"/>
        <v/>
      </c>
    </row>
    <row r="84" spans="1:6" x14ac:dyDescent="0.25">
      <c r="A84" s="286" t="str">
        <f>IF(INDEX('CoC Ranking Data'!$A$1:$CF$106,ROW($F84),4)&lt;&gt;"",INDEX('CoC Ranking Data'!$A$1:$CF$106,ROW($F84),4),"")</f>
        <v/>
      </c>
      <c r="B84" s="286" t="str">
        <f>IF(INDEX('CoC Ranking Data'!$A$1:$CF$106,ROW($F84),5)&lt;&gt;"",INDEX('CoC Ranking Data'!$A$1:$CF$106,ROW($F84),5),"")</f>
        <v/>
      </c>
      <c r="C84" s="287" t="str">
        <f>IF(INDEX('CoC Ranking Data'!$A$1:$CF$106,ROW($F84),7)&lt;&gt;"",INDEX('CoC Ranking Data'!$A$1:$CF$106,ROW($F84),7),"")</f>
        <v/>
      </c>
      <c r="D84" s="287" t="str">
        <f>IF(INDEX('CoC Ranking Data'!$A$1:$CF$106,ROW($F84),78)&lt;&gt;"",INDEX('CoC Ranking Data'!$A$1:$CF$106,ROW($F84),78),"")</f>
        <v/>
      </c>
      <c r="E84" s="300" t="str">
        <f>IF(INDEX('CoC Ranking Data'!$A$1:$CF$106,ROW($F84),69)&lt;&gt;"",INDEX('CoC Ranking Data'!$A$1:$CF$106,ROW($F84),69),"")</f>
        <v/>
      </c>
      <c r="F84" s="15" t="str">
        <f t="shared" si="1"/>
        <v/>
      </c>
    </row>
    <row r="85" spans="1:6" x14ac:dyDescent="0.25">
      <c r="A85" s="286" t="str">
        <f>IF(INDEX('CoC Ranking Data'!$A$1:$CF$106,ROW($F85),4)&lt;&gt;"",INDEX('CoC Ranking Data'!$A$1:$CF$106,ROW($F85),4),"")</f>
        <v/>
      </c>
      <c r="B85" s="286" t="str">
        <f>IF(INDEX('CoC Ranking Data'!$A$1:$CF$106,ROW($F85),5)&lt;&gt;"",INDEX('CoC Ranking Data'!$A$1:$CF$106,ROW($F85),5),"")</f>
        <v/>
      </c>
      <c r="C85" s="287" t="str">
        <f>IF(INDEX('CoC Ranking Data'!$A$1:$CF$106,ROW($F85),7)&lt;&gt;"",INDEX('CoC Ranking Data'!$A$1:$CF$106,ROW($F85),7),"")</f>
        <v/>
      </c>
      <c r="D85" s="287" t="str">
        <f>IF(INDEX('CoC Ranking Data'!$A$1:$CF$106,ROW($F85),78)&lt;&gt;"",INDEX('CoC Ranking Data'!$A$1:$CF$106,ROW($F85),78),"")</f>
        <v/>
      </c>
      <c r="E85" s="300" t="str">
        <f>IF(INDEX('CoC Ranking Data'!$A$1:$CF$106,ROW($F85),69)&lt;&gt;"",INDEX('CoC Ranking Data'!$A$1:$CF$106,ROW($F85),69),"")</f>
        <v/>
      </c>
      <c r="F85" s="15" t="str">
        <f t="shared" si="1"/>
        <v/>
      </c>
    </row>
    <row r="86" spans="1:6" x14ac:dyDescent="0.25">
      <c r="A86" s="286" t="str">
        <f>IF(INDEX('CoC Ranking Data'!$A$1:$CF$106,ROW($F86),4)&lt;&gt;"",INDEX('CoC Ranking Data'!$A$1:$CF$106,ROW($F86),4),"")</f>
        <v/>
      </c>
      <c r="B86" s="286" t="str">
        <f>IF(INDEX('CoC Ranking Data'!$A$1:$CF$106,ROW($F86),5)&lt;&gt;"",INDEX('CoC Ranking Data'!$A$1:$CF$106,ROW($F86),5),"")</f>
        <v/>
      </c>
      <c r="C86" s="287" t="str">
        <f>IF(INDEX('CoC Ranking Data'!$A$1:$CF$106,ROW($F86),7)&lt;&gt;"",INDEX('CoC Ranking Data'!$A$1:$CF$106,ROW($F86),7),"")</f>
        <v/>
      </c>
      <c r="D86" s="287" t="str">
        <f>IF(INDEX('CoC Ranking Data'!$A$1:$CF$106,ROW($F86),78)&lt;&gt;"",INDEX('CoC Ranking Data'!$A$1:$CF$106,ROW($F86),78),"")</f>
        <v/>
      </c>
      <c r="E86" s="300" t="str">
        <f>IF(INDEX('CoC Ranking Data'!$A$1:$CF$106,ROW($F86),69)&lt;&gt;"",INDEX('CoC Ranking Data'!$A$1:$CF$106,ROW($F86),69),"")</f>
        <v/>
      </c>
      <c r="F86" s="15" t="str">
        <f t="shared" si="1"/>
        <v/>
      </c>
    </row>
    <row r="87" spans="1:6" x14ac:dyDescent="0.25">
      <c r="A87" s="286" t="str">
        <f>IF(INDEX('CoC Ranking Data'!$A$1:$CF$106,ROW($F87),4)&lt;&gt;"",INDEX('CoC Ranking Data'!$A$1:$CF$106,ROW($F87),4),"")</f>
        <v/>
      </c>
      <c r="B87" s="286" t="str">
        <f>IF(INDEX('CoC Ranking Data'!$A$1:$CF$106,ROW($F87),5)&lt;&gt;"",INDEX('CoC Ranking Data'!$A$1:$CF$106,ROW($F87),5),"")</f>
        <v/>
      </c>
      <c r="C87" s="287" t="str">
        <f>IF(INDEX('CoC Ranking Data'!$A$1:$CF$106,ROW($F87),7)&lt;&gt;"",INDEX('CoC Ranking Data'!$A$1:$CF$106,ROW($F87),7),"")</f>
        <v/>
      </c>
      <c r="D87" s="287" t="str">
        <f>IF(INDEX('CoC Ranking Data'!$A$1:$CF$106,ROW($F87),78)&lt;&gt;"",INDEX('CoC Ranking Data'!$A$1:$CF$106,ROW($F87),78),"")</f>
        <v/>
      </c>
      <c r="E87" s="300" t="str">
        <f>IF(INDEX('CoC Ranking Data'!$A$1:$CF$106,ROW($F87),69)&lt;&gt;"",INDEX('CoC Ranking Data'!$A$1:$CF$106,ROW($F87),69),"")</f>
        <v/>
      </c>
      <c r="F87" s="15" t="str">
        <f t="shared" si="1"/>
        <v/>
      </c>
    </row>
    <row r="88" spans="1:6" x14ac:dyDescent="0.25">
      <c r="A88" s="286" t="str">
        <f>IF(INDEX('CoC Ranking Data'!$A$1:$CF$106,ROW($F88),4)&lt;&gt;"",INDEX('CoC Ranking Data'!$A$1:$CF$106,ROW($F88),4),"")</f>
        <v/>
      </c>
      <c r="B88" s="286" t="str">
        <f>IF(INDEX('CoC Ranking Data'!$A$1:$CF$106,ROW($F88),5)&lt;&gt;"",INDEX('CoC Ranking Data'!$A$1:$CF$106,ROW($F88),5),"")</f>
        <v/>
      </c>
      <c r="C88" s="287" t="str">
        <f>IF(INDEX('CoC Ranking Data'!$A$1:$CF$106,ROW($F88),7)&lt;&gt;"",INDEX('CoC Ranking Data'!$A$1:$CF$106,ROW($F88),7),"")</f>
        <v/>
      </c>
      <c r="D88" s="287" t="str">
        <f>IF(INDEX('CoC Ranking Data'!$A$1:$CF$106,ROW($F88),78)&lt;&gt;"",INDEX('CoC Ranking Data'!$A$1:$CF$106,ROW($F88),78),"")</f>
        <v/>
      </c>
      <c r="E88" s="300" t="str">
        <f>IF(INDEX('CoC Ranking Data'!$A$1:$CF$106,ROW($F88),69)&lt;&gt;"",INDEX('CoC Ranking Data'!$A$1:$CF$106,ROW($F88),69),"")</f>
        <v/>
      </c>
      <c r="F88" s="15" t="str">
        <f t="shared" si="1"/>
        <v/>
      </c>
    </row>
    <row r="89" spans="1:6" x14ac:dyDescent="0.25">
      <c r="A89" s="286" t="str">
        <f>IF(INDEX('CoC Ranking Data'!$A$1:$CF$106,ROW($F89),4)&lt;&gt;"",INDEX('CoC Ranking Data'!$A$1:$CF$106,ROW($F89),4),"")</f>
        <v/>
      </c>
      <c r="B89" s="286" t="str">
        <f>IF(INDEX('CoC Ranking Data'!$A$1:$CF$106,ROW($F89),5)&lt;&gt;"",INDEX('CoC Ranking Data'!$A$1:$CF$106,ROW($F89),5),"")</f>
        <v/>
      </c>
      <c r="C89" s="287" t="str">
        <f>IF(INDEX('CoC Ranking Data'!$A$1:$CF$106,ROW($F89),7)&lt;&gt;"",INDEX('CoC Ranking Data'!$A$1:$CF$106,ROW($F89),7),"")</f>
        <v/>
      </c>
      <c r="D89" s="287" t="str">
        <f>IF(INDEX('CoC Ranking Data'!$A$1:$CF$106,ROW($F89),78)&lt;&gt;"",INDEX('CoC Ranking Data'!$A$1:$CF$106,ROW($F89),78),"")</f>
        <v/>
      </c>
      <c r="E89" s="300" t="str">
        <f>IF(INDEX('CoC Ranking Data'!$A$1:$CF$106,ROW($F89),69)&lt;&gt;"",INDEX('CoC Ranking Data'!$A$1:$CF$106,ROW($F89),69),"")</f>
        <v/>
      </c>
      <c r="F89" s="15" t="str">
        <f t="shared" si="1"/>
        <v/>
      </c>
    </row>
    <row r="90" spans="1:6" x14ac:dyDescent="0.25">
      <c r="A90" s="286" t="str">
        <f>IF(INDEX('CoC Ranking Data'!$A$1:$CF$106,ROW($F90),4)&lt;&gt;"",INDEX('CoC Ranking Data'!$A$1:$CF$106,ROW($F90),4),"")</f>
        <v/>
      </c>
      <c r="B90" s="286" t="str">
        <f>IF(INDEX('CoC Ranking Data'!$A$1:$CF$106,ROW($F90),5)&lt;&gt;"",INDEX('CoC Ranking Data'!$A$1:$CF$106,ROW($F90),5),"")</f>
        <v/>
      </c>
      <c r="C90" s="287" t="str">
        <f>IF(INDEX('CoC Ranking Data'!$A$1:$CF$106,ROW($F90),7)&lt;&gt;"",INDEX('CoC Ranking Data'!$A$1:$CF$106,ROW($F90),7),"")</f>
        <v/>
      </c>
      <c r="D90" s="287" t="str">
        <f>IF(INDEX('CoC Ranking Data'!$A$1:$CF$106,ROW($F90),78)&lt;&gt;"",INDEX('CoC Ranking Data'!$A$1:$CF$106,ROW($F90),78),"")</f>
        <v/>
      </c>
      <c r="E90" s="300" t="str">
        <f>IF(INDEX('CoC Ranking Data'!$A$1:$CF$106,ROW($F90),69)&lt;&gt;"",INDEX('CoC Ranking Data'!$A$1:$CF$106,ROW($F90),69),"")</f>
        <v/>
      </c>
      <c r="F90" s="15" t="str">
        <f t="shared" si="1"/>
        <v/>
      </c>
    </row>
    <row r="91" spans="1:6" x14ac:dyDescent="0.25">
      <c r="A91" s="286" t="str">
        <f>IF(INDEX('CoC Ranking Data'!$A$1:$CF$106,ROW($F91),4)&lt;&gt;"",INDEX('CoC Ranking Data'!$A$1:$CF$106,ROW($F91),4),"")</f>
        <v/>
      </c>
      <c r="B91" s="286" t="str">
        <f>IF(INDEX('CoC Ranking Data'!$A$1:$CF$106,ROW($F91),5)&lt;&gt;"",INDEX('CoC Ranking Data'!$A$1:$CF$106,ROW($F91),5),"")</f>
        <v/>
      </c>
      <c r="C91" s="287" t="str">
        <f>IF(INDEX('CoC Ranking Data'!$A$1:$CF$106,ROW($F91),7)&lt;&gt;"",INDEX('CoC Ranking Data'!$A$1:$CF$106,ROW($F91),7),"")</f>
        <v/>
      </c>
      <c r="D91" s="287" t="str">
        <f>IF(INDEX('CoC Ranking Data'!$A$1:$CF$106,ROW($F91),78)&lt;&gt;"",INDEX('CoC Ranking Data'!$A$1:$CF$106,ROW($F91),78),"")</f>
        <v/>
      </c>
      <c r="E91" s="300" t="str">
        <f>IF(INDEX('CoC Ranking Data'!$A$1:$CF$106,ROW($F91),69)&lt;&gt;"",INDEX('CoC Ranking Data'!$A$1:$CF$106,ROW($F91),69),"")</f>
        <v/>
      </c>
      <c r="F91" s="15" t="str">
        <f t="shared" si="1"/>
        <v/>
      </c>
    </row>
    <row r="92" spans="1:6" x14ac:dyDescent="0.25">
      <c r="A92" s="286" t="str">
        <f>IF(INDEX('CoC Ranking Data'!$A$1:$CF$106,ROW($F92),4)&lt;&gt;"",INDEX('CoC Ranking Data'!$A$1:$CF$106,ROW($F92),4),"")</f>
        <v/>
      </c>
      <c r="B92" s="286" t="str">
        <f>IF(INDEX('CoC Ranking Data'!$A$1:$CF$106,ROW($F92),5)&lt;&gt;"",INDEX('CoC Ranking Data'!$A$1:$CF$106,ROW($F92),5),"")</f>
        <v/>
      </c>
      <c r="C92" s="287" t="str">
        <f>IF(INDEX('CoC Ranking Data'!$A$1:$CF$106,ROW($F92),7)&lt;&gt;"",INDEX('CoC Ranking Data'!$A$1:$CF$106,ROW($F92),7),"")</f>
        <v/>
      </c>
      <c r="D92" s="287" t="str">
        <f>IF(INDEX('CoC Ranking Data'!$A$1:$CF$106,ROW($F92),78)&lt;&gt;"",INDEX('CoC Ranking Data'!$A$1:$CF$106,ROW($F92),78),"")</f>
        <v/>
      </c>
      <c r="E92" s="300" t="str">
        <f>IF(INDEX('CoC Ranking Data'!$A$1:$CF$106,ROW($F92),69)&lt;&gt;"",INDEX('CoC Ranking Data'!$A$1:$CF$106,ROW($F92),69),"")</f>
        <v/>
      </c>
      <c r="F92" s="15" t="str">
        <f t="shared" si="1"/>
        <v/>
      </c>
    </row>
    <row r="93" spans="1:6" x14ac:dyDescent="0.25">
      <c r="A93" s="286" t="str">
        <f>IF(INDEX('CoC Ranking Data'!$A$1:$CF$106,ROW($F93),4)&lt;&gt;"",INDEX('CoC Ranking Data'!$A$1:$CF$106,ROW($F93),4),"")</f>
        <v/>
      </c>
      <c r="B93" s="286" t="str">
        <f>IF(INDEX('CoC Ranking Data'!$A$1:$CF$106,ROW($F93),5)&lt;&gt;"",INDEX('CoC Ranking Data'!$A$1:$CF$106,ROW($F93),5),"")</f>
        <v/>
      </c>
      <c r="C93" s="287" t="str">
        <f>IF(INDEX('CoC Ranking Data'!$A$1:$CF$106,ROW($F93),7)&lt;&gt;"",INDEX('CoC Ranking Data'!$A$1:$CF$106,ROW($F93),7),"")</f>
        <v/>
      </c>
      <c r="D93" s="287" t="str">
        <f>IF(INDEX('CoC Ranking Data'!$A$1:$CF$106,ROW($F93),78)&lt;&gt;"",INDEX('CoC Ranking Data'!$A$1:$CF$106,ROW($F93),78),"")</f>
        <v/>
      </c>
      <c r="E93" s="300" t="str">
        <f>IF(INDEX('CoC Ranking Data'!$A$1:$CF$106,ROW($F93),69)&lt;&gt;"",INDEX('CoC Ranking Data'!$A$1:$CF$106,ROW($F93),69),"")</f>
        <v/>
      </c>
      <c r="F93" s="15" t="str">
        <f t="shared" si="1"/>
        <v/>
      </c>
    </row>
    <row r="94" spans="1:6" x14ac:dyDescent="0.25">
      <c r="A94" s="286" t="str">
        <f>IF(INDEX('CoC Ranking Data'!$A$1:$CF$106,ROW($F94),4)&lt;&gt;"",INDEX('CoC Ranking Data'!$A$1:$CF$106,ROW($F94),4),"")</f>
        <v/>
      </c>
      <c r="B94" s="286" t="str">
        <f>IF(INDEX('CoC Ranking Data'!$A$1:$CF$106,ROW($F94),5)&lt;&gt;"",INDEX('CoC Ranking Data'!$A$1:$CF$106,ROW($F94),5),"")</f>
        <v/>
      </c>
      <c r="C94" s="287" t="str">
        <f>IF(INDEX('CoC Ranking Data'!$A$1:$CF$106,ROW($F94),7)&lt;&gt;"",INDEX('CoC Ranking Data'!$A$1:$CF$106,ROW($F94),7),"")</f>
        <v/>
      </c>
      <c r="D94" s="287" t="str">
        <f>IF(INDEX('CoC Ranking Data'!$A$1:$CF$106,ROW($F94),78)&lt;&gt;"",INDEX('CoC Ranking Data'!$A$1:$CF$106,ROW($F94),78),"")</f>
        <v/>
      </c>
      <c r="E94" s="300" t="str">
        <f>IF(INDEX('CoC Ranking Data'!$A$1:$CF$106,ROW($F94),69)&lt;&gt;"",INDEX('CoC Ranking Data'!$A$1:$CF$106,ROW($F94),69),"")</f>
        <v/>
      </c>
      <c r="F94" s="15" t="str">
        <f t="shared" si="1"/>
        <v/>
      </c>
    </row>
    <row r="95" spans="1:6" x14ac:dyDescent="0.25">
      <c r="A95" s="286" t="str">
        <f>IF(INDEX('CoC Ranking Data'!$A$1:$CF$106,ROW($F95),4)&lt;&gt;"",INDEX('CoC Ranking Data'!$A$1:$CF$106,ROW($F95),4),"")</f>
        <v/>
      </c>
      <c r="B95" s="286" t="str">
        <f>IF(INDEX('CoC Ranking Data'!$A$1:$CF$106,ROW($F95),5)&lt;&gt;"",INDEX('CoC Ranking Data'!$A$1:$CF$106,ROW($F95),5),"")</f>
        <v/>
      </c>
      <c r="C95" s="287" t="str">
        <f>IF(INDEX('CoC Ranking Data'!$A$1:$CF$106,ROW($F95),7)&lt;&gt;"",INDEX('CoC Ranking Data'!$A$1:$CF$106,ROW($F95),7),"")</f>
        <v/>
      </c>
      <c r="D95" s="287" t="str">
        <f>IF(INDEX('CoC Ranking Data'!$A$1:$CF$106,ROW($F95),78)&lt;&gt;"",INDEX('CoC Ranking Data'!$A$1:$CF$106,ROW($F95),78),"")</f>
        <v/>
      </c>
      <c r="E95" s="300" t="str">
        <f>IF(INDEX('CoC Ranking Data'!$A$1:$CF$106,ROW($F95),69)&lt;&gt;"",INDEX('CoC Ranking Data'!$A$1:$CF$106,ROW($F95),69),"")</f>
        <v/>
      </c>
      <c r="F95" s="15" t="str">
        <f t="shared" si="1"/>
        <v/>
      </c>
    </row>
    <row r="96" spans="1:6" x14ac:dyDescent="0.25">
      <c r="A96" s="286" t="str">
        <f>IF(INDEX('CoC Ranking Data'!$A$1:$CF$106,ROW($F96),4)&lt;&gt;"",INDEX('CoC Ranking Data'!$A$1:$CF$106,ROW($F96),4),"")</f>
        <v/>
      </c>
      <c r="B96" s="286" t="str">
        <f>IF(INDEX('CoC Ranking Data'!$A$1:$CF$106,ROW($F96),5)&lt;&gt;"",INDEX('CoC Ranking Data'!$A$1:$CF$106,ROW($F96),5),"")</f>
        <v/>
      </c>
      <c r="C96" s="287" t="str">
        <f>IF(INDEX('CoC Ranking Data'!$A$1:$CF$106,ROW($F96),7)&lt;&gt;"",INDEX('CoC Ranking Data'!$A$1:$CF$106,ROW($F96),7),"")</f>
        <v/>
      </c>
      <c r="D96" s="287" t="str">
        <f>IF(INDEX('CoC Ranking Data'!$A$1:$CF$106,ROW($F96),78)&lt;&gt;"",INDEX('CoC Ranking Data'!$A$1:$CF$106,ROW($F96),78),"")</f>
        <v/>
      </c>
      <c r="E96" s="300" t="str">
        <f>IF(INDEX('CoC Ranking Data'!$A$1:$CF$106,ROW($F96),69)&lt;&gt;"",INDEX('CoC Ranking Data'!$A$1:$CF$106,ROW($F96),69),"")</f>
        <v/>
      </c>
      <c r="F96" s="15" t="str">
        <f t="shared" si="1"/>
        <v/>
      </c>
    </row>
    <row r="97" spans="1:6" x14ac:dyDescent="0.25">
      <c r="A97" s="286" t="str">
        <f>IF(INDEX('CoC Ranking Data'!$A$1:$CF$106,ROW($F97),4)&lt;&gt;"",INDEX('CoC Ranking Data'!$A$1:$CF$106,ROW($F97),4),"")</f>
        <v/>
      </c>
      <c r="B97" s="286" t="str">
        <f>IF(INDEX('CoC Ranking Data'!$A$1:$CF$106,ROW($F97),5)&lt;&gt;"",INDEX('CoC Ranking Data'!$A$1:$CF$106,ROW($F97),5),"")</f>
        <v/>
      </c>
      <c r="C97" s="287" t="str">
        <f>IF(INDEX('CoC Ranking Data'!$A$1:$CF$106,ROW($F97),7)&lt;&gt;"",INDEX('CoC Ranking Data'!$A$1:$CF$106,ROW($F97),7),"")</f>
        <v/>
      </c>
      <c r="D97" s="287" t="str">
        <f>IF(INDEX('CoC Ranking Data'!$A$1:$CF$106,ROW($F97),78)&lt;&gt;"",INDEX('CoC Ranking Data'!$A$1:$CF$106,ROW($F97),78),"")</f>
        <v/>
      </c>
      <c r="E97" s="300" t="str">
        <f>IF(INDEX('CoC Ranking Data'!$A$1:$CF$106,ROW($F97),69)&lt;&gt;"",INDEX('CoC Ranking Data'!$A$1:$CF$106,ROW($F97),69),"")</f>
        <v/>
      </c>
      <c r="F97" s="15" t="str">
        <f t="shared" si="1"/>
        <v/>
      </c>
    </row>
    <row r="98" spans="1:6" x14ac:dyDescent="0.25">
      <c r="A98" s="286" t="str">
        <f>IF(INDEX('CoC Ranking Data'!$A$1:$CF$106,ROW($F98),4)&lt;&gt;"",INDEX('CoC Ranking Data'!$A$1:$CF$106,ROW($F98),4),"")</f>
        <v/>
      </c>
      <c r="B98" s="286" t="str">
        <f>IF(INDEX('CoC Ranking Data'!$A$1:$CF$106,ROW($F98),5)&lt;&gt;"",INDEX('CoC Ranking Data'!$A$1:$CF$106,ROW($F98),5),"")</f>
        <v/>
      </c>
      <c r="C98" s="287" t="str">
        <f>IF(INDEX('CoC Ranking Data'!$A$1:$CF$106,ROW($F98),7)&lt;&gt;"",INDEX('CoC Ranking Data'!$A$1:$CF$106,ROW($F98),7),"")</f>
        <v/>
      </c>
      <c r="D98" s="287" t="str">
        <f>IF(INDEX('CoC Ranking Data'!$A$1:$CF$106,ROW($F98),78)&lt;&gt;"",INDEX('CoC Ranking Data'!$A$1:$CF$106,ROW($F98),78),"")</f>
        <v/>
      </c>
      <c r="E98" s="300" t="str">
        <f>IF(INDEX('CoC Ranking Data'!$A$1:$CF$106,ROW($F98),69)&lt;&gt;"",INDEX('CoC Ranking Data'!$A$1:$CF$106,ROW($F98),69),"")</f>
        <v/>
      </c>
      <c r="F98" s="15" t="str">
        <f t="shared" si="1"/>
        <v/>
      </c>
    </row>
    <row r="99" spans="1:6" x14ac:dyDescent="0.25">
      <c r="A99" s="286" t="str">
        <f>IF(INDEX('CoC Ranking Data'!$A$1:$CF$106,ROW($F99),4)&lt;&gt;"",INDEX('CoC Ranking Data'!$A$1:$CF$106,ROW($F99),4),"")</f>
        <v/>
      </c>
      <c r="B99" s="286" t="str">
        <f>IF(INDEX('CoC Ranking Data'!$A$1:$CF$106,ROW($F99),5)&lt;&gt;"",INDEX('CoC Ranking Data'!$A$1:$CF$106,ROW($F99),5),"")</f>
        <v/>
      </c>
      <c r="C99" s="287" t="str">
        <f>IF(INDEX('CoC Ranking Data'!$A$1:$CF$106,ROW($F99),7)&lt;&gt;"",INDEX('CoC Ranking Data'!$A$1:$CF$106,ROW($F99),7),"")</f>
        <v/>
      </c>
      <c r="D99" s="287" t="str">
        <f>IF(INDEX('CoC Ranking Data'!$A$1:$CF$106,ROW($F99),78)&lt;&gt;"",INDEX('CoC Ranking Data'!$A$1:$CF$106,ROW($F99),78),"")</f>
        <v/>
      </c>
      <c r="E99" s="300" t="str">
        <f>IF(INDEX('CoC Ranking Data'!$A$1:$CF$106,ROW($F99),69)&lt;&gt;"",INDEX('CoC Ranking Data'!$A$1:$CF$106,ROW($F99),69),"")</f>
        <v/>
      </c>
      <c r="F99" s="15" t="str">
        <f t="shared" si="1"/>
        <v/>
      </c>
    </row>
    <row r="100" spans="1:6" x14ac:dyDescent="0.25">
      <c r="A100" s="286" t="str">
        <f>IF(INDEX('CoC Ranking Data'!$A$1:$CF$106,ROW($F100),4)&lt;&gt;"",INDEX('CoC Ranking Data'!$A$1:$CF$106,ROW($F100),4),"")</f>
        <v/>
      </c>
      <c r="B100" s="286" t="str">
        <f>IF(INDEX('CoC Ranking Data'!$A$1:$CF$106,ROW($F100),5)&lt;&gt;"",INDEX('CoC Ranking Data'!$A$1:$CF$106,ROW($F100),5),"")</f>
        <v/>
      </c>
      <c r="C100" s="287" t="str">
        <f>IF(INDEX('CoC Ranking Data'!$A$1:$CF$106,ROW($F100),7)&lt;&gt;"",INDEX('CoC Ranking Data'!$A$1:$CF$106,ROW($F100),7),"")</f>
        <v/>
      </c>
      <c r="D100" s="287" t="str">
        <f>IF(INDEX('CoC Ranking Data'!$A$1:$CF$106,ROW($F100),78)&lt;&gt;"",INDEX('CoC Ranking Data'!$A$1:$CF$106,ROW($F100),78),"")</f>
        <v/>
      </c>
      <c r="E100" s="300" t="str">
        <f>IF(INDEX('CoC Ranking Data'!$A$1:$CF$106,ROW($F100),69)&lt;&gt;"",INDEX('CoC Ranking Data'!$A$1:$CF$106,ROW($F100),69),"")</f>
        <v/>
      </c>
      <c r="F100" s="15" t="str">
        <f t="shared" si="1"/>
        <v/>
      </c>
    </row>
    <row r="101" spans="1:6" x14ac:dyDescent="0.25">
      <c r="A101" s="286" t="str">
        <f>IF(INDEX('CoC Ranking Data'!$A$1:$CF$106,ROW($F101),4)&lt;&gt;"",INDEX('CoC Ranking Data'!$A$1:$CF$106,ROW($F101),4),"")</f>
        <v/>
      </c>
      <c r="B101" s="286" t="str">
        <f>IF(INDEX('CoC Ranking Data'!$A$1:$CF$106,ROW($F101),5)&lt;&gt;"",INDEX('CoC Ranking Data'!$A$1:$CF$106,ROW($F101),5),"")</f>
        <v/>
      </c>
      <c r="C101" s="287" t="str">
        <f>IF(INDEX('CoC Ranking Data'!$A$1:$CF$106,ROW($F101),7)&lt;&gt;"",INDEX('CoC Ranking Data'!$A$1:$CF$106,ROW($F101),7),"")</f>
        <v/>
      </c>
      <c r="D101" s="287" t="str">
        <f>IF(INDEX('CoC Ranking Data'!$A$1:$CF$106,ROW($F101),78)&lt;&gt;"",INDEX('CoC Ranking Data'!$A$1:$CF$106,ROW($F101),78),"")</f>
        <v/>
      </c>
      <c r="E101" s="300" t="str">
        <f>IF(INDEX('CoC Ranking Data'!$A$1:$CF$106,ROW($F101),69)&lt;&gt;"",INDEX('CoC Ranking Data'!$A$1:$CF$106,ROW($F101),69),"")</f>
        <v/>
      </c>
      <c r="F101" s="15" t="str">
        <f t="shared" si="1"/>
        <v/>
      </c>
    </row>
    <row r="102" spans="1:6" x14ac:dyDescent="0.25">
      <c r="A102" s="286" t="str">
        <f>IF(INDEX('CoC Ranking Data'!$A$1:$CF$106,ROW($F102),4)&lt;&gt;"",INDEX('CoC Ranking Data'!$A$1:$CF$106,ROW($F102),4),"")</f>
        <v/>
      </c>
      <c r="B102" s="286" t="str">
        <f>IF(INDEX('CoC Ranking Data'!$A$1:$CF$106,ROW($F102),5)&lt;&gt;"",INDEX('CoC Ranking Data'!$A$1:$CF$106,ROW($F102),5),"")</f>
        <v/>
      </c>
      <c r="C102" s="287" t="str">
        <f>IF(INDEX('CoC Ranking Data'!$A$1:$CF$106,ROW($F102),7)&lt;&gt;"",INDEX('CoC Ranking Data'!$A$1:$CF$106,ROW($F102),7),"")</f>
        <v/>
      </c>
      <c r="D102" s="287" t="str">
        <f>IF(INDEX('CoC Ranking Data'!$A$1:$CF$106,ROW($F102),78)&lt;&gt;"",INDEX('CoC Ranking Data'!$A$1:$CF$106,ROW($F102),78),"")</f>
        <v/>
      </c>
      <c r="E102" s="300" t="str">
        <f>IF(INDEX('CoC Ranking Data'!$A$1:$CF$106,ROW($F102),69)&lt;&gt;"",INDEX('CoC Ranking Data'!$A$1:$CF$106,ROW($F102),69),"")</f>
        <v/>
      </c>
      <c r="F102" s="15" t="str">
        <f t="shared" si="1"/>
        <v/>
      </c>
    </row>
  </sheetData>
  <sheetProtection algorithmName="SHA-512" hashValue="Xoz1LJ1c620HkZIVlKT1vdmcMrTLYs4EErQHxl1gtqfsSKp1QlhbooSOFqAaju7dT3gPWjlmJSa7P++6Wn5MKQ==" saltValue="P/AfhGfqMSYkaCGvFcBZ3w==" spinCount="100000" sheet="1" objects="1" scenarios="1" selectLockedCells="1"/>
  <hyperlinks>
    <hyperlink ref="F1" location="'Scoring Chart'!A1" display="Return to Scoring Chart" xr:uid="{00000000-0004-0000-1A00-000000000000}"/>
  </hyperlinks>
  <pageMargins left="0.7" right="0.7" top="0.75" bottom="0.75" header="0.3" footer="0.3"/>
  <pageSetup paperSize="5" scale="5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4">
    <pageSetUpPr fitToPage="1"/>
  </sheetPr>
  <dimension ref="A1:G102"/>
  <sheetViews>
    <sheetView showGridLines="0" topLeftCell="B1" zoomScaleNormal="100" workbookViewId="0">
      <selection activeCell="E1" sqref="E1"/>
    </sheetView>
  </sheetViews>
  <sheetFormatPr defaultRowHeight="15" x14ac:dyDescent="0.25"/>
  <cols>
    <col min="1" max="1" width="50.7109375" style="334" customWidth="1"/>
    <col min="2" max="2" width="60.7109375" style="334" customWidth="1"/>
    <col min="3" max="3" width="24.5703125" customWidth="1"/>
    <col min="4" max="4" width="23.140625" customWidth="1"/>
    <col min="5" max="5" width="21.5703125" style="1" customWidth="1"/>
    <col min="6" max="6" width="23.85546875" style="1" customWidth="1"/>
    <col min="7" max="7" width="14.85546875" style="1" customWidth="1"/>
  </cols>
  <sheetData>
    <row r="1" spans="1:7" ht="15.75" x14ac:dyDescent="0.25">
      <c r="A1" s="335"/>
      <c r="B1" s="343" t="s">
        <v>849</v>
      </c>
      <c r="C1" s="354" t="s">
        <v>714</v>
      </c>
      <c r="D1" s="354" t="s">
        <v>352</v>
      </c>
      <c r="E1" s="373" t="s">
        <v>342</v>
      </c>
      <c r="F1" s="373"/>
    </row>
    <row r="2" spans="1:7" ht="15.75" customHeight="1" x14ac:dyDescent="0.25">
      <c r="A2" s="333"/>
      <c r="B2" s="476" t="s">
        <v>465</v>
      </c>
      <c r="C2" s="377">
        <f>AVERAGEIFS($F$7:$F$102, $C$7:$C$102, "&lt;&gt;PH",$C$7:$C$102, "&lt;&gt;SSO",$E$7:$E$102, "&gt;0")</f>
        <v>2137.4677647248127</v>
      </c>
      <c r="D2" s="377">
        <f>AVERAGEIFS($F$7:$F$102, $C$7:$C$102, "=PH",$E$7:$E$102, "&gt;0")</f>
        <v>2675.8353385974156</v>
      </c>
      <c r="E2" s="345"/>
      <c r="F2"/>
      <c r="G2"/>
    </row>
    <row r="3" spans="1:7" ht="15.75" customHeight="1" x14ac:dyDescent="0.25">
      <c r="A3" s="333"/>
      <c r="B3" s="476" t="s">
        <v>466</v>
      </c>
      <c r="C3" s="355">
        <f>($C$2 + ($C$2 * 0.25))</f>
        <v>2671.8347059060161</v>
      </c>
      <c r="D3" s="355">
        <f>($D$2 + ($D$2 * 0.25))</f>
        <v>3344.7941732467693</v>
      </c>
      <c r="E3" s="378" t="s">
        <v>534</v>
      </c>
      <c r="F3"/>
      <c r="G3"/>
    </row>
    <row r="4" spans="1:7" ht="15.75" customHeight="1" x14ac:dyDescent="0.25">
      <c r="A4" s="333"/>
      <c r="B4"/>
      <c r="E4"/>
      <c r="F4"/>
      <c r="G4"/>
    </row>
    <row r="5" spans="1:7" ht="15.75" customHeight="1" thickBot="1" x14ac:dyDescent="0.3">
      <c r="E5"/>
      <c r="F5"/>
    </row>
    <row r="6" spans="1:7" s="12" customFormat="1" ht="30" thickBot="1" x14ac:dyDescent="0.3">
      <c r="A6" s="336" t="s">
        <v>2</v>
      </c>
      <c r="B6" s="336" t="s">
        <v>3</v>
      </c>
      <c r="C6" s="250" t="s">
        <v>4</v>
      </c>
      <c r="D6" s="210" t="s">
        <v>365</v>
      </c>
      <c r="E6" s="254" t="s">
        <v>620</v>
      </c>
      <c r="F6" s="251" t="s">
        <v>259</v>
      </c>
      <c r="G6" s="252" t="s">
        <v>1</v>
      </c>
    </row>
    <row r="7" spans="1:7" s="9" customFormat="1" ht="13.5" customHeight="1" x14ac:dyDescent="0.2">
      <c r="A7" s="286" t="str">
        <f>IF(INDEX('CoC Ranking Data'!$A$1:$CF$106,ROW($E9),4)&lt;&gt;"",INDEX('CoC Ranking Data'!$A$1:$CF$106,ROW($E9),4),"")</f>
        <v>Armstrong County Community Action Agency</v>
      </c>
      <c r="B7" s="286" t="str">
        <f>IF(INDEX('CoC Ranking Data'!$A$1:$CF$106,ROW($E9),5)&lt;&gt;"",INDEX('CoC Ranking Data'!$A$1:$CF$106,ROW($E9),5),"")</f>
        <v>Armstrong County Permanent Supportive Housing Program</v>
      </c>
      <c r="C7" s="287" t="str">
        <f>IF(INDEX('CoC Ranking Data'!$A$1:$CF$106,ROW($E9),7)&lt;&gt;"",INDEX('CoC Ranking Data'!$A$1:$CF$106,ROW($E9),7),"")</f>
        <v>PH</v>
      </c>
      <c r="D7" s="317">
        <f>IF(INDEX('CoC Ranking Data'!$A$1:$CF$106,ROW($E9),9)&lt;&gt;"",INDEX('CoC Ranking Data'!$A$1:$CF$106,ROW($E9),9),"")</f>
        <v>19</v>
      </c>
      <c r="E7" s="264">
        <f>IF(INDEX('CoC Ranking Data'!$A$1:$CF$106,ROW($E9),71)&lt;&gt;"",INDEX('CoC Ranking Data'!$A$1:$CF$106,ROW($E9),71),"")</f>
        <v>28520</v>
      </c>
      <c r="F7" s="212">
        <f>IF(AND(D7&lt;&gt;"",E7&lt;&gt;""), IF(D7&lt;&gt;0, E7/D7,0), "")</f>
        <v>1501.0526315789473</v>
      </c>
      <c r="G7" s="15">
        <f>IF(AND($A7&lt;&gt;"",$D7&lt;&gt;"",$F7&gt;0), IF($C7 = "SSO", 1, IF($C7 &lt;&gt; "PH", IF($F7 &lt;= $C$3, 1, 0), IF($F7 &lt;= $D$3, 1, 0))), "")</f>
        <v>1</v>
      </c>
    </row>
    <row r="8" spans="1:7" s="9" customFormat="1" ht="13.5" customHeight="1" x14ac:dyDescent="0.2">
      <c r="A8" s="286" t="str">
        <f>IF(INDEX('CoC Ranking Data'!$A$1:$CF$106,ROW($E10),4)&lt;&gt;"",INDEX('CoC Ranking Data'!$A$1:$CF$106,ROW($E10),4),"")</f>
        <v>Armstrong County Community Action Agency</v>
      </c>
      <c r="B8" s="286" t="str">
        <f>IF(INDEX('CoC Ranking Data'!$A$1:$CF$106,ROW($E10),5)&lt;&gt;"",INDEX('CoC Ranking Data'!$A$1:$CF$106,ROW($E10),5),"")</f>
        <v>Armstrong-Fayette Rapid Rehousing Program</v>
      </c>
      <c r="C8" s="287" t="str">
        <f>IF(INDEX('CoC Ranking Data'!$A$1:$CF$106,ROW($E10),7)&lt;&gt;"",INDEX('CoC Ranking Data'!$A$1:$CF$106,ROW($E10),7),"")</f>
        <v>PH-RRH</v>
      </c>
      <c r="D8" s="317">
        <f>IF(INDEX('CoC Ranking Data'!$A$1:$CF$106,ROW($E10),9)&lt;&gt;"",INDEX('CoC Ranking Data'!$A$1:$CF$106,ROW($E10),9),"")</f>
        <v>17</v>
      </c>
      <c r="E8" s="264">
        <f>IF(INDEX('CoC Ranking Data'!$A$1:$CF$106,ROW($E10),71)&lt;&gt;"",INDEX('CoC Ranking Data'!$A$1:$CF$106,ROW($E10),71),"")</f>
        <v>34351</v>
      </c>
      <c r="F8" s="212">
        <f t="shared" ref="F8:F71" si="0">IF(AND(D8&lt;&gt;"",E8&lt;&gt;""), IF(D8&lt;&gt;0, E8/D8,0), "")</f>
        <v>2020.6470588235295</v>
      </c>
      <c r="G8" s="15">
        <f t="shared" ref="G8:G71" si="1">IF(AND($A8&lt;&gt;"",$D8&lt;&gt;"",$F8&gt;0), IF($C8 = "SSO", 1, IF($C8 &lt;&gt; "PH", IF($F8 &lt;= $C$3, 1, 0), IF($F8 &lt;= $D$3, 1, 0))), "")</f>
        <v>1</v>
      </c>
    </row>
    <row r="9" spans="1:7" s="9" customFormat="1" ht="12.75" x14ac:dyDescent="0.2">
      <c r="A9" s="286" t="str">
        <f>IF(INDEX('CoC Ranking Data'!$A$1:$CF$106,ROW($E11),4)&lt;&gt;"",INDEX('CoC Ranking Data'!$A$1:$CF$106,ROW($E11),4),"")</f>
        <v>Armstrong County Community Action Agency</v>
      </c>
      <c r="B9" s="286" t="str">
        <f>IF(INDEX('CoC Ranking Data'!$A$1:$CF$106,ROW($E11),5)&lt;&gt;"",INDEX('CoC Ranking Data'!$A$1:$CF$106,ROW($E11),5),"")</f>
        <v>Rapid Rehousing Program of Armstrong County</v>
      </c>
      <c r="C9" s="287" t="str">
        <f>IF(INDEX('CoC Ranking Data'!$A$1:$CF$106,ROW($E11),7)&lt;&gt;"",INDEX('CoC Ranking Data'!$A$1:$CF$106,ROW($E11),7),"")</f>
        <v>PH-RRH</v>
      </c>
      <c r="D9" s="317">
        <f>IF(INDEX('CoC Ranking Data'!$A$1:$CF$106,ROW($E11),9)&lt;&gt;"",INDEX('CoC Ranking Data'!$A$1:$CF$106,ROW($E11),9),"")</f>
        <v>21</v>
      </c>
      <c r="E9" s="264">
        <f>IF(INDEX('CoC Ranking Data'!$A$1:$CF$106,ROW($E11),71)&lt;&gt;"",INDEX('CoC Ranking Data'!$A$1:$CF$106,ROW($E11),71),"")</f>
        <v>67230</v>
      </c>
      <c r="F9" s="212">
        <f t="shared" si="0"/>
        <v>3201.4285714285716</v>
      </c>
      <c r="G9" s="15">
        <f t="shared" si="1"/>
        <v>0</v>
      </c>
    </row>
    <row r="10" spans="1:7" s="9" customFormat="1" ht="12.75" x14ac:dyDescent="0.2">
      <c r="A10" s="286" t="str">
        <f>IF(INDEX('CoC Ranking Data'!$A$1:$CF$106,ROW($E12),4)&lt;&gt;"",INDEX('CoC Ranking Data'!$A$1:$CF$106,ROW($E12),4),"")</f>
        <v>Cameron/Elk Counties Behavioral &amp; Developmental Programs</v>
      </c>
      <c r="B10" s="286" t="str">
        <f>IF(INDEX('CoC Ranking Data'!$A$1:$CF$106,ROW($E12),5)&lt;&gt;"",INDEX('CoC Ranking Data'!$A$1:$CF$106,ROW($E12),5),"")</f>
        <v xml:space="preserve">AHEAD </v>
      </c>
      <c r="C10" s="287" t="str">
        <f>IF(INDEX('CoC Ranking Data'!$A$1:$CF$106,ROW($E12),7)&lt;&gt;"",INDEX('CoC Ranking Data'!$A$1:$CF$106,ROW($E12),7),"")</f>
        <v>PH</v>
      </c>
      <c r="D10" s="317">
        <f>IF(INDEX('CoC Ranking Data'!$A$1:$CF$106,ROW($E12),9)&lt;&gt;"",INDEX('CoC Ranking Data'!$A$1:$CF$106,ROW($E12),9),"")</f>
        <v>14</v>
      </c>
      <c r="E10" s="264">
        <f>IF(INDEX('CoC Ranking Data'!$A$1:$CF$106,ROW($E12),71)&lt;&gt;"",INDEX('CoC Ranking Data'!$A$1:$CF$106,ROW($E12),71),"")</f>
        <v>9299</v>
      </c>
      <c r="F10" s="212">
        <f t="shared" si="0"/>
        <v>664.21428571428567</v>
      </c>
      <c r="G10" s="15">
        <f t="shared" si="1"/>
        <v>1</v>
      </c>
    </row>
    <row r="11" spans="1:7" s="9" customFormat="1" ht="12.75" x14ac:dyDescent="0.2">
      <c r="A11" s="286" t="str">
        <f>IF(INDEX('CoC Ranking Data'!$A$1:$CF$106,ROW($E13),4)&lt;&gt;"",INDEX('CoC Ranking Data'!$A$1:$CF$106,ROW($E13),4),"")</f>
        <v>Cameron/Elk Counties Behavioral &amp; Developmental Programs</v>
      </c>
      <c r="B11" s="286" t="str">
        <f>IF(INDEX('CoC Ranking Data'!$A$1:$CF$106,ROW($E13),5)&lt;&gt;"",INDEX('CoC Ranking Data'!$A$1:$CF$106,ROW($E13),5),"")</f>
        <v xml:space="preserve">Home Again </v>
      </c>
      <c r="C11" s="287" t="str">
        <f>IF(INDEX('CoC Ranking Data'!$A$1:$CF$106,ROW($E13),7)&lt;&gt;"",INDEX('CoC Ranking Data'!$A$1:$CF$106,ROW($E13),7),"")</f>
        <v>PH</v>
      </c>
      <c r="D11" s="317">
        <f>IF(INDEX('CoC Ranking Data'!$A$1:$CF$106,ROW($E13),9)&lt;&gt;"",INDEX('CoC Ranking Data'!$A$1:$CF$106,ROW($E13),9),"")</f>
        <v>22</v>
      </c>
      <c r="E11" s="264">
        <f>IF(INDEX('CoC Ranking Data'!$A$1:$CF$106,ROW($E13),71)&lt;&gt;"",INDEX('CoC Ranking Data'!$A$1:$CF$106,ROW($E13),71),"")</f>
        <v>34900</v>
      </c>
      <c r="F11" s="212">
        <f t="shared" si="0"/>
        <v>1586.3636363636363</v>
      </c>
      <c r="G11" s="15">
        <f t="shared" si="1"/>
        <v>1</v>
      </c>
    </row>
    <row r="12" spans="1:7" s="9" customFormat="1" ht="12.75" x14ac:dyDescent="0.2">
      <c r="A12" s="286" t="str">
        <f>IF(INDEX('CoC Ranking Data'!$A$1:$CF$106,ROW($E14),4)&lt;&gt;"",INDEX('CoC Ranking Data'!$A$1:$CF$106,ROW($E14),4),"")</f>
        <v>CAPSEA, Inc.</v>
      </c>
      <c r="B12" s="286" t="str">
        <f>IF(INDEX('CoC Ranking Data'!$A$1:$CF$106,ROW($E14),5)&lt;&gt;"",INDEX('CoC Ranking Data'!$A$1:$CF$106,ROW($E14),5),"")</f>
        <v>Housing Plus</v>
      </c>
      <c r="C12" s="287" t="str">
        <f>IF(INDEX('CoC Ranking Data'!$A$1:$CF$106,ROW($E14),7)&lt;&gt;"",INDEX('CoC Ranking Data'!$A$1:$CF$106,ROW($E14),7),"")</f>
        <v>PH</v>
      </c>
      <c r="D12" s="317">
        <f>IF(INDEX('CoC Ranking Data'!$A$1:$CF$106,ROW($E14),9)&lt;&gt;"",INDEX('CoC Ranking Data'!$A$1:$CF$106,ROW($E14),9),"")</f>
        <v>16</v>
      </c>
      <c r="E12" s="264">
        <f>IF(INDEX('CoC Ranking Data'!$A$1:$CF$106,ROW($E14),71)&lt;&gt;"",INDEX('CoC Ranking Data'!$A$1:$CF$106,ROW($E14),71),"")</f>
        <v>44721</v>
      </c>
      <c r="F12" s="212">
        <f t="shared" si="0"/>
        <v>2795.0625</v>
      </c>
      <c r="G12" s="15">
        <f t="shared" si="1"/>
        <v>1</v>
      </c>
    </row>
    <row r="13" spans="1:7" s="9" customFormat="1" ht="12.75" x14ac:dyDescent="0.2">
      <c r="A13" s="286" t="str">
        <f>IF(INDEX('CoC Ranking Data'!$A$1:$CF$106,ROW($E15),4)&lt;&gt;"",INDEX('CoC Ranking Data'!$A$1:$CF$106,ROW($E15),4),"")</f>
        <v>City Mission-Living Stones, Inc.</v>
      </c>
      <c r="B13" s="286" t="str">
        <f>IF(INDEX('CoC Ranking Data'!$A$1:$CF$106,ROW($E15),5)&lt;&gt;"",INDEX('CoC Ranking Data'!$A$1:$CF$106,ROW($E15),5),"")</f>
        <v>Gallatin School Living Centre</v>
      </c>
      <c r="C13" s="287" t="str">
        <f>IF(INDEX('CoC Ranking Data'!$A$1:$CF$106,ROW($E15),7)&lt;&gt;"",INDEX('CoC Ranking Data'!$A$1:$CF$106,ROW($E15),7),"")</f>
        <v>TH</v>
      </c>
      <c r="D13" s="317">
        <f>IF(INDEX('CoC Ranking Data'!$A$1:$CF$106,ROW($E15),9)&lt;&gt;"",INDEX('CoC Ranking Data'!$A$1:$CF$106,ROW($E15),9),"")</f>
        <v>22</v>
      </c>
      <c r="E13" s="264">
        <f>IF(INDEX('CoC Ranking Data'!$A$1:$CF$106,ROW($E15),71)&lt;&gt;"",INDEX('CoC Ranking Data'!$A$1:$CF$106,ROW($E15),71),"")</f>
        <v>48858</v>
      </c>
      <c r="F13" s="212">
        <f t="shared" si="0"/>
        <v>2220.818181818182</v>
      </c>
      <c r="G13" s="15">
        <f t="shared" si="1"/>
        <v>1</v>
      </c>
    </row>
    <row r="14" spans="1:7" s="9" customFormat="1" ht="12.75" x14ac:dyDescent="0.2">
      <c r="A14" s="286" t="str">
        <f>IF(INDEX('CoC Ranking Data'!$A$1:$CF$106,ROW($E16),4)&lt;&gt;"",INDEX('CoC Ranking Data'!$A$1:$CF$106,ROW($E16),4),"")</f>
        <v>Community Action, Inc.</v>
      </c>
      <c r="B14" s="286" t="str">
        <f>IF(INDEX('CoC Ranking Data'!$A$1:$CF$106,ROW($E16),5)&lt;&gt;"",INDEX('CoC Ranking Data'!$A$1:$CF$106,ROW($E16),5),"")</f>
        <v>Housing for Homeless and Disabled Persons</v>
      </c>
      <c r="C14" s="287" t="str">
        <f>IF(INDEX('CoC Ranking Data'!$A$1:$CF$106,ROW($E16),7)&lt;&gt;"",INDEX('CoC Ranking Data'!$A$1:$CF$106,ROW($E16),7),"")</f>
        <v>PH</v>
      </c>
      <c r="D14" s="317">
        <f>IF(INDEX('CoC Ranking Data'!$A$1:$CF$106,ROW($E16),9)&lt;&gt;"",INDEX('CoC Ranking Data'!$A$1:$CF$106,ROW($E16),9),"")</f>
        <v>17</v>
      </c>
      <c r="E14" s="264">
        <f>IF(INDEX('CoC Ranking Data'!$A$1:$CF$106,ROW($E16),71)&lt;&gt;"",INDEX('CoC Ranking Data'!$A$1:$CF$106,ROW($E16),71),"")</f>
        <v>28041</v>
      </c>
      <c r="F14" s="212">
        <f t="shared" si="0"/>
        <v>1649.4705882352941</v>
      </c>
      <c r="G14" s="15">
        <f t="shared" si="1"/>
        <v>1</v>
      </c>
    </row>
    <row r="15" spans="1:7" s="9" customFormat="1" ht="12.75" x14ac:dyDescent="0.2">
      <c r="A15" s="286" t="str">
        <f>IF(INDEX('CoC Ranking Data'!$A$1:$CF$106,ROW($E17),4)&lt;&gt;"",INDEX('CoC Ranking Data'!$A$1:$CF$106,ROW($E17),4),"")</f>
        <v>Community Action, Inc.</v>
      </c>
      <c r="B15" s="286" t="str">
        <f>IF(INDEX('CoC Ranking Data'!$A$1:$CF$106,ROW($E17),5)&lt;&gt;"",INDEX('CoC Ranking Data'!$A$1:$CF$106,ROW($E17),5),"")</f>
        <v>Transitional Housing Project</v>
      </c>
      <c r="C15" s="287" t="str">
        <f>IF(INDEX('CoC Ranking Data'!$A$1:$CF$106,ROW($E17),7)&lt;&gt;"",INDEX('CoC Ranking Data'!$A$1:$CF$106,ROW($E17),7),"")</f>
        <v>TH</v>
      </c>
      <c r="D15" s="317">
        <f>IF(INDEX('CoC Ranking Data'!$A$1:$CF$106,ROW($E17),9)&lt;&gt;"",INDEX('CoC Ranking Data'!$A$1:$CF$106,ROW($E17),9),"")</f>
        <v>28</v>
      </c>
      <c r="E15" s="264">
        <f>IF(INDEX('CoC Ranking Data'!$A$1:$CF$106,ROW($E17),71)&lt;&gt;"",INDEX('CoC Ranking Data'!$A$1:$CF$106,ROW($E17),71),"")</f>
        <v>44238</v>
      </c>
      <c r="F15" s="212">
        <f t="shared" si="0"/>
        <v>1579.9285714285713</v>
      </c>
      <c r="G15" s="15">
        <f t="shared" si="1"/>
        <v>1</v>
      </c>
    </row>
    <row r="16" spans="1:7" s="9" customFormat="1" ht="12.75" x14ac:dyDescent="0.2">
      <c r="A16" s="286" t="str">
        <f>IF(INDEX('CoC Ranking Data'!$A$1:$CF$106,ROW($E18),4)&lt;&gt;"",INDEX('CoC Ranking Data'!$A$1:$CF$106,ROW($E18),4),"")</f>
        <v>Community Connections of Clearfield/Jefferson</v>
      </c>
      <c r="B16" s="286" t="str">
        <f>IF(INDEX('CoC Ranking Data'!$A$1:$CF$106,ROW($E18),5)&lt;&gt;"",INDEX('CoC Ranking Data'!$A$1:$CF$106,ROW($E18),5),"")</f>
        <v>Housing First FY 2018 Renewal Application Counties</v>
      </c>
      <c r="C16" s="287" t="str">
        <f>IF(INDEX('CoC Ranking Data'!$A$1:$CF$106,ROW($E18),7)&lt;&gt;"",INDEX('CoC Ranking Data'!$A$1:$CF$106,ROW($E18),7),"")</f>
        <v>PH</v>
      </c>
      <c r="D16" s="317">
        <f>IF(INDEX('CoC Ranking Data'!$A$1:$CF$106,ROW($E18),9)&lt;&gt;"",INDEX('CoC Ranking Data'!$A$1:$CF$106,ROW($E18),9),"")</f>
        <v>21</v>
      </c>
      <c r="E16" s="264">
        <f>IF(INDEX('CoC Ranking Data'!$A$1:$CF$106,ROW($E18),71)&lt;&gt;"",INDEX('CoC Ranking Data'!$A$1:$CF$106,ROW($E18),71),"")</f>
        <v>4878</v>
      </c>
      <c r="F16" s="212">
        <f t="shared" si="0"/>
        <v>232.28571428571428</v>
      </c>
      <c r="G16" s="15">
        <f t="shared" si="1"/>
        <v>1</v>
      </c>
    </row>
    <row r="17" spans="1:7" s="9" customFormat="1" ht="12.75" x14ac:dyDescent="0.2">
      <c r="A17" s="286" t="str">
        <f>IF(INDEX('CoC Ranking Data'!$A$1:$CF$106,ROW($E19),4)&lt;&gt;"",INDEX('CoC Ranking Data'!$A$1:$CF$106,ROW($E19),4),"")</f>
        <v>Community Services of Venango County, Inc.</v>
      </c>
      <c r="B17" s="286" t="str">
        <f>IF(INDEX('CoC Ranking Data'!$A$1:$CF$106,ROW($E19),5)&lt;&gt;"",INDEX('CoC Ranking Data'!$A$1:$CF$106,ROW($E19),5),"")</f>
        <v>Sycamore Commons</v>
      </c>
      <c r="C17" s="287" t="str">
        <f>IF(INDEX('CoC Ranking Data'!$A$1:$CF$106,ROW($E19),7)&lt;&gt;"",INDEX('CoC Ranking Data'!$A$1:$CF$106,ROW($E19),7),"")</f>
        <v>PH</v>
      </c>
      <c r="D17" s="317">
        <f>IF(INDEX('CoC Ranking Data'!$A$1:$CF$106,ROW($E19),9)&lt;&gt;"",INDEX('CoC Ranking Data'!$A$1:$CF$106,ROW($E19),9),"")</f>
        <v>4</v>
      </c>
      <c r="E17" s="264">
        <f>IF(INDEX('CoC Ranking Data'!$A$1:$CF$106,ROW($E19),71)&lt;&gt;"",INDEX('CoC Ranking Data'!$A$1:$CF$106,ROW($E19),71),"")</f>
        <v>16572</v>
      </c>
      <c r="F17" s="212">
        <f t="shared" si="0"/>
        <v>4143</v>
      </c>
      <c r="G17" s="15">
        <f t="shared" si="1"/>
        <v>0</v>
      </c>
    </row>
    <row r="18" spans="1:7" s="9" customFormat="1" ht="12.75" x14ac:dyDescent="0.2">
      <c r="A18" s="286" t="str">
        <f>IF(INDEX('CoC Ranking Data'!$A$1:$CF$106,ROW($E20),4)&lt;&gt;"",INDEX('CoC Ranking Data'!$A$1:$CF$106,ROW($E20),4),"")</f>
        <v>Connect, Inc.</v>
      </c>
      <c r="B18" s="286" t="str">
        <f>IF(INDEX('CoC Ranking Data'!$A$1:$CF$106,ROW($E20),5)&lt;&gt;"",INDEX('CoC Ranking Data'!$A$1:$CF$106,ROW($E20),5),"")</f>
        <v>Westmoreland Permanent Supportive Housing Expansion</v>
      </c>
      <c r="C18" s="287" t="str">
        <f>IF(INDEX('CoC Ranking Data'!$A$1:$CF$106,ROW($E20),7)&lt;&gt;"",INDEX('CoC Ranking Data'!$A$1:$CF$106,ROW($E20),7),"")</f>
        <v>PH</v>
      </c>
      <c r="D18" s="317">
        <f>IF(INDEX('CoC Ranking Data'!$A$1:$CF$106,ROW($E20),9)&lt;&gt;"",INDEX('CoC Ranking Data'!$A$1:$CF$106,ROW($E20),9),"")</f>
        <v>9</v>
      </c>
      <c r="E18" s="264">
        <f>IF(INDEX('CoC Ranking Data'!$A$1:$CF$106,ROW($E20),71)&lt;&gt;"",INDEX('CoC Ranking Data'!$A$1:$CF$106,ROW($E20),71),"")</f>
        <v>85059</v>
      </c>
      <c r="F18" s="212">
        <f t="shared" si="0"/>
        <v>9451</v>
      </c>
      <c r="G18" s="15">
        <f t="shared" si="1"/>
        <v>0</v>
      </c>
    </row>
    <row r="19" spans="1:7" s="9" customFormat="1" ht="12.75" customHeight="1" x14ac:dyDescent="0.2">
      <c r="A19" s="286" t="str">
        <f>IF(INDEX('CoC Ranking Data'!$A$1:$CF$106,ROW($E21),4)&lt;&gt;"",INDEX('CoC Ranking Data'!$A$1:$CF$106,ROW($E21),4),"")</f>
        <v>County of Butler, Human Services</v>
      </c>
      <c r="B19" s="286" t="str">
        <f>IF(INDEX('CoC Ranking Data'!$A$1:$CF$106,ROW($E21),5)&lt;&gt;"",INDEX('CoC Ranking Data'!$A$1:$CF$106,ROW($E21),5),"")</f>
        <v>Home Again Butler County</v>
      </c>
      <c r="C19" s="287" t="str">
        <f>IF(INDEX('CoC Ranking Data'!$A$1:$CF$106,ROW($E21),7)&lt;&gt;"",INDEX('CoC Ranking Data'!$A$1:$CF$106,ROW($E21),7),"")</f>
        <v>PH</v>
      </c>
      <c r="D19" s="317">
        <f>IF(INDEX('CoC Ranking Data'!$A$1:$CF$106,ROW($E21),9)&lt;&gt;"",INDEX('CoC Ranking Data'!$A$1:$CF$106,ROW($E21),9),"")</f>
        <v>17</v>
      </c>
      <c r="E19" s="264">
        <f>IF(INDEX('CoC Ranking Data'!$A$1:$CF$106,ROW($E21),71)&lt;&gt;"",INDEX('CoC Ranking Data'!$A$1:$CF$106,ROW($E21),71),"")</f>
        <v>28515</v>
      </c>
      <c r="F19" s="212">
        <f t="shared" si="0"/>
        <v>1677.3529411764705</v>
      </c>
      <c r="G19" s="15">
        <f t="shared" si="1"/>
        <v>1</v>
      </c>
    </row>
    <row r="20" spans="1:7" s="9" customFormat="1" ht="12.75" x14ac:dyDescent="0.2">
      <c r="A20" s="286" t="str">
        <f>IF(INDEX('CoC Ranking Data'!$A$1:$CF$106,ROW($E22),4)&lt;&gt;"",INDEX('CoC Ranking Data'!$A$1:$CF$106,ROW($E22),4),"")</f>
        <v>County of Butler, Human Services</v>
      </c>
      <c r="B20" s="286" t="str">
        <f>IF(INDEX('CoC Ranking Data'!$A$1:$CF$106,ROW($E22),5)&lt;&gt;"",INDEX('CoC Ranking Data'!$A$1:$CF$106,ROW($E22),5),"")</f>
        <v>HOPE Project</v>
      </c>
      <c r="C20" s="287" t="str">
        <f>IF(INDEX('CoC Ranking Data'!$A$1:$CF$106,ROW($E22),7)&lt;&gt;"",INDEX('CoC Ranking Data'!$A$1:$CF$106,ROW($E22),7),"")</f>
        <v>PH</v>
      </c>
      <c r="D20" s="317">
        <f>IF(INDEX('CoC Ranking Data'!$A$1:$CF$106,ROW($E22),9)&lt;&gt;"",INDEX('CoC Ranking Data'!$A$1:$CF$106,ROW($E22),9),"")</f>
        <v>24</v>
      </c>
      <c r="E20" s="264">
        <f>IF(INDEX('CoC Ranking Data'!$A$1:$CF$106,ROW($E22),71)&lt;&gt;"",INDEX('CoC Ranking Data'!$A$1:$CF$106,ROW($E22),71),"")</f>
        <v>40687</v>
      </c>
      <c r="F20" s="212">
        <f t="shared" si="0"/>
        <v>1695.2916666666667</v>
      </c>
      <c r="G20" s="15">
        <f t="shared" si="1"/>
        <v>1</v>
      </c>
    </row>
    <row r="21" spans="1:7" s="9" customFormat="1" ht="12.75" x14ac:dyDescent="0.2">
      <c r="A21" s="286" t="str">
        <f>IF(INDEX('CoC Ranking Data'!$A$1:$CF$106,ROW($E23),4)&lt;&gt;"",INDEX('CoC Ranking Data'!$A$1:$CF$106,ROW($E23),4),"")</f>
        <v>County of Butler, Human Services</v>
      </c>
      <c r="B21" s="286" t="str">
        <f>IF(INDEX('CoC Ranking Data'!$A$1:$CF$106,ROW($E23),5)&lt;&gt;"",INDEX('CoC Ranking Data'!$A$1:$CF$106,ROW($E23),5),"")</f>
        <v>Path Transition Age Project</v>
      </c>
      <c r="C21" s="287" t="str">
        <f>IF(INDEX('CoC Ranking Data'!$A$1:$CF$106,ROW($E23),7)&lt;&gt;"",INDEX('CoC Ranking Data'!$A$1:$CF$106,ROW($E23),7),"")</f>
        <v>PH</v>
      </c>
      <c r="D21" s="317">
        <f>IF(INDEX('CoC Ranking Data'!$A$1:$CF$106,ROW($E23),9)&lt;&gt;"",INDEX('CoC Ranking Data'!$A$1:$CF$106,ROW($E23),9),"")</f>
        <v>11</v>
      </c>
      <c r="E21" s="264">
        <f>IF(INDEX('CoC Ranking Data'!$A$1:$CF$106,ROW($E23),71)&lt;&gt;"",INDEX('CoC Ranking Data'!$A$1:$CF$106,ROW($E23),71),"")</f>
        <v>18618</v>
      </c>
      <c r="F21" s="212">
        <f t="shared" si="0"/>
        <v>1692.5454545454545</v>
      </c>
      <c r="G21" s="15">
        <f t="shared" si="1"/>
        <v>1</v>
      </c>
    </row>
    <row r="22" spans="1:7" s="9" customFormat="1" ht="12.75" x14ac:dyDescent="0.2">
      <c r="A22" s="286" t="str">
        <f>IF(INDEX('CoC Ranking Data'!$A$1:$CF$106,ROW($E24),4)&lt;&gt;"",INDEX('CoC Ranking Data'!$A$1:$CF$106,ROW($E24),4),"")</f>
        <v>County of Greene</v>
      </c>
      <c r="B22" s="286" t="str">
        <f>IF(INDEX('CoC Ranking Data'!$A$1:$CF$106,ROW($E24),5)&lt;&gt;"",INDEX('CoC Ranking Data'!$A$1:$CF$106,ROW($E24),5),"")</f>
        <v>Greene County Rapid Rehousing Project</v>
      </c>
      <c r="C22" s="287" t="str">
        <f>IF(INDEX('CoC Ranking Data'!$A$1:$CF$106,ROW($E24),7)&lt;&gt;"",INDEX('CoC Ranking Data'!$A$1:$CF$106,ROW($E24),7),"")</f>
        <v>PH-RRH</v>
      </c>
      <c r="D22" s="317">
        <f>IF(INDEX('CoC Ranking Data'!$A$1:$CF$106,ROW($E24),9)&lt;&gt;"",INDEX('CoC Ranking Data'!$A$1:$CF$106,ROW($E24),9),"")</f>
        <v>13</v>
      </c>
      <c r="E22" s="264">
        <f>IF(INDEX('CoC Ranking Data'!$A$1:$CF$106,ROW($E24),71)&lt;&gt;"",INDEX('CoC Ranking Data'!$A$1:$CF$106,ROW($E24),71),"")</f>
        <v>9149</v>
      </c>
      <c r="F22" s="212">
        <f t="shared" si="0"/>
        <v>703.76923076923072</v>
      </c>
      <c r="G22" s="15">
        <f t="shared" si="1"/>
        <v>1</v>
      </c>
    </row>
    <row r="23" spans="1:7" s="9" customFormat="1" ht="12.75" x14ac:dyDescent="0.2">
      <c r="A23" s="286" t="str">
        <f>IF(INDEX('CoC Ranking Data'!$A$1:$CF$106,ROW($E25),4)&lt;&gt;"",INDEX('CoC Ranking Data'!$A$1:$CF$106,ROW($E25),4),"")</f>
        <v>County of Greene</v>
      </c>
      <c r="B23" s="286" t="str">
        <f>IF(INDEX('CoC Ranking Data'!$A$1:$CF$106,ROW($E25),5)&lt;&gt;"",INDEX('CoC Ranking Data'!$A$1:$CF$106,ROW($E25),5),"")</f>
        <v>Greene County Shelter + Care Project</v>
      </c>
      <c r="C23" s="287" t="str">
        <f>IF(INDEX('CoC Ranking Data'!$A$1:$CF$106,ROW($E25),7)&lt;&gt;"",INDEX('CoC Ranking Data'!$A$1:$CF$106,ROW($E25),7),"")</f>
        <v>PH</v>
      </c>
      <c r="D23" s="317">
        <f>IF(INDEX('CoC Ranking Data'!$A$1:$CF$106,ROW($E25),9)&lt;&gt;"",INDEX('CoC Ranking Data'!$A$1:$CF$106,ROW($E25),9),"")</f>
        <v>7</v>
      </c>
      <c r="E23" s="264">
        <f>IF(INDEX('CoC Ranking Data'!$A$1:$CF$106,ROW($E25),71)&lt;&gt;"",INDEX('CoC Ranking Data'!$A$1:$CF$106,ROW($E25),71),"")</f>
        <v>2661</v>
      </c>
      <c r="F23" s="212">
        <f t="shared" si="0"/>
        <v>380.14285714285717</v>
      </c>
      <c r="G23" s="15">
        <f t="shared" si="1"/>
        <v>1</v>
      </c>
    </row>
    <row r="24" spans="1:7" s="9" customFormat="1" ht="12.75" x14ac:dyDescent="0.2">
      <c r="A24" s="286" t="str">
        <f>IF(INDEX('CoC Ranking Data'!$A$1:$CF$106,ROW($E26),4)&lt;&gt;"",INDEX('CoC Ranking Data'!$A$1:$CF$106,ROW($E26),4),"")</f>
        <v>County of Greene</v>
      </c>
      <c r="B24" s="286" t="str">
        <f>IF(INDEX('CoC Ranking Data'!$A$1:$CF$106,ROW($E26),5)&lt;&gt;"",INDEX('CoC Ranking Data'!$A$1:$CF$106,ROW($E26),5),"")</f>
        <v>Greene County Supportive Housing Project</v>
      </c>
      <c r="C24" s="287" t="str">
        <f>IF(INDEX('CoC Ranking Data'!$A$1:$CF$106,ROW($E26),7)&lt;&gt;"",INDEX('CoC Ranking Data'!$A$1:$CF$106,ROW($E26),7),"")</f>
        <v>PH</v>
      </c>
      <c r="D24" s="317">
        <f>IF(INDEX('CoC Ranking Data'!$A$1:$CF$106,ROW($E26),9)&lt;&gt;"",INDEX('CoC Ranking Data'!$A$1:$CF$106,ROW($E26),9),"")</f>
        <v>14</v>
      </c>
      <c r="E24" s="264">
        <f>IF(INDEX('CoC Ranking Data'!$A$1:$CF$106,ROW($E26),71)&lt;&gt;"",INDEX('CoC Ranking Data'!$A$1:$CF$106,ROW($E26),71),"")</f>
        <v>61110</v>
      </c>
      <c r="F24" s="212">
        <f t="shared" si="0"/>
        <v>4365</v>
      </c>
      <c r="G24" s="15">
        <f t="shared" si="1"/>
        <v>0</v>
      </c>
    </row>
    <row r="25" spans="1:7" s="9" customFormat="1" ht="12.75" x14ac:dyDescent="0.2">
      <c r="A25" s="286" t="str">
        <f>IF(INDEX('CoC Ranking Data'!$A$1:$CF$106,ROW($E27),4)&lt;&gt;"",INDEX('CoC Ranking Data'!$A$1:$CF$106,ROW($E27),4),"")</f>
        <v>County of Washington</v>
      </c>
      <c r="B25" s="286" t="str">
        <f>IF(INDEX('CoC Ranking Data'!$A$1:$CF$106,ROW($E27),5)&lt;&gt;"",INDEX('CoC Ranking Data'!$A$1:$CF$106,ROW($E27),5),"")</f>
        <v>Crossing Pointe</v>
      </c>
      <c r="C25" s="287" t="str">
        <f>IF(INDEX('CoC Ranking Data'!$A$1:$CF$106,ROW($E27),7)&lt;&gt;"",INDEX('CoC Ranking Data'!$A$1:$CF$106,ROW($E27),7),"")</f>
        <v>PH</v>
      </c>
      <c r="D25" s="317">
        <f>IF(INDEX('CoC Ranking Data'!$A$1:$CF$106,ROW($E27),9)&lt;&gt;"",INDEX('CoC Ranking Data'!$A$1:$CF$106,ROW($E27),9),"")</f>
        <v>18</v>
      </c>
      <c r="E25" s="264">
        <f>IF(INDEX('CoC Ranking Data'!$A$1:$CF$106,ROW($E27),71)&lt;&gt;"",INDEX('CoC Ranking Data'!$A$1:$CF$106,ROW($E27),71),"")</f>
        <v>90816</v>
      </c>
      <c r="F25" s="212">
        <f t="shared" si="0"/>
        <v>5045.333333333333</v>
      </c>
      <c r="G25" s="15">
        <f t="shared" si="1"/>
        <v>0</v>
      </c>
    </row>
    <row r="26" spans="1:7" s="9" customFormat="1" ht="12.75" x14ac:dyDescent="0.2">
      <c r="A26" s="286" t="str">
        <f>IF(INDEX('CoC Ranking Data'!$A$1:$CF$106,ROW($E28),4)&lt;&gt;"",INDEX('CoC Ranking Data'!$A$1:$CF$106,ROW($E28),4),"")</f>
        <v>County of Washington</v>
      </c>
      <c r="B26" s="286" t="str">
        <f>IF(INDEX('CoC Ranking Data'!$A$1:$CF$106,ROW($E28),5)&lt;&gt;"",INDEX('CoC Ranking Data'!$A$1:$CF$106,ROW($E28),5),"")</f>
        <v>Permanent Supportive Housing</v>
      </c>
      <c r="C26" s="287" t="str">
        <f>IF(INDEX('CoC Ranking Data'!$A$1:$CF$106,ROW($E28),7)&lt;&gt;"",INDEX('CoC Ranking Data'!$A$1:$CF$106,ROW($E28),7),"")</f>
        <v>PH</v>
      </c>
      <c r="D26" s="317">
        <f>IF(INDEX('CoC Ranking Data'!$A$1:$CF$106,ROW($E28),9)&lt;&gt;"",INDEX('CoC Ranking Data'!$A$1:$CF$106,ROW($E28),9),"")</f>
        <v>41</v>
      </c>
      <c r="E26" s="264">
        <f>IF(INDEX('CoC Ranking Data'!$A$1:$CF$106,ROW($E28),71)&lt;&gt;"",INDEX('CoC Ranking Data'!$A$1:$CF$106,ROW($E28),71),"")</f>
        <v>109605</v>
      </c>
      <c r="F26" s="212">
        <f t="shared" si="0"/>
        <v>2673.2926829268295</v>
      </c>
      <c r="G26" s="15">
        <f t="shared" si="1"/>
        <v>1</v>
      </c>
    </row>
    <row r="27" spans="1:7" s="9" customFormat="1" ht="12.75" x14ac:dyDescent="0.2">
      <c r="A27" s="286" t="str">
        <f>IF(INDEX('CoC Ranking Data'!$A$1:$CF$106,ROW($E29),4)&lt;&gt;"",INDEX('CoC Ranking Data'!$A$1:$CF$106,ROW($E29),4),"")</f>
        <v>County of Washington</v>
      </c>
      <c r="B27" s="286" t="str">
        <f>IF(INDEX('CoC Ranking Data'!$A$1:$CF$106,ROW($E29),5)&lt;&gt;"",INDEX('CoC Ranking Data'!$A$1:$CF$106,ROW($E29),5),"")</f>
        <v>Shelter plus Care - Washington City Mission</v>
      </c>
      <c r="C27" s="287" t="str">
        <f>IF(INDEX('CoC Ranking Data'!$A$1:$CF$106,ROW($E29),7)&lt;&gt;"",INDEX('CoC Ranking Data'!$A$1:$CF$106,ROW($E29),7),"")</f>
        <v>PH</v>
      </c>
      <c r="D27" s="317">
        <f>IF(INDEX('CoC Ranking Data'!$A$1:$CF$106,ROW($E29),9)&lt;&gt;"",INDEX('CoC Ranking Data'!$A$1:$CF$106,ROW($E29),9),"")</f>
        <v>17</v>
      </c>
      <c r="E27" s="264">
        <f>IF(INDEX('CoC Ranking Data'!$A$1:$CF$106,ROW($E29),71)&lt;&gt;"",INDEX('CoC Ranking Data'!$A$1:$CF$106,ROW($E29),71),"")</f>
        <v>9336</v>
      </c>
      <c r="F27" s="212">
        <f t="shared" si="0"/>
        <v>549.17647058823525</v>
      </c>
      <c r="G27" s="15">
        <f t="shared" si="1"/>
        <v>1</v>
      </c>
    </row>
    <row r="28" spans="1:7" s="9" customFormat="1" ht="12.75" x14ac:dyDescent="0.2">
      <c r="A28" s="286" t="str">
        <f>IF(INDEX('CoC Ranking Data'!$A$1:$CF$106,ROW($E30),4)&lt;&gt;"",INDEX('CoC Ranking Data'!$A$1:$CF$106,ROW($E30),4),"")</f>
        <v>County of Washington</v>
      </c>
      <c r="B28" s="286" t="str">
        <f>IF(INDEX('CoC Ranking Data'!$A$1:$CF$106,ROW($E30),5)&lt;&gt;"",INDEX('CoC Ranking Data'!$A$1:$CF$106,ROW($E30),5),"")</f>
        <v>Shelter plus Care I</v>
      </c>
      <c r="C28" s="287" t="str">
        <f>IF(INDEX('CoC Ranking Data'!$A$1:$CF$106,ROW($E30),7)&lt;&gt;"",INDEX('CoC Ranking Data'!$A$1:$CF$106,ROW($E30),7),"")</f>
        <v>PH</v>
      </c>
      <c r="D28" s="317">
        <f>IF(INDEX('CoC Ranking Data'!$A$1:$CF$106,ROW($E30),9)&lt;&gt;"",INDEX('CoC Ranking Data'!$A$1:$CF$106,ROW($E30),9),"")</f>
        <v>23</v>
      </c>
      <c r="E28" s="264">
        <f>IF(INDEX('CoC Ranking Data'!$A$1:$CF$106,ROW($E30),71)&lt;&gt;"",INDEX('CoC Ranking Data'!$A$1:$CF$106,ROW($E30),71),"")</f>
        <v>12211</v>
      </c>
      <c r="F28" s="212">
        <f t="shared" si="0"/>
        <v>530.91304347826087</v>
      </c>
      <c r="G28" s="15">
        <f t="shared" si="1"/>
        <v>1</v>
      </c>
    </row>
    <row r="29" spans="1:7" s="9" customFormat="1" ht="12.75" x14ac:dyDescent="0.2">
      <c r="A29" s="286" t="str">
        <f>IF(INDEX('CoC Ranking Data'!$A$1:$CF$106,ROW($E31),4)&lt;&gt;"",INDEX('CoC Ranking Data'!$A$1:$CF$106,ROW($E31),4),"")</f>
        <v>County of Washington</v>
      </c>
      <c r="B29" s="286" t="str">
        <f>IF(INDEX('CoC Ranking Data'!$A$1:$CF$106,ROW($E31),5)&lt;&gt;"",INDEX('CoC Ranking Data'!$A$1:$CF$106,ROW($E31),5),"")</f>
        <v>Supportive Living</v>
      </c>
      <c r="C29" s="287" t="str">
        <f>IF(INDEX('CoC Ranking Data'!$A$1:$CF$106,ROW($E31),7)&lt;&gt;"",INDEX('CoC Ranking Data'!$A$1:$CF$106,ROW($E31),7),"")</f>
        <v>PH</v>
      </c>
      <c r="D29" s="317">
        <f>IF(INDEX('CoC Ranking Data'!$A$1:$CF$106,ROW($E31),9)&lt;&gt;"",INDEX('CoC Ranking Data'!$A$1:$CF$106,ROW($E31),9),"")</f>
        <v>7</v>
      </c>
      <c r="E29" s="264">
        <f>IF(INDEX('CoC Ranking Data'!$A$1:$CF$106,ROW($E31),71)&lt;&gt;"",INDEX('CoC Ranking Data'!$A$1:$CF$106,ROW($E31),71),"")</f>
        <v>28959</v>
      </c>
      <c r="F29" s="212">
        <f t="shared" si="0"/>
        <v>4137</v>
      </c>
      <c r="G29" s="15">
        <f t="shared" si="1"/>
        <v>0</v>
      </c>
    </row>
    <row r="30" spans="1:7" s="9" customFormat="1" ht="12.75" x14ac:dyDescent="0.2">
      <c r="A30" s="286" t="str">
        <f>IF(INDEX('CoC Ranking Data'!$A$1:$CF$106,ROW($E32),4)&lt;&gt;"",INDEX('CoC Ranking Data'!$A$1:$CF$106,ROW($E32),4),"")</f>
        <v>Crawford County Coalition on Housing Needs, Inc.</v>
      </c>
      <c r="B30" s="286" t="str">
        <f>IF(INDEX('CoC Ranking Data'!$A$1:$CF$106,ROW($E32),5)&lt;&gt;"",INDEX('CoC Ranking Data'!$A$1:$CF$106,ROW($E32),5),"")</f>
        <v>Liberty House Transitional Housing Program</v>
      </c>
      <c r="C30" s="287" t="str">
        <f>IF(INDEX('CoC Ranking Data'!$A$1:$CF$106,ROW($E32),7)&lt;&gt;"",INDEX('CoC Ranking Data'!$A$1:$CF$106,ROW($E32),7),"")</f>
        <v>TH</v>
      </c>
      <c r="D30" s="317">
        <f>IF(INDEX('CoC Ranking Data'!$A$1:$CF$106,ROW($E32),9)&lt;&gt;"",INDEX('CoC Ranking Data'!$A$1:$CF$106,ROW($E32),9),"")</f>
        <v>12</v>
      </c>
      <c r="E30" s="264">
        <f>IF(INDEX('CoC Ranking Data'!$A$1:$CF$106,ROW($E32),71)&lt;&gt;"",INDEX('CoC Ranking Data'!$A$1:$CF$106,ROW($E32),71),"")</f>
        <v>15640</v>
      </c>
      <c r="F30" s="212">
        <f t="shared" si="0"/>
        <v>1303.3333333333333</v>
      </c>
      <c r="G30" s="15">
        <f t="shared" si="1"/>
        <v>1</v>
      </c>
    </row>
    <row r="31" spans="1:7" s="9" customFormat="1" ht="12.75" x14ac:dyDescent="0.2">
      <c r="A31" s="286" t="str">
        <f>IF(INDEX('CoC Ranking Data'!$A$1:$CF$106,ROW($E33),4)&lt;&gt;"",INDEX('CoC Ranking Data'!$A$1:$CF$106,ROW($E33),4),"")</f>
        <v>Crawford County Commissioners</v>
      </c>
      <c r="B31" s="286" t="str">
        <f>IF(INDEX('CoC Ranking Data'!$A$1:$CF$106,ROW($E33),5)&lt;&gt;"",INDEX('CoC Ranking Data'!$A$1:$CF$106,ROW($E33),5),"")</f>
        <v>Crawford County Shelter plus Care</v>
      </c>
      <c r="C31" s="287" t="str">
        <f>IF(INDEX('CoC Ranking Data'!$A$1:$CF$106,ROW($E33),7)&lt;&gt;"",INDEX('CoC Ranking Data'!$A$1:$CF$106,ROW($E33),7),"")</f>
        <v>PH</v>
      </c>
      <c r="D31" s="317">
        <f>IF(INDEX('CoC Ranking Data'!$A$1:$CF$106,ROW($E33),9)&lt;&gt;"",INDEX('CoC Ranking Data'!$A$1:$CF$106,ROW($E33),9),"")</f>
        <v>38</v>
      </c>
      <c r="E31" s="264">
        <f>IF(INDEX('CoC Ranking Data'!$A$1:$CF$106,ROW($E33),71)&lt;&gt;"",INDEX('CoC Ranking Data'!$A$1:$CF$106,ROW($E33),71),"")</f>
        <v>10767</v>
      </c>
      <c r="F31" s="212">
        <f t="shared" si="0"/>
        <v>283.34210526315792</v>
      </c>
      <c r="G31" s="15">
        <f t="shared" si="1"/>
        <v>1</v>
      </c>
    </row>
    <row r="32" spans="1:7" s="9" customFormat="1" ht="12.75" x14ac:dyDescent="0.2">
      <c r="A32" s="286" t="str">
        <f>IF(INDEX('CoC Ranking Data'!$A$1:$CF$106,ROW($E34),4)&lt;&gt;"",INDEX('CoC Ranking Data'!$A$1:$CF$106,ROW($E34),4),"")</f>
        <v>Crawford County Mental Health Awareness Program, Inc.</v>
      </c>
      <c r="B32" s="286" t="str">
        <f>IF(INDEX('CoC Ranking Data'!$A$1:$CF$106,ROW($E34),5)&lt;&gt;"",INDEX('CoC Ranking Data'!$A$1:$CF$106,ROW($E34),5),"")</f>
        <v>CHAPS Fairweather Lodge</v>
      </c>
      <c r="C32" s="287" t="str">
        <f>IF(INDEX('CoC Ranking Data'!$A$1:$CF$106,ROW($E34),7)&lt;&gt;"",INDEX('CoC Ranking Data'!$A$1:$CF$106,ROW($E34),7),"")</f>
        <v>PH</v>
      </c>
      <c r="D32" s="317">
        <f>IF(INDEX('CoC Ranking Data'!$A$1:$CF$106,ROW($E34),9)&lt;&gt;"",INDEX('CoC Ranking Data'!$A$1:$CF$106,ROW($E34),9),"")</f>
        <v>12</v>
      </c>
      <c r="E32" s="264">
        <f>IF(INDEX('CoC Ranking Data'!$A$1:$CF$106,ROW($E34),71)&lt;&gt;"",INDEX('CoC Ranking Data'!$A$1:$CF$106,ROW($E34),71),"")</f>
        <v>1143</v>
      </c>
      <c r="F32" s="212">
        <f t="shared" si="0"/>
        <v>95.25</v>
      </c>
      <c r="G32" s="15">
        <f t="shared" si="1"/>
        <v>1</v>
      </c>
    </row>
    <row r="33" spans="1:7" s="9" customFormat="1" ht="12.75" x14ac:dyDescent="0.2">
      <c r="A33" s="286" t="str">
        <f>IF(INDEX('CoC Ranking Data'!$A$1:$CF$106,ROW($E35),4)&lt;&gt;"",INDEX('CoC Ranking Data'!$A$1:$CF$106,ROW($E35),4),"")</f>
        <v>Crawford County Mental Health Awareness Program, Inc.</v>
      </c>
      <c r="B33" s="286" t="str">
        <f>IF(INDEX('CoC Ranking Data'!$A$1:$CF$106,ROW($E35),5)&lt;&gt;"",INDEX('CoC Ranking Data'!$A$1:$CF$106,ROW($E35),5),"")</f>
        <v xml:space="preserve">CHAPS Family Housing </v>
      </c>
      <c r="C33" s="287" t="str">
        <f>IF(INDEX('CoC Ranking Data'!$A$1:$CF$106,ROW($E35),7)&lt;&gt;"",INDEX('CoC Ranking Data'!$A$1:$CF$106,ROW($E35),7),"")</f>
        <v>PH</v>
      </c>
      <c r="D33" s="317">
        <f>IF(INDEX('CoC Ranking Data'!$A$1:$CF$106,ROW($E35),9)&lt;&gt;"",INDEX('CoC Ranking Data'!$A$1:$CF$106,ROW($E35),9),"")</f>
        <v>8</v>
      </c>
      <c r="E33" s="264">
        <f>IF(INDEX('CoC Ranking Data'!$A$1:$CF$106,ROW($E35),71)&lt;&gt;"",INDEX('CoC Ranking Data'!$A$1:$CF$106,ROW($E35),71),"")</f>
        <v>2645</v>
      </c>
      <c r="F33" s="212">
        <f t="shared" si="0"/>
        <v>330.625</v>
      </c>
      <c r="G33" s="15">
        <f t="shared" si="1"/>
        <v>1</v>
      </c>
    </row>
    <row r="34" spans="1:7" s="9" customFormat="1" ht="12.75" x14ac:dyDescent="0.2">
      <c r="A34" s="286" t="str">
        <f>IF(INDEX('CoC Ranking Data'!$A$1:$CF$106,ROW($E36),4)&lt;&gt;"",INDEX('CoC Ranking Data'!$A$1:$CF$106,ROW($E36),4),"")</f>
        <v>Crawford County Mental Health Awareness Program, Inc.</v>
      </c>
      <c r="B34" s="286" t="str">
        <f>IF(INDEX('CoC Ranking Data'!$A$1:$CF$106,ROW($E36),5)&lt;&gt;"",INDEX('CoC Ranking Data'!$A$1:$CF$106,ROW($E36),5),"")</f>
        <v>Crawford County Housing Advocacy Project</v>
      </c>
      <c r="C34" s="287" t="str">
        <f>IF(INDEX('CoC Ranking Data'!$A$1:$CF$106,ROW($E36),7)&lt;&gt;"",INDEX('CoC Ranking Data'!$A$1:$CF$106,ROW($E36),7),"")</f>
        <v>SSO</v>
      </c>
      <c r="D34" s="317">
        <f>IF(INDEX('CoC Ranking Data'!$A$1:$CF$106,ROW($E36),9)&lt;&gt;"",INDEX('CoC Ranking Data'!$A$1:$CF$106,ROW($E36),9),"")</f>
        <v>92</v>
      </c>
      <c r="E34" s="264">
        <f>IF(INDEX('CoC Ranking Data'!$A$1:$CF$106,ROW($E36),71)&lt;&gt;"",INDEX('CoC Ranking Data'!$A$1:$CF$106,ROW($E36),71),"")</f>
        <v>93531</v>
      </c>
      <c r="F34" s="212">
        <f t="shared" si="0"/>
        <v>1016.6413043478261</v>
      </c>
      <c r="G34" s="15">
        <f t="shared" si="1"/>
        <v>1</v>
      </c>
    </row>
    <row r="35" spans="1:7" s="9" customFormat="1" ht="12.75" x14ac:dyDescent="0.2">
      <c r="A35" s="286" t="str">
        <f>IF(INDEX('CoC Ranking Data'!$A$1:$CF$106,ROW($E37),4)&lt;&gt;"",INDEX('CoC Ranking Data'!$A$1:$CF$106,ROW($E37),4),"")</f>
        <v>Crawford County Mental Health Awareness Program, Inc.</v>
      </c>
      <c r="B35" s="286" t="str">
        <f>IF(INDEX('CoC Ranking Data'!$A$1:$CF$106,ROW($E37),5)&lt;&gt;"",INDEX('CoC Ranking Data'!$A$1:$CF$106,ROW($E37),5),"")</f>
        <v xml:space="preserve">Housing Now </v>
      </c>
      <c r="C35" s="287" t="str">
        <f>IF(INDEX('CoC Ranking Data'!$A$1:$CF$106,ROW($E37),7)&lt;&gt;"",INDEX('CoC Ranking Data'!$A$1:$CF$106,ROW($E37),7),"")</f>
        <v>PH</v>
      </c>
      <c r="D35" s="317">
        <f>IF(INDEX('CoC Ranking Data'!$A$1:$CF$106,ROW($E37),9)&lt;&gt;"",INDEX('CoC Ranking Data'!$A$1:$CF$106,ROW($E37),9),"")</f>
        <v>23</v>
      </c>
      <c r="E35" s="264">
        <f>IF(INDEX('CoC Ranking Data'!$A$1:$CF$106,ROW($E37),71)&lt;&gt;"",INDEX('CoC Ranking Data'!$A$1:$CF$106,ROW($E37),71),"")</f>
        <v>72475</v>
      </c>
      <c r="F35" s="212">
        <f t="shared" si="0"/>
        <v>3151.086956521739</v>
      </c>
      <c r="G35" s="15">
        <f t="shared" si="1"/>
        <v>1</v>
      </c>
    </row>
    <row r="36" spans="1:7" s="9" customFormat="1" ht="12.75" x14ac:dyDescent="0.2">
      <c r="A36" s="286" t="str">
        <f>IF(INDEX('CoC Ranking Data'!$A$1:$CF$106,ROW($E38),4)&lt;&gt;"",INDEX('CoC Ranking Data'!$A$1:$CF$106,ROW($E38),4),"")</f>
        <v>DuBois Housing Authority</v>
      </c>
      <c r="B36" s="286" t="str">
        <f>IF(INDEX('CoC Ranking Data'!$A$1:$CF$106,ROW($E38),5)&lt;&gt;"",INDEX('CoC Ranking Data'!$A$1:$CF$106,ROW($E38),5),"")</f>
        <v>2018 Renewal App - DuBois Housing Authority - Shelter Plus Care 1/2/3/4/5</v>
      </c>
      <c r="C36" s="287" t="str">
        <f>IF(INDEX('CoC Ranking Data'!$A$1:$CF$106,ROW($E38),7)&lt;&gt;"",INDEX('CoC Ranking Data'!$A$1:$CF$106,ROW($E38),7),"")</f>
        <v>PH</v>
      </c>
      <c r="D36" s="317">
        <f>IF(INDEX('CoC Ranking Data'!$A$1:$CF$106,ROW($E38),9)&lt;&gt;"",INDEX('CoC Ranking Data'!$A$1:$CF$106,ROW($E38),9),"")</f>
        <v>68</v>
      </c>
      <c r="E36" s="264">
        <f>IF(INDEX('CoC Ranking Data'!$A$1:$CF$106,ROW($E38),71)&lt;&gt;"",INDEX('CoC Ranking Data'!$A$1:$CF$106,ROW($E38),71),"")</f>
        <v>37264</v>
      </c>
      <c r="F36" s="212">
        <f t="shared" si="0"/>
        <v>548</v>
      </c>
      <c r="G36" s="15">
        <f t="shared" si="1"/>
        <v>1</v>
      </c>
    </row>
    <row r="37" spans="1:7" s="9" customFormat="1" ht="12.75" x14ac:dyDescent="0.2">
      <c r="A37" s="286" t="str">
        <f>IF(INDEX('CoC Ranking Data'!$A$1:$CF$106,ROW($E39),4)&lt;&gt;"",INDEX('CoC Ranking Data'!$A$1:$CF$106,ROW($E39),4),"")</f>
        <v>Fayette County Community Action Agency, Inc.</v>
      </c>
      <c r="B37" s="286" t="str">
        <f>IF(INDEX('CoC Ranking Data'!$A$1:$CF$106,ROW($E39),5)&lt;&gt;"",INDEX('CoC Ranking Data'!$A$1:$CF$106,ROW($E39),5),"")</f>
        <v>Fairweather Lodge Supportive Housing</v>
      </c>
      <c r="C37" s="287" t="str">
        <f>IF(INDEX('CoC Ranking Data'!$A$1:$CF$106,ROW($E39),7)&lt;&gt;"",INDEX('CoC Ranking Data'!$A$1:$CF$106,ROW($E39),7),"")</f>
        <v>PH</v>
      </c>
      <c r="D37" s="317">
        <f>IF(INDEX('CoC Ranking Data'!$A$1:$CF$106,ROW($E39),9)&lt;&gt;"",INDEX('CoC Ranking Data'!$A$1:$CF$106,ROW($E39),9),"")</f>
        <v>11</v>
      </c>
      <c r="E37" s="264">
        <f>IF(INDEX('CoC Ranking Data'!$A$1:$CF$106,ROW($E39),71)&lt;&gt;"",INDEX('CoC Ranking Data'!$A$1:$CF$106,ROW($E39),71),"")</f>
        <v>12618</v>
      </c>
      <c r="F37" s="212">
        <f t="shared" si="0"/>
        <v>1147.090909090909</v>
      </c>
      <c r="G37" s="15">
        <f t="shared" si="1"/>
        <v>1</v>
      </c>
    </row>
    <row r="38" spans="1:7" s="9" customFormat="1" ht="12.75" x14ac:dyDescent="0.2">
      <c r="A38" s="286" t="str">
        <f>IF(INDEX('CoC Ranking Data'!$A$1:$CF$106,ROW($E40),4)&lt;&gt;"",INDEX('CoC Ranking Data'!$A$1:$CF$106,ROW($E40),4),"")</f>
        <v>Fayette County Community Action Agency, Inc.</v>
      </c>
      <c r="B38" s="286" t="str">
        <f>IF(INDEX('CoC Ranking Data'!$A$1:$CF$106,ROW($E40),5)&lt;&gt;"",INDEX('CoC Ranking Data'!$A$1:$CF$106,ROW($E40),5),"")</f>
        <v>Fayette Apartments</v>
      </c>
      <c r="C38" s="287" t="str">
        <f>IF(INDEX('CoC Ranking Data'!$A$1:$CF$106,ROW($E40),7)&lt;&gt;"",INDEX('CoC Ranking Data'!$A$1:$CF$106,ROW($E40),7),"")</f>
        <v>PH</v>
      </c>
      <c r="D38" s="317">
        <f>IF(INDEX('CoC Ranking Data'!$A$1:$CF$106,ROW($E40),9)&lt;&gt;"",INDEX('CoC Ranking Data'!$A$1:$CF$106,ROW($E40),9),"")</f>
        <v>11</v>
      </c>
      <c r="E38" s="264">
        <f>IF(INDEX('CoC Ranking Data'!$A$1:$CF$106,ROW($E40),71)&lt;&gt;"",INDEX('CoC Ranking Data'!$A$1:$CF$106,ROW($E40),71),"")</f>
        <v>6170</v>
      </c>
      <c r="F38" s="212">
        <f t="shared" si="0"/>
        <v>560.90909090909088</v>
      </c>
      <c r="G38" s="15">
        <f t="shared" si="1"/>
        <v>1</v>
      </c>
    </row>
    <row r="39" spans="1:7" s="9" customFormat="1" ht="12.75" x14ac:dyDescent="0.2">
      <c r="A39" s="286" t="str">
        <f>IF(INDEX('CoC Ranking Data'!$A$1:$CF$106,ROW($E41),4)&lt;&gt;"",INDEX('CoC Ranking Data'!$A$1:$CF$106,ROW($E41),4),"")</f>
        <v>Fayette County Community Action Agency, Inc.</v>
      </c>
      <c r="B39" s="286" t="str">
        <f>IF(INDEX('CoC Ranking Data'!$A$1:$CF$106,ROW($E41),5)&lt;&gt;"",INDEX('CoC Ranking Data'!$A$1:$CF$106,ROW($E41),5),"")</f>
        <v>Fayette County Rapid Rehousing</v>
      </c>
      <c r="C39" s="287" t="str">
        <f>IF(INDEX('CoC Ranking Data'!$A$1:$CF$106,ROW($E41),7)&lt;&gt;"",INDEX('CoC Ranking Data'!$A$1:$CF$106,ROW($E41),7),"")</f>
        <v>PH-RRH</v>
      </c>
      <c r="D39" s="317">
        <f>IF(INDEX('CoC Ranking Data'!$A$1:$CF$106,ROW($E41),9)&lt;&gt;"",INDEX('CoC Ranking Data'!$A$1:$CF$106,ROW($E41),9),"")</f>
        <v>14</v>
      </c>
      <c r="E39" s="264">
        <f>IF(INDEX('CoC Ranking Data'!$A$1:$CF$106,ROW($E41),71)&lt;&gt;"",INDEX('CoC Ranking Data'!$A$1:$CF$106,ROW($E41),71),"")</f>
        <v>21733</v>
      </c>
      <c r="F39" s="212">
        <f t="shared" si="0"/>
        <v>1552.3571428571429</v>
      </c>
      <c r="G39" s="15">
        <f t="shared" si="1"/>
        <v>1</v>
      </c>
    </row>
    <row r="40" spans="1:7" s="9" customFormat="1" ht="12.75" x14ac:dyDescent="0.2">
      <c r="A40" s="286" t="str">
        <f>IF(INDEX('CoC Ranking Data'!$A$1:$CF$106,ROW($E42),4)&lt;&gt;"",INDEX('CoC Ranking Data'!$A$1:$CF$106,ROW($E42),4),"")</f>
        <v>Fayette County Community Action Agency, Inc.</v>
      </c>
      <c r="B40" s="286" t="str">
        <f>IF(INDEX('CoC Ranking Data'!$A$1:$CF$106,ROW($E42),5)&lt;&gt;"",INDEX('CoC Ranking Data'!$A$1:$CF$106,ROW($E42),5),"")</f>
        <v>Lenox Street Apartments</v>
      </c>
      <c r="C40" s="287" t="str">
        <f>IF(INDEX('CoC Ranking Data'!$A$1:$CF$106,ROW($E42),7)&lt;&gt;"",INDEX('CoC Ranking Data'!$A$1:$CF$106,ROW($E42),7),"")</f>
        <v>PH</v>
      </c>
      <c r="D40" s="317">
        <f>IF(INDEX('CoC Ranking Data'!$A$1:$CF$106,ROW($E42),9)&lt;&gt;"",INDEX('CoC Ranking Data'!$A$1:$CF$106,ROW($E42),9),"")</f>
        <v>6</v>
      </c>
      <c r="E40" s="264">
        <f>IF(INDEX('CoC Ranking Data'!$A$1:$CF$106,ROW($E42),71)&lt;&gt;"",INDEX('CoC Ranking Data'!$A$1:$CF$106,ROW($E42),71),"")</f>
        <v>29794</v>
      </c>
      <c r="F40" s="212">
        <f t="shared" si="0"/>
        <v>4965.666666666667</v>
      </c>
      <c r="G40" s="15">
        <f t="shared" si="1"/>
        <v>0</v>
      </c>
    </row>
    <row r="41" spans="1:7" s="9" customFormat="1" ht="12.75" x14ac:dyDescent="0.2">
      <c r="A41" s="286" t="str">
        <f>IF(INDEX('CoC Ranking Data'!$A$1:$CF$106,ROW($E43),4)&lt;&gt;"",INDEX('CoC Ranking Data'!$A$1:$CF$106,ROW($E43),4),"")</f>
        <v>Fayette County Community Action Agency, Inc.</v>
      </c>
      <c r="B41" s="286" t="str">
        <f>IF(INDEX('CoC Ranking Data'!$A$1:$CF$106,ROW($E43),5)&lt;&gt;"",INDEX('CoC Ranking Data'!$A$1:$CF$106,ROW($E43),5),"")</f>
        <v>Southwest Regional Rapid Re-Housing Program</v>
      </c>
      <c r="C41" s="287" t="str">
        <f>IF(INDEX('CoC Ranking Data'!$A$1:$CF$106,ROW($E43),7)&lt;&gt;"",INDEX('CoC Ranking Data'!$A$1:$CF$106,ROW($E43),7),"")</f>
        <v>PH-RRH</v>
      </c>
      <c r="D41" s="317">
        <f>IF(INDEX('CoC Ranking Data'!$A$1:$CF$106,ROW($E43),9)&lt;&gt;"",INDEX('CoC Ranking Data'!$A$1:$CF$106,ROW($E43),9),"")</f>
        <v>102</v>
      </c>
      <c r="E41" s="264">
        <f>IF(INDEX('CoC Ranking Data'!$A$1:$CF$106,ROW($E43),71)&lt;&gt;"",INDEX('CoC Ranking Data'!$A$1:$CF$106,ROW($E43),71),"")</f>
        <v>165413</v>
      </c>
      <c r="F41" s="212">
        <f t="shared" si="0"/>
        <v>1621.6960784313726</v>
      </c>
      <c r="G41" s="15">
        <f t="shared" si="1"/>
        <v>1</v>
      </c>
    </row>
    <row r="42" spans="1:7" s="9" customFormat="1" ht="12.75" x14ac:dyDescent="0.2">
      <c r="A42" s="286" t="str">
        <f>IF(INDEX('CoC Ranking Data'!$A$1:$CF$106,ROW($E44),4)&lt;&gt;"",INDEX('CoC Ranking Data'!$A$1:$CF$106,ROW($E44),4),"")</f>
        <v>Housing Authority of the County of Butler</v>
      </c>
      <c r="B42" s="286" t="str">
        <f>IF(INDEX('CoC Ranking Data'!$A$1:$CF$106,ROW($E44),5)&lt;&gt;"",INDEX('CoC Ranking Data'!$A$1:$CF$106,ROW($E44),5),"")</f>
        <v>Franklin Court Chronically Homeless</v>
      </c>
      <c r="C42" s="287" t="str">
        <f>IF(INDEX('CoC Ranking Data'!$A$1:$CF$106,ROW($E44),7)&lt;&gt;"",INDEX('CoC Ranking Data'!$A$1:$CF$106,ROW($E44),7),"")</f>
        <v>PH</v>
      </c>
      <c r="D42" s="317">
        <f>IF(INDEX('CoC Ranking Data'!$A$1:$CF$106,ROW($E44),9)&lt;&gt;"",INDEX('CoC Ranking Data'!$A$1:$CF$106,ROW($E44),9),"")</f>
        <v>5</v>
      </c>
      <c r="E42" s="264">
        <f>IF(INDEX('CoC Ranking Data'!$A$1:$CF$106,ROW($E44),71)&lt;&gt;"",INDEX('CoC Ranking Data'!$A$1:$CF$106,ROW($E44),71),"")</f>
        <v>38234</v>
      </c>
      <c r="F42" s="212">
        <f t="shared" si="0"/>
        <v>7646.8</v>
      </c>
      <c r="G42" s="15">
        <f t="shared" si="1"/>
        <v>0</v>
      </c>
    </row>
    <row r="43" spans="1:7" s="9" customFormat="1" ht="12.75" x14ac:dyDescent="0.2">
      <c r="A43" s="286" t="str">
        <f>IF(INDEX('CoC Ranking Data'!$A$1:$CF$106,ROW($E45),4)&lt;&gt;"",INDEX('CoC Ranking Data'!$A$1:$CF$106,ROW($E45),4),"")</f>
        <v>Indiana County Community Action Program, Inc.</v>
      </c>
      <c r="B43" s="286" t="str">
        <f>IF(INDEX('CoC Ranking Data'!$A$1:$CF$106,ROW($E45),5)&lt;&gt;"",INDEX('CoC Ranking Data'!$A$1:$CF$106,ROW($E45),5),"")</f>
        <v>PHD Consolidated</v>
      </c>
      <c r="C43" s="287" t="str">
        <f>IF(INDEX('CoC Ranking Data'!$A$1:$CF$106,ROW($E45),7)&lt;&gt;"",INDEX('CoC Ranking Data'!$A$1:$CF$106,ROW($E45),7),"")</f>
        <v>PH</v>
      </c>
      <c r="D43" s="317">
        <f>IF(INDEX('CoC Ranking Data'!$A$1:$CF$106,ROW($E45),9)&lt;&gt;"",INDEX('CoC Ranking Data'!$A$1:$CF$106,ROW($E45),9),"")</f>
        <v>13</v>
      </c>
      <c r="E43" s="264">
        <f>IF(INDEX('CoC Ranking Data'!$A$1:$CF$106,ROW($E45),71)&lt;&gt;"",INDEX('CoC Ranking Data'!$A$1:$CF$106,ROW($E45),71),"")</f>
        <v>70090</v>
      </c>
      <c r="F43" s="212">
        <f t="shared" si="0"/>
        <v>5391.5384615384619</v>
      </c>
      <c r="G43" s="15">
        <f t="shared" si="1"/>
        <v>0</v>
      </c>
    </row>
    <row r="44" spans="1:7" s="9" customFormat="1" ht="12.75" x14ac:dyDescent="0.2">
      <c r="A44" s="286" t="str">
        <f>IF(INDEX('CoC Ranking Data'!$A$1:$CF$106,ROW($E46),4)&lt;&gt;"",INDEX('CoC Ranking Data'!$A$1:$CF$106,ROW($E46),4),"")</f>
        <v>Lawrence County Social Services, Inc.</v>
      </c>
      <c r="B44" s="286" t="str">
        <f>IF(INDEX('CoC Ranking Data'!$A$1:$CF$106,ROW($E46),5)&lt;&gt;"",INDEX('CoC Ranking Data'!$A$1:$CF$106,ROW($E46),5),"")</f>
        <v>NWRHA</v>
      </c>
      <c r="C44" s="287" t="str">
        <f>IF(INDEX('CoC Ranking Data'!$A$1:$CF$106,ROW($E46),7)&lt;&gt;"",INDEX('CoC Ranking Data'!$A$1:$CF$106,ROW($E46),7),"")</f>
        <v>PH</v>
      </c>
      <c r="D44" s="317">
        <f>IF(INDEX('CoC Ranking Data'!$A$1:$CF$106,ROW($E46),9)&lt;&gt;"",INDEX('CoC Ranking Data'!$A$1:$CF$106,ROW($E46),9),"")</f>
        <v>12</v>
      </c>
      <c r="E44" s="264">
        <f>IF(INDEX('CoC Ranking Data'!$A$1:$CF$106,ROW($E46),71)&lt;&gt;"",INDEX('CoC Ranking Data'!$A$1:$CF$106,ROW($E46),71),"")</f>
        <v>9473</v>
      </c>
      <c r="F44" s="212">
        <f t="shared" si="0"/>
        <v>789.41666666666663</v>
      </c>
      <c r="G44" s="15">
        <f t="shared" si="1"/>
        <v>1</v>
      </c>
    </row>
    <row r="45" spans="1:7" s="9" customFormat="1" ht="12.75" x14ac:dyDescent="0.2">
      <c r="A45" s="286" t="str">
        <f>IF(INDEX('CoC Ranking Data'!$A$1:$CF$106,ROW($E47),4)&lt;&gt;"",INDEX('CoC Ranking Data'!$A$1:$CF$106,ROW($E47),4),"")</f>
        <v>Lawrence County Social Services, Inc.</v>
      </c>
      <c r="B45" s="286" t="str">
        <f>IF(INDEX('CoC Ranking Data'!$A$1:$CF$106,ROW($E47),5)&lt;&gt;"",INDEX('CoC Ranking Data'!$A$1:$CF$106,ROW($E47),5),"")</f>
        <v>NWRHA 2</v>
      </c>
      <c r="C45" s="287" t="str">
        <f>IF(INDEX('CoC Ranking Data'!$A$1:$CF$106,ROW($E47),7)&lt;&gt;"",INDEX('CoC Ranking Data'!$A$1:$CF$106,ROW($E47),7),"")</f>
        <v>PH</v>
      </c>
      <c r="D45" s="317">
        <f>IF(INDEX('CoC Ranking Data'!$A$1:$CF$106,ROW($E47),9)&lt;&gt;"",INDEX('CoC Ranking Data'!$A$1:$CF$106,ROW($E47),9),"")</f>
        <v>28</v>
      </c>
      <c r="E45" s="264">
        <f>IF(INDEX('CoC Ranking Data'!$A$1:$CF$106,ROW($E47),71)&lt;&gt;"",INDEX('CoC Ranking Data'!$A$1:$CF$106,ROW($E47),71),"")</f>
        <v>47297</v>
      </c>
      <c r="F45" s="212">
        <f t="shared" si="0"/>
        <v>1689.1785714285713</v>
      </c>
      <c r="G45" s="15">
        <f t="shared" si="1"/>
        <v>1</v>
      </c>
    </row>
    <row r="46" spans="1:7" s="9" customFormat="1" ht="12.75" x14ac:dyDescent="0.2">
      <c r="A46" s="286" t="str">
        <f>IF(INDEX('CoC Ranking Data'!$A$1:$CF$106,ROW($E48),4)&lt;&gt;"",INDEX('CoC Ranking Data'!$A$1:$CF$106,ROW($E48),4),"")</f>
        <v>Lawrence County Social Services, Inc.</v>
      </c>
      <c r="B46" s="286" t="str">
        <f>IF(INDEX('CoC Ranking Data'!$A$1:$CF$106,ROW($E48),5)&lt;&gt;"",INDEX('CoC Ranking Data'!$A$1:$CF$106,ROW($E48),5),"")</f>
        <v>SAFE</v>
      </c>
      <c r="C46" s="287" t="str">
        <f>IF(INDEX('CoC Ranking Data'!$A$1:$CF$106,ROW($E48),7)&lt;&gt;"",INDEX('CoC Ranking Data'!$A$1:$CF$106,ROW($E48),7),"")</f>
        <v>SSO</v>
      </c>
      <c r="D46" s="317">
        <f>IF(INDEX('CoC Ranking Data'!$A$1:$CF$106,ROW($E48),9)&lt;&gt;"",INDEX('CoC Ranking Data'!$A$1:$CF$106,ROW($E48),9),"")</f>
        <v>261</v>
      </c>
      <c r="E46" s="264">
        <f>IF(INDEX('CoC Ranking Data'!$A$1:$CF$106,ROW($E48),71)&lt;&gt;"",INDEX('CoC Ranking Data'!$A$1:$CF$106,ROW($E48),71),"")</f>
        <v>40634</v>
      </c>
      <c r="F46" s="212">
        <f t="shared" si="0"/>
        <v>155.68582375478928</v>
      </c>
      <c r="G46" s="15">
        <f t="shared" si="1"/>
        <v>1</v>
      </c>
    </row>
    <row r="47" spans="1:7" s="9" customFormat="1" ht="12.75" x14ac:dyDescent="0.2">
      <c r="A47" s="286" t="str">
        <f>IF(INDEX('CoC Ranking Data'!$A$1:$CF$106,ROW($E49),4)&lt;&gt;"",INDEX('CoC Ranking Data'!$A$1:$CF$106,ROW($E49),4),"")</f>
        <v>Lawrence County Social Services, Inc.</v>
      </c>
      <c r="B47" s="286" t="str">
        <f>IF(INDEX('CoC Ranking Data'!$A$1:$CF$106,ROW($E49),5)&lt;&gt;"",INDEX('CoC Ranking Data'!$A$1:$CF$106,ROW($E49),5),"")</f>
        <v>TEAM RRH</v>
      </c>
      <c r="C47" s="287" t="str">
        <f>IF(INDEX('CoC Ranking Data'!$A$1:$CF$106,ROW($E49),7)&lt;&gt;"",INDEX('CoC Ranking Data'!$A$1:$CF$106,ROW($E49),7),"")</f>
        <v>PH-RRH</v>
      </c>
      <c r="D47" s="317">
        <f>IF(INDEX('CoC Ranking Data'!$A$1:$CF$106,ROW($E49),9)&lt;&gt;"",INDEX('CoC Ranking Data'!$A$1:$CF$106,ROW($E49),9),"")</f>
        <v>11</v>
      </c>
      <c r="E47" s="264">
        <f>IF(INDEX('CoC Ranking Data'!$A$1:$CF$106,ROW($E49),71)&lt;&gt;"",INDEX('CoC Ranking Data'!$A$1:$CF$106,ROW($E49),71),"")</f>
        <v>36453</v>
      </c>
      <c r="F47" s="212">
        <f t="shared" si="0"/>
        <v>3313.909090909091</v>
      </c>
      <c r="G47" s="15">
        <f t="shared" si="1"/>
        <v>0</v>
      </c>
    </row>
    <row r="48" spans="1:7" s="9" customFormat="1" ht="12.75" x14ac:dyDescent="0.2">
      <c r="A48" s="286" t="str">
        <f>IF(INDEX('CoC Ranking Data'!$A$1:$CF$106,ROW($E50),4)&lt;&gt;"",INDEX('CoC Ranking Data'!$A$1:$CF$106,ROW($E50),4),"")</f>
        <v>Lawrence County Social Services, Inc.</v>
      </c>
      <c r="B48" s="286" t="str">
        <f>IF(INDEX('CoC Ranking Data'!$A$1:$CF$106,ROW($E50),5)&lt;&gt;"",INDEX('CoC Ranking Data'!$A$1:$CF$106,ROW($E50),5),"")</f>
        <v>Turning Point</v>
      </c>
      <c r="C48" s="287" t="str">
        <f>IF(INDEX('CoC Ranking Data'!$A$1:$CF$106,ROW($E50),7)&lt;&gt;"",INDEX('CoC Ranking Data'!$A$1:$CF$106,ROW($E50),7),"")</f>
        <v>PH</v>
      </c>
      <c r="D48" s="317">
        <f>IF(INDEX('CoC Ranking Data'!$A$1:$CF$106,ROW($E50),9)&lt;&gt;"",INDEX('CoC Ranking Data'!$A$1:$CF$106,ROW($E50),9),"")</f>
        <v>21</v>
      </c>
      <c r="E48" s="264">
        <f>IF(INDEX('CoC Ranking Data'!$A$1:$CF$106,ROW($E50),71)&lt;&gt;"",INDEX('CoC Ranking Data'!$A$1:$CF$106,ROW($E50),71),"")</f>
        <v>115109</v>
      </c>
      <c r="F48" s="212">
        <f t="shared" si="0"/>
        <v>5481.3809523809523</v>
      </c>
      <c r="G48" s="15">
        <v>1</v>
      </c>
    </row>
    <row r="49" spans="1:7" s="9" customFormat="1" ht="12.75" x14ac:dyDescent="0.2">
      <c r="A49" s="286" t="str">
        <f>IF(INDEX('CoC Ranking Data'!$A$1:$CF$106,ROW($E51),4)&lt;&gt;"",INDEX('CoC Ranking Data'!$A$1:$CF$106,ROW($E51),4),"")</f>
        <v>Lawrence County Social Services, Inc.</v>
      </c>
      <c r="B49" s="286" t="str">
        <f>IF(INDEX('CoC Ranking Data'!$A$1:$CF$106,ROW($E51),5)&lt;&gt;"",INDEX('CoC Ranking Data'!$A$1:$CF$106,ROW($E51),5),"")</f>
        <v>Veterans RRH</v>
      </c>
      <c r="C49" s="287" t="str">
        <f>IF(INDEX('CoC Ranking Data'!$A$1:$CF$106,ROW($E51),7)&lt;&gt;"",INDEX('CoC Ranking Data'!$A$1:$CF$106,ROW($E51),7),"")</f>
        <v>PH-RRH</v>
      </c>
      <c r="D49" s="317">
        <f>IF(INDEX('CoC Ranking Data'!$A$1:$CF$106,ROW($E51),9)&lt;&gt;"",INDEX('CoC Ranking Data'!$A$1:$CF$106,ROW($E51),9),"")</f>
        <v>16</v>
      </c>
      <c r="E49" s="264">
        <f>IF(INDEX('CoC Ranking Data'!$A$1:$CF$106,ROW($E51),71)&lt;&gt;"",INDEX('CoC Ranking Data'!$A$1:$CF$106,ROW($E51),71),"")</f>
        <v>71865</v>
      </c>
      <c r="F49" s="212">
        <f t="shared" si="0"/>
        <v>4491.5625</v>
      </c>
      <c r="G49" s="15">
        <f t="shared" si="1"/>
        <v>0</v>
      </c>
    </row>
    <row r="50" spans="1:7" s="9" customFormat="1" ht="12.75" x14ac:dyDescent="0.2">
      <c r="A50" s="286" t="str">
        <f>IF(INDEX('CoC Ranking Data'!$A$1:$CF$106,ROW($E52),4)&lt;&gt;"",INDEX('CoC Ranking Data'!$A$1:$CF$106,ROW($E52),4),"")</f>
        <v>McKean County Redevelopment &amp; Housing Authority</v>
      </c>
      <c r="B50" s="286" t="str">
        <f>IF(INDEX('CoC Ranking Data'!$A$1:$CF$106,ROW($E52),5)&lt;&gt;"",INDEX('CoC Ranking Data'!$A$1:$CF$106,ROW($E52),5),"")</f>
        <v>Northwest RRH</v>
      </c>
      <c r="C50" s="287" t="str">
        <f>IF(INDEX('CoC Ranking Data'!$A$1:$CF$106,ROW($E52),7)&lt;&gt;"",INDEX('CoC Ranking Data'!$A$1:$CF$106,ROW($E52),7),"")</f>
        <v>PH-RRH</v>
      </c>
      <c r="D50" s="317">
        <f>IF(INDEX('CoC Ranking Data'!$A$1:$CF$106,ROW($E52),9)&lt;&gt;"",INDEX('CoC Ranking Data'!$A$1:$CF$106,ROW($E52),9),"")</f>
        <v>69</v>
      </c>
      <c r="E50" s="264">
        <f>IF(INDEX('CoC Ranking Data'!$A$1:$CF$106,ROW($E52),71)&lt;&gt;"",INDEX('CoC Ranking Data'!$A$1:$CF$106,ROW($E52),71),"")</f>
        <v>103686</v>
      </c>
      <c r="F50" s="212">
        <f t="shared" si="0"/>
        <v>1502.695652173913</v>
      </c>
      <c r="G50" s="15">
        <f t="shared" si="1"/>
        <v>1</v>
      </c>
    </row>
    <row r="51" spans="1:7" s="9" customFormat="1" ht="12.75" x14ac:dyDescent="0.2">
      <c r="A51" s="286" t="str">
        <f>IF(INDEX('CoC Ranking Data'!$A$1:$CF$106,ROW($E53),4)&lt;&gt;"",INDEX('CoC Ranking Data'!$A$1:$CF$106,ROW($E53),4),"")</f>
        <v>Northern Cambria Community Development Corporation</v>
      </c>
      <c r="B51" s="286" t="str">
        <f>IF(INDEX('CoC Ranking Data'!$A$1:$CF$106,ROW($E53),5)&lt;&gt;"",INDEX('CoC Ranking Data'!$A$1:$CF$106,ROW($E53),5),"")</f>
        <v>Chestnut Street Gardens Renewal Project Application FY 2018</v>
      </c>
      <c r="C51" s="287" t="str">
        <f>IF(INDEX('CoC Ranking Data'!$A$1:$CF$106,ROW($E53),7)&lt;&gt;"",INDEX('CoC Ranking Data'!$A$1:$CF$106,ROW($E53),7),"")</f>
        <v>PH</v>
      </c>
      <c r="D51" s="317">
        <f>IF(INDEX('CoC Ranking Data'!$A$1:$CF$106,ROW($E53),9)&lt;&gt;"",INDEX('CoC Ranking Data'!$A$1:$CF$106,ROW($E53),9),"")</f>
        <v>5</v>
      </c>
      <c r="E51" s="264">
        <f>IF(INDEX('CoC Ranking Data'!$A$1:$CF$106,ROW($E53),71)&lt;&gt;"",INDEX('CoC Ranking Data'!$A$1:$CF$106,ROW($E53),71),"")</f>
        <v>24755</v>
      </c>
      <c r="F51" s="212">
        <f t="shared" si="0"/>
        <v>4951</v>
      </c>
      <c r="G51" s="15">
        <f t="shared" si="1"/>
        <v>0</v>
      </c>
    </row>
    <row r="52" spans="1:7" s="9" customFormat="1" ht="12.75" x14ac:dyDescent="0.2">
      <c r="A52" s="286" t="str">
        <f>IF(INDEX('CoC Ranking Data'!$A$1:$CF$106,ROW($E54),4)&lt;&gt;"",INDEX('CoC Ranking Data'!$A$1:$CF$106,ROW($E54),4),"")</f>
        <v>Northern Cambria Community Development Corporation</v>
      </c>
      <c r="B52" s="286" t="str">
        <f>IF(INDEX('CoC Ranking Data'!$A$1:$CF$106,ROW($E54),5)&lt;&gt;"",INDEX('CoC Ranking Data'!$A$1:$CF$106,ROW($E54),5),"")</f>
        <v>Clinton Street Gardens Renewal Project Application FY 2018</v>
      </c>
      <c r="C52" s="287" t="str">
        <f>IF(INDEX('CoC Ranking Data'!$A$1:$CF$106,ROW($E54),7)&lt;&gt;"",INDEX('CoC Ranking Data'!$A$1:$CF$106,ROW($E54),7),"")</f>
        <v>PH</v>
      </c>
      <c r="D52" s="317">
        <f>IF(INDEX('CoC Ranking Data'!$A$1:$CF$106,ROW($E54),9)&lt;&gt;"",INDEX('CoC Ranking Data'!$A$1:$CF$106,ROW($E54),9),"")</f>
        <v>7</v>
      </c>
      <c r="E52" s="264">
        <f>IF(INDEX('CoC Ranking Data'!$A$1:$CF$106,ROW($E54),71)&lt;&gt;"",INDEX('CoC Ranking Data'!$A$1:$CF$106,ROW($E54),71),"")</f>
        <v>18049</v>
      </c>
      <c r="F52" s="212">
        <f t="shared" si="0"/>
        <v>2578.4285714285716</v>
      </c>
      <c r="G52" s="15">
        <f t="shared" si="1"/>
        <v>1</v>
      </c>
    </row>
    <row r="53" spans="1:7" s="9" customFormat="1" ht="12.75" x14ac:dyDescent="0.2">
      <c r="A53" s="286" t="str">
        <f>IF(INDEX('CoC Ranking Data'!$A$1:$CF$106,ROW($E55),4)&lt;&gt;"",INDEX('CoC Ranking Data'!$A$1:$CF$106,ROW($E55),4),"")</f>
        <v>Union Mission of Latrobe, Inc.</v>
      </c>
      <c r="B53" s="286" t="str">
        <f>IF(INDEX('CoC Ranking Data'!$A$1:$CF$106,ROW($E55),5)&lt;&gt;"",INDEX('CoC Ranking Data'!$A$1:$CF$106,ROW($E55),5),"")</f>
        <v>Consolidated Union Mission Permanent Supportive Housing</v>
      </c>
      <c r="C53" s="287" t="str">
        <f>IF(INDEX('CoC Ranking Data'!$A$1:$CF$106,ROW($E55),7)&lt;&gt;"",INDEX('CoC Ranking Data'!$A$1:$CF$106,ROW($E55),7),"")</f>
        <v>PH</v>
      </c>
      <c r="D53" s="317">
        <f>IF(INDEX('CoC Ranking Data'!$A$1:$CF$106,ROW($E55),9)&lt;&gt;"",INDEX('CoC Ranking Data'!$A$1:$CF$106,ROW($E55),9),"")</f>
        <v>19</v>
      </c>
      <c r="E53" s="264">
        <f>IF(INDEX('CoC Ranking Data'!$A$1:$CF$106,ROW($E55),71)&lt;&gt;"",INDEX('CoC Ranking Data'!$A$1:$CF$106,ROW($E55),71),"")</f>
        <v>3507</v>
      </c>
      <c r="F53" s="212">
        <f t="shared" si="0"/>
        <v>184.57894736842104</v>
      </c>
      <c r="G53" s="15">
        <f t="shared" si="1"/>
        <v>1</v>
      </c>
    </row>
    <row r="54" spans="1:7" x14ac:dyDescent="0.25">
      <c r="A54" s="286" t="str">
        <f>IF(INDEX('CoC Ranking Data'!$A$1:$CF$106,ROW($E56),4)&lt;&gt;"",INDEX('CoC Ranking Data'!$A$1:$CF$106,ROW($E56),4),"")</f>
        <v>Victim Outreach Intervention Center</v>
      </c>
      <c r="B54" s="286" t="str">
        <f>IF(INDEX('CoC Ranking Data'!$A$1:$CF$106,ROW($E56),5)&lt;&gt;"",INDEX('CoC Ranking Data'!$A$1:$CF$106,ROW($E56),5),"")</f>
        <v>Enduring VOICe</v>
      </c>
      <c r="C54" s="287" t="str">
        <f>IF(INDEX('CoC Ranking Data'!$A$1:$CF$106,ROW($E56),7)&lt;&gt;"",INDEX('CoC Ranking Data'!$A$1:$CF$106,ROW($E56),7),"")</f>
        <v>PH</v>
      </c>
      <c r="D54" s="317">
        <f>IF(INDEX('CoC Ranking Data'!$A$1:$CF$106,ROW($E56),9)&lt;&gt;"",INDEX('CoC Ranking Data'!$A$1:$CF$106,ROW($E56),9),"")</f>
        <v>40</v>
      </c>
      <c r="E54" s="264">
        <f>IF(INDEX('CoC Ranking Data'!$A$1:$CF$106,ROW($E56),71)&lt;&gt;"",INDEX('CoC Ranking Data'!$A$1:$CF$106,ROW($E56),71),"")</f>
        <v>27895</v>
      </c>
      <c r="F54" s="212">
        <f t="shared" si="0"/>
        <v>697.375</v>
      </c>
      <c r="G54" s="15">
        <f t="shared" si="1"/>
        <v>1</v>
      </c>
    </row>
    <row r="55" spans="1:7" ht="15" customHeight="1" x14ac:dyDescent="0.25">
      <c r="A55" s="286" t="str">
        <f>IF(INDEX('CoC Ranking Data'!$A$1:$CF$106,ROW($E57),4)&lt;&gt;"",INDEX('CoC Ranking Data'!$A$1:$CF$106,ROW($E57),4),"")</f>
        <v>Warren-Forest Counties Economic Opportunity Council</v>
      </c>
      <c r="B55" s="286" t="str">
        <f>IF(INDEX('CoC Ranking Data'!$A$1:$CF$106,ROW($E57),5)&lt;&gt;"",INDEX('CoC Ranking Data'!$A$1:$CF$106,ROW($E57),5),"")</f>
        <v>Youngsville Permanent Supportive Housing</v>
      </c>
      <c r="C55" s="287" t="str">
        <f>IF(INDEX('CoC Ranking Data'!$A$1:$CF$106,ROW($E57),7)&lt;&gt;"",INDEX('CoC Ranking Data'!$A$1:$CF$106,ROW($E57),7),"")</f>
        <v>PH</v>
      </c>
      <c r="D55" s="317">
        <f>IF(INDEX('CoC Ranking Data'!$A$1:$CF$106,ROW($E57),9)&lt;&gt;"",INDEX('CoC Ranking Data'!$A$1:$CF$106,ROW($E57),9),"")</f>
        <v>8</v>
      </c>
      <c r="E55" s="264">
        <f>IF(INDEX('CoC Ranking Data'!$A$1:$CF$106,ROW($E57),71)&lt;&gt;"",INDEX('CoC Ranking Data'!$A$1:$CF$106,ROW($E57),71),"")</f>
        <v>25144</v>
      </c>
      <c r="F55" s="212">
        <f t="shared" si="0"/>
        <v>3143</v>
      </c>
      <c r="G55" s="15">
        <f t="shared" si="1"/>
        <v>1</v>
      </c>
    </row>
    <row r="56" spans="1:7" x14ac:dyDescent="0.25">
      <c r="A56" s="286" t="str">
        <f>IF(INDEX('CoC Ranking Data'!$A$1:$CF$106,ROW($E58),4)&lt;&gt;"",INDEX('CoC Ranking Data'!$A$1:$CF$106,ROW($E58),4),"")</f>
        <v>Westmoreland Community Action</v>
      </c>
      <c r="B56" s="286" t="str">
        <f>IF(INDEX('CoC Ranking Data'!$A$1:$CF$106,ROW($E58),5)&lt;&gt;"",INDEX('CoC Ranking Data'!$A$1:$CF$106,ROW($E58),5),"")</f>
        <v>Consolidated WCA PSH Project FY2018</v>
      </c>
      <c r="C56" s="287" t="str">
        <f>IF(INDEX('CoC Ranking Data'!$A$1:$CF$106,ROW($E58),7)&lt;&gt;"",INDEX('CoC Ranking Data'!$A$1:$CF$106,ROW($E58),7),"")</f>
        <v>PH</v>
      </c>
      <c r="D56" s="317">
        <f>IF(INDEX('CoC Ranking Data'!$A$1:$CF$106,ROW($E58),9)&lt;&gt;"",INDEX('CoC Ranking Data'!$A$1:$CF$106,ROW($E58),9),"")</f>
        <v>16</v>
      </c>
      <c r="E56" s="264">
        <f>IF(INDEX('CoC Ranking Data'!$A$1:$CF$106,ROW($E58),71)&lt;&gt;"",INDEX('CoC Ranking Data'!$A$1:$CF$106,ROW($E58),71),"")</f>
        <v>98397</v>
      </c>
      <c r="F56" s="212">
        <f t="shared" si="0"/>
        <v>6149.8125</v>
      </c>
      <c r="G56" s="15">
        <f t="shared" si="1"/>
        <v>0</v>
      </c>
    </row>
    <row r="57" spans="1:7" x14ac:dyDescent="0.25">
      <c r="A57" s="286" t="str">
        <f>IF(INDEX('CoC Ranking Data'!$A$1:$CF$106,ROW($E59),4)&lt;&gt;"",INDEX('CoC Ranking Data'!$A$1:$CF$106,ROW($E59),4),"")</f>
        <v>Westmoreland Community Action</v>
      </c>
      <c r="B57" s="286" t="str">
        <f>IF(INDEX('CoC Ranking Data'!$A$1:$CF$106,ROW($E59),5)&lt;&gt;"",INDEX('CoC Ranking Data'!$A$1:$CF$106,ROW($E59),5),"")</f>
        <v>WCA PSH for Families 2018</v>
      </c>
      <c r="C57" s="287" t="str">
        <f>IF(INDEX('CoC Ranking Data'!$A$1:$CF$106,ROW($E59),7)&lt;&gt;"",INDEX('CoC Ranking Data'!$A$1:$CF$106,ROW($E59),7),"")</f>
        <v>PH</v>
      </c>
      <c r="D57" s="317">
        <f>IF(INDEX('CoC Ranking Data'!$A$1:$CF$106,ROW($E59),9)&lt;&gt;"",INDEX('CoC Ranking Data'!$A$1:$CF$106,ROW($E59),9),"")</f>
        <v>20</v>
      </c>
      <c r="E57" s="264">
        <f>IF(INDEX('CoC Ranking Data'!$A$1:$CF$106,ROW($E59),71)&lt;&gt;"",INDEX('CoC Ranking Data'!$A$1:$CF$106,ROW($E59),71),"")</f>
        <v>142586</v>
      </c>
      <c r="F57" s="212">
        <f t="shared" si="0"/>
        <v>7129.3</v>
      </c>
      <c r="G57" s="15">
        <f t="shared" si="1"/>
        <v>0</v>
      </c>
    </row>
    <row r="58" spans="1:7" x14ac:dyDescent="0.25">
      <c r="A58" s="286" t="str">
        <f>IF(INDEX('CoC Ranking Data'!$A$1:$CF$106,ROW($E60),4)&lt;&gt;"",INDEX('CoC Ranking Data'!$A$1:$CF$106,ROW($E60),4),"")</f>
        <v>Westmoreland Community Action</v>
      </c>
      <c r="B58" s="286" t="str">
        <f>IF(INDEX('CoC Ranking Data'!$A$1:$CF$106,ROW($E60),5)&lt;&gt;"",INDEX('CoC Ranking Data'!$A$1:$CF$106,ROW($E60),5),"")</f>
        <v>WCA PSH-Pittsburgh Street House 2018</v>
      </c>
      <c r="C58" s="287" t="str">
        <f>IF(INDEX('CoC Ranking Data'!$A$1:$CF$106,ROW($E60),7)&lt;&gt;"",INDEX('CoC Ranking Data'!$A$1:$CF$106,ROW($E60),7),"")</f>
        <v>PH</v>
      </c>
      <c r="D58" s="317">
        <f>IF(INDEX('CoC Ranking Data'!$A$1:$CF$106,ROW($E60),9)&lt;&gt;"",INDEX('CoC Ranking Data'!$A$1:$CF$106,ROW($E60),9),"")</f>
        <v>10</v>
      </c>
      <c r="E58" s="264">
        <f>IF(INDEX('CoC Ranking Data'!$A$1:$CF$106,ROW($E60),71)&lt;&gt;"",INDEX('CoC Ranking Data'!$A$1:$CF$106,ROW($E60),71),"")</f>
        <v>26753</v>
      </c>
      <c r="F58" s="212">
        <f t="shared" si="0"/>
        <v>2675.3</v>
      </c>
      <c r="G58" s="15">
        <f t="shared" si="1"/>
        <v>1</v>
      </c>
    </row>
    <row r="59" spans="1:7" x14ac:dyDescent="0.25">
      <c r="A59" s="286" t="str">
        <f>IF(INDEX('CoC Ranking Data'!$A$1:$CF$106,ROW($E61),4)&lt;&gt;"",INDEX('CoC Ranking Data'!$A$1:$CF$106,ROW($E61),4),"")</f>
        <v/>
      </c>
      <c r="B59" s="286" t="str">
        <f>IF(INDEX('CoC Ranking Data'!$A$1:$CF$106,ROW($E61),5)&lt;&gt;"",INDEX('CoC Ranking Data'!$A$1:$CF$106,ROW($E61),5),"")</f>
        <v/>
      </c>
      <c r="C59" s="287" t="str">
        <f>IF(INDEX('CoC Ranking Data'!$A$1:$CF$106,ROW($E61),7)&lt;&gt;"",INDEX('CoC Ranking Data'!$A$1:$CF$106,ROW($E61),7),"")</f>
        <v/>
      </c>
      <c r="D59" s="317" t="str">
        <f>IF(INDEX('CoC Ranking Data'!$A$1:$CF$106,ROW($E61),9)&lt;&gt;"",INDEX('CoC Ranking Data'!$A$1:$CF$106,ROW($E61),9),"")</f>
        <v/>
      </c>
      <c r="E59" s="264" t="str">
        <f>IF(INDEX('CoC Ranking Data'!$A$1:$CF$106,ROW($E61),71)&lt;&gt;"",INDEX('CoC Ranking Data'!$A$1:$CF$106,ROW($E61),71),"")</f>
        <v/>
      </c>
      <c r="F59" s="212" t="str">
        <f t="shared" si="0"/>
        <v/>
      </c>
      <c r="G59" s="15" t="str">
        <f t="shared" si="1"/>
        <v/>
      </c>
    </row>
    <row r="60" spans="1:7" x14ac:dyDescent="0.25">
      <c r="A60" s="286" t="str">
        <f>IF(INDEX('CoC Ranking Data'!$A$1:$CF$106,ROW($E62),4)&lt;&gt;"",INDEX('CoC Ranking Data'!$A$1:$CF$106,ROW($E62),4),"")</f>
        <v/>
      </c>
      <c r="B60" s="286" t="str">
        <f>IF(INDEX('CoC Ranking Data'!$A$1:$CF$106,ROW($E62),5)&lt;&gt;"",INDEX('CoC Ranking Data'!$A$1:$CF$106,ROW($E62),5),"")</f>
        <v/>
      </c>
      <c r="C60" s="287" t="str">
        <f>IF(INDEX('CoC Ranking Data'!$A$1:$CF$106,ROW($E62),7)&lt;&gt;"",INDEX('CoC Ranking Data'!$A$1:$CF$106,ROW($E62),7),"")</f>
        <v/>
      </c>
      <c r="D60" s="317" t="str">
        <f>IF(INDEX('CoC Ranking Data'!$A$1:$CF$106,ROW($E62),9)&lt;&gt;"",INDEX('CoC Ranking Data'!$A$1:$CF$106,ROW($E62),9),"")</f>
        <v/>
      </c>
      <c r="E60" s="264" t="str">
        <f>IF(INDEX('CoC Ranking Data'!$A$1:$CF$106,ROW($E62),71)&lt;&gt;"",INDEX('CoC Ranking Data'!$A$1:$CF$106,ROW($E62),71),"")</f>
        <v/>
      </c>
      <c r="F60" s="212" t="str">
        <f t="shared" si="0"/>
        <v/>
      </c>
      <c r="G60" s="15" t="str">
        <f t="shared" si="1"/>
        <v/>
      </c>
    </row>
    <row r="61" spans="1:7" x14ac:dyDescent="0.25">
      <c r="A61" s="286" t="str">
        <f>IF(INDEX('CoC Ranking Data'!$A$1:$CF$106,ROW($E63),4)&lt;&gt;"",INDEX('CoC Ranking Data'!$A$1:$CF$106,ROW($E63),4),"")</f>
        <v/>
      </c>
      <c r="B61" s="286" t="str">
        <f>IF(INDEX('CoC Ranking Data'!$A$1:$CF$106,ROW($E63),5)&lt;&gt;"",INDEX('CoC Ranking Data'!$A$1:$CF$106,ROW($E63),5),"")</f>
        <v/>
      </c>
      <c r="C61" s="287" t="str">
        <f>IF(INDEX('CoC Ranking Data'!$A$1:$CF$106,ROW($E63),7)&lt;&gt;"",INDEX('CoC Ranking Data'!$A$1:$CF$106,ROW($E63),7),"")</f>
        <v/>
      </c>
      <c r="D61" s="317" t="str">
        <f>IF(INDEX('CoC Ranking Data'!$A$1:$CF$106,ROW($E63),9)&lt;&gt;"",INDEX('CoC Ranking Data'!$A$1:$CF$106,ROW($E63),9),"")</f>
        <v/>
      </c>
      <c r="E61" s="264" t="str">
        <f>IF(INDEX('CoC Ranking Data'!$A$1:$CF$106,ROW($E63),71)&lt;&gt;"",INDEX('CoC Ranking Data'!$A$1:$CF$106,ROW($E63),71),"")</f>
        <v/>
      </c>
      <c r="F61" s="212" t="str">
        <f t="shared" si="0"/>
        <v/>
      </c>
      <c r="G61" s="15" t="str">
        <f t="shared" si="1"/>
        <v/>
      </c>
    </row>
    <row r="62" spans="1:7" x14ac:dyDescent="0.25">
      <c r="A62" s="286" t="str">
        <f>IF(INDEX('CoC Ranking Data'!$A$1:$CF$106,ROW($E64),4)&lt;&gt;"",INDEX('CoC Ranking Data'!$A$1:$CF$106,ROW($E64),4),"")</f>
        <v/>
      </c>
      <c r="B62" s="286" t="str">
        <f>IF(INDEX('CoC Ranking Data'!$A$1:$CF$106,ROW($E64),5)&lt;&gt;"",INDEX('CoC Ranking Data'!$A$1:$CF$106,ROW($E64),5),"")</f>
        <v/>
      </c>
      <c r="C62" s="287" t="str">
        <f>IF(INDEX('CoC Ranking Data'!$A$1:$CF$106,ROW($E64),7)&lt;&gt;"",INDEX('CoC Ranking Data'!$A$1:$CF$106,ROW($E64),7),"")</f>
        <v/>
      </c>
      <c r="D62" s="317" t="str">
        <f>IF(INDEX('CoC Ranking Data'!$A$1:$CF$106,ROW($E64),9)&lt;&gt;"",INDEX('CoC Ranking Data'!$A$1:$CF$106,ROW($E64),9),"")</f>
        <v/>
      </c>
      <c r="E62" s="264" t="str">
        <f>IF(INDEX('CoC Ranking Data'!$A$1:$CF$106,ROW($E64),71)&lt;&gt;"",INDEX('CoC Ranking Data'!$A$1:$CF$106,ROW($E64),71),"")</f>
        <v/>
      </c>
      <c r="F62" s="212" t="str">
        <f t="shared" si="0"/>
        <v/>
      </c>
      <c r="G62" s="15" t="str">
        <f t="shared" si="1"/>
        <v/>
      </c>
    </row>
    <row r="63" spans="1:7" x14ac:dyDescent="0.25">
      <c r="A63" s="286" t="str">
        <f>IF(INDEX('CoC Ranking Data'!$A$1:$CF$106,ROW($E65),4)&lt;&gt;"",INDEX('CoC Ranking Data'!$A$1:$CF$106,ROW($E65),4),"")</f>
        <v/>
      </c>
      <c r="B63" s="286" t="str">
        <f>IF(INDEX('CoC Ranking Data'!$A$1:$CF$106,ROW($E65),5)&lt;&gt;"",INDEX('CoC Ranking Data'!$A$1:$CF$106,ROW($E65),5),"")</f>
        <v/>
      </c>
      <c r="C63" s="287" t="str">
        <f>IF(INDEX('CoC Ranking Data'!$A$1:$CF$106,ROW($E65),7)&lt;&gt;"",INDEX('CoC Ranking Data'!$A$1:$CF$106,ROW($E65),7),"")</f>
        <v/>
      </c>
      <c r="D63" s="317" t="str">
        <f>IF(INDEX('CoC Ranking Data'!$A$1:$CF$106,ROW($E65),9)&lt;&gt;"",INDEX('CoC Ranking Data'!$A$1:$CF$106,ROW($E65),9),"")</f>
        <v/>
      </c>
      <c r="E63" s="264" t="str">
        <f>IF(INDEX('CoC Ranking Data'!$A$1:$CF$106,ROW($E65),71)&lt;&gt;"",INDEX('CoC Ranking Data'!$A$1:$CF$106,ROW($E65),71),"")</f>
        <v/>
      </c>
      <c r="F63" s="212" t="str">
        <f t="shared" si="0"/>
        <v/>
      </c>
      <c r="G63" s="15" t="str">
        <f t="shared" si="1"/>
        <v/>
      </c>
    </row>
    <row r="64" spans="1:7" x14ac:dyDescent="0.25">
      <c r="A64" s="286" t="str">
        <f>IF(INDEX('CoC Ranking Data'!$A$1:$CF$106,ROW($E66),4)&lt;&gt;"",INDEX('CoC Ranking Data'!$A$1:$CF$106,ROW($E66),4),"")</f>
        <v/>
      </c>
      <c r="B64" s="286" t="str">
        <f>IF(INDEX('CoC Ranking Data'!$A$1:$CF$106,ROW($E66),5)&lt;&gt;"",INDEX('CoC Ranking Data'!$A$1:$CF$106,ROW($E66),5),"")</f>
        <v/>
      </c>
      <c r="C64" s="287" t="str">
        <f>IF(INDEX('CoC Ranking Data'!$A$1:$CF$106,ROW($E66),7)&lt;&gt;"",INDEX('CoC Ranking Data'!$A$1:$CF$106,ROW($E66),7),"")</f>
        <v/>
      </c>
      <c r="D64" s="317" t="str">
        <f>IF(INDEX('CoC Ranking Data'!$A$1:$CF$106,ROW($E66),9)&lt;&gt;"",INDEX('CoC Ranking Data'!$A$1:$CF$106,ROW($E66),9),"")</f>
        <v/>
      </c>
      <c r="E64" s="264" t="str">
        <f>IF(INDEX('CoC Ranking Data'!$A$1:$CF$106,ROW($E66),71)&lt;&gt;"",INDEX('CoC Ranking Data'!$A$1:$CF$106,ROW($E66),71),"")</f>
        <v/>
      </c>
      <c r="F64" s="212" t="str">
        <f t="shared" si="0"/>
        <v/>
      </c>
      <c r="G64" s="15" t="str">
        <f t="shared" si="1"/>
        <v/>
      </c>
    </row>
    <row r="65" spans="1:7" x14ac:dyDescent="0.25">
      <c r="A65" s="286" t="str">
        <f>IF(INDEX('CoC Ranking Data'!$A$1:$CF$106,ROW($E67),4)&lt;&gt;"",INDEX('CoC Ranking Data'!$A$1:$CF$106,ROW($E67),4),"")</f>
        <v/>
      </c>
      <c r="B65" s="286" t="str">
        <f>IF(INDEX('CoC Ranking Data'!$A$1:$CF$106,ROW($E67),5)&lt;&gt;"",INDEX('CoC Ranking Data'!$A$1:$CF$106,ROW($E67),5),"")</f>
        <v/>
      </c>
      <c r="C65" s="287" t="str">
        <f>IF(INDEX('CoC Ranking Data'!$A$1:$CF$106,ROW($E67),7)&lt;&gt;"",INDEX('CoC Ranking Data'!$A$1:$CF$106,ROW($E67),7),"")</f>
        <v/>
      </c>
      <c r="D65" s="317" t="str">
        <f>IF(INDEX('CoC Ranking Data'!$A$1:$CF$106,ROW($E67),9)&lt;&gt;"",INDEX('CoC Ranking Data'!$A$1:$CF$106,ROW($E67),9),"")</f>
        <v/>
      </c>
      <c r="E65" s="264" t="str">
        <f>IF(INDEX('CoC Ranking Data'!$A$1:$CF$106,ROW($E67),71)&lt;&gt;"",INDEX('CoC Ranking Data'!$A$1:$CF$106,ROW($E67),71),"")</f>
        <v/>
      </c>
      <c r="F65" s="212" t="str">
        <f t="shared" si="0"/>
        <v/>
      </c>
      <c r="G65" s="15" t="str">
        <f t="shared" si="1"/>
        <v/>
      </c>
    </row>
    <row r="66" spans="1:7" x14ac:dyDescent="0.25">
      <c r="A66" s="286" t="str">
        <f>IF(INDEX('CoC Ranking Data'!$A$1:$CF$106,ROW($E68),4)&lt;&gt;"",INDEX('CoC Ranking Data'!$A$1:$CF$106,ROW($E68),4),"")</f>
        <v/>
      </c>
      <c r="B66" s="286" t="str">
        <f>IF(INDEX('CoC Ranking Data'!$A$1:$CF$106,ROW($E68),5)&lt;&gt;"",INDEX('CoC Ranking Data'!$A$1:$CF$106,ROW($E68),5),"")</f>
        <v/>
      </c>
      <c r="C66" s="287" t="str">
        <f>IF(INDEX('CoC Ranking Data'!$A$1:$CF$106,ROW($E68),7)&lt;&gt;"",INDEX('CoC Ranking Data'!$A$1:$CF$106,ROW($E68),7),"")</f>
        <v/>
      </c>
      <c r="D66" s="317" t="str">
        <f>IF(INDEX('CoC Ranking Data'!$A$1:$CF$106,ROW($E68),9)&lt;&gt;"",INDEX('CoC Ranking Data'!$A$1:$CF$106,ROW($E68),9),"")</f>
        <v/>
      </c>
      <c r="E66" s="264" t="str">
        <f>IF(INDEX('CoC Ranking Data'!$A$1:$CF$106,ROW($E68),71)&lt;&gt;"",INDEX('CoC Ranking Data'!$A$1:$CF$106,ROW($E68),71),"")</f>
        <v/>
      </c>
      <c r="F66" s="212" t="str">
        <f t="shared" si="0"/>
        <v/>
      </c>
      <c r="G66" s="15" t="str">
        <f t="shared" si="1"/>
        <v/>
      </c>
    </row>
    <row r="67" spans="1:7" x14ac:dyDescent="0.25">
      <c r="A67" s="286" t="str">
        <f>IF(INDEX('CoC Ranking Data'!$A$1:$CF$106,ROW($E69),4)&lt;&gt;"",INDEX('CoC Ranking Data'!$A$1:$CF$106,ROW($E69),4),"")</f>
        <v/>
      </c>
      <c r="B67" s="286" t="str">
        <f>IF(INDEX('CoC Ranking Data'!$A$1:$CF$106,ROW($E69),5)&lt;&gt;"",INDEX('CoC Ranking Data'!$A$1:$CF$106,ROW($E69),5),"")</f>
        <v/>
      </c>
      <c r="C67" s="287" t="str">
        <f>IF(INDEX('CoC Ranking Data'!$A$1:$CF$106,ROW($E69),7)&lt;&gt;"",INDEX('CoC Ranking Data'!$A$1:$CF$106,ROW($E69),7),"")</f>
        <v/>
      </c>
      <c r="D67" s="317" t="str">
        <f>IF(INDEX('CoC Ranking Data'!$A$1:$CF$106,ROW($E69),9)&lt;&gt;"",INDEX('CoC Ranking Data'!$A$1:$CF$106,ROW($E69),9),"")</f>
        <v/>
      </c>
      <c r="E67" s="264" t="str">
        <f>IF(INDEX('CoC Ranking Data'!$A$1:$CF$106,ROW($E69),71)&lt;&gt;"",INDEX('CoC Ranking Data'!$A$1:$CF$106,ROW($E69),71),"")</f>
        <v/>
      </c>
      <c r="F67" s="212" t="str">
        <f t="shared" si="0"/>
        <v/>
      </c>
      <c r="G67" s="15" t="str">
        <f t="shared" si="1"/>
        <v/>
      </c>
    </row>
    <row r="68" spans="1:7" x14ac:dyDescent="0.25">
      <c r="A68" s="286" t="str">
        <f>IF(INDEX('CoC Ranking Data'!$A$1:$CF$106,ROW($E70),4)&lt;&gt;"",INDEX('CoC Ranking Data'!$A$1:$CF$106,ROW($E70),4),"")</f>
        <v/>
      </c>
      <c r="B68" s="286" t="str">
        <f>IF(INDEX('CoC Ranking Data'!$A$1:$CF$106,ROW($E70),5)&lt;&gt;"",INDEX('CoC Ranking Data'!$A$1:$CF$106,ROW($E70),5),"")</f>
        <v/>
      </c>
      <c r="C68" s="287" t="str">
        <f>IF(INDEX('CoC Ranking Data'!$A$1:$CF$106,ROW($E70),7)&lt;&gt;"",INDEX('CoC Ranking Data'!$A$1:$CF$106,ROW($E70),7),"")</f>
        <v/>
      </c>
      <c r="D68" s="317" t="str">
        <f>IF(INDEX('CoC Ranking Data'!$A$1:$CF$106,ROW($E70),9)&lt;&gt;"",INDEX('CoC Ranking Data'!$A$1:$CF$106,ROW($E70),9),"")</f>
        <v/>
      </c>
      <c r="E68" s="264" t="str">
        <f>IF(INDEX('CoC Ranking Data'!$A$1:$CF$106,ROW($E70),71)&lt;&gt;"",INDEX('CoC Ranking Data'!$A$1:$CF$106,ROW($E70),71),"")</f>
        <v/>
      </c>
      <c r="F68" s="212" t="str">
        <f t="shared" si="0"/>
        <v/>
      </c>
      <c r="G68" s="15" t="str">
        <f t="shared" si="1"/>
        <v/>
      </c>
    </row>
    <row r="69" spans="1:7" x14ac:dyDescent="0.25">
      <c r="A69" s="286" t="str">
        <f>IF(INDEX('CoC Ranking Data'!$A$1:$CF$106,ROW($E71),4)&lt;&gt;"",INDEX('CoC Ranking Data'!$A$1:$CF$106,ROW($E71),4),"")</f>
        <v/>
      </c>
      <c r="B69" s="286" t="str">
        <f>IF(INDEX('CoC Ranking Data'!$A$1:$CF$106,ROW($E71),5)&lt;&gt;"",INDEX('CoC Ranking Data'!$A$1:$CF$106,ROW($E71),5),"")</f>
        <v/>
      </c>
      <c r="C69" s="287" t="str">
        <f>IF(INDEX('CoC Ranking Data'!$A$1:$CF$106,ROW($E71),7)&lt;&gt;"",INDEX('CoC Ranking Data'!$A$1:$CF$106,ROW($E71),7),"")</f>
        <v/>
      </c>
      <c r="D69" s="317" t="str">
        <f>IF(INDEX('CoC Ranking Data'!$A$1:$CF$106,ROW($E71),9)&lt;&gt;"",INDEX('CoC Ranking Data'!$A$1:$CF$106,ROW($E71),9),"")</f>
        <v/>
      </c>
      <c r="E69" s="264" t="str">
        <f>IF(INDEX('CoC Ranking Data'!$A$1:$CF$106,ROW($E71),71)&lt;&gt;"",INDEX('CoC Ranking Data'!$A$1:$CF$106,ROW($E71),71),"")</f>
        <v/>
      </c>
      <c r="F69" s="212" t="str">
        <f t="shared" si="0"/>
        <v/>
      </c>
      <c r="G69" s="15" t="str">
        <f t="shared" si="1"/>
        <v/>
      </c>
    </row>
    <row r="70" spans="1:7" x14ac:dyDescent="0.25">
      <c r="A70" s="286" t="str">
        <f>IF(INDEX('CoC Ranking Data'!$A$1:$CF$106,ROW($E72),4)&lt;&gt;"",INDEX('CoC Ranking Data'!$A$1:$CF$106,ROW($E72),4),"")</f>
        <v/>
      </c>
      <c r="B70" s="286" t="str">
        <f>IF(INDEX('CoC Ranking Data'!$A$1:$CF$106,ROW($E72),5)&lt;&gt;"",INDEX('CoC Ranking Data'!$A$1:$CF$106,ROW($E72),5),"")</f>
        <v/>
      </c>
      <c r="C70" s="287" t="str">
        <f>IF(INDEX('CoC Ranking Data'!$A$1:$CF$106,ROW($E72),7)&lt;&gt;"",INDEX('CoC Ranking Data'!$A$1:$CF$106,ROW($E72),7),"")</f>
        <v/>
      </c>
      <c r="D70" s="317" t="str">
        <f>IF(INDEX('CoC Ranking Data'!$A$1:$CF$106,ROW($E72),9)&lt;&gt;"",INDEX('CoC Ranking Data'!$A$1:$CF$106,ROW($E72),9),"")</f>
        <v/>
      </c>
      <c r="E70" s="264" t="str">
        <f>IF(INDEX('CoC Ranking Data'!$A$1:$CF$106,ROW($E72),71)&lt;&gt;"",INDEX('CoC Ranking Data'!$A$1:$CF$106,ROW($E72),71),"")</f>
        <v/>
      </c>
      <c r="F70" s="212" t="str">
        <f t="shared" si="0"/>
        <v/>
      </c>
      <c r="G70" s="15" t="str">
        <f t="shared" si="1"/>
        <v/>
      </c>
    </row>
    <row r="71" spans="1:7" x14ac:dyDescent="0.25">
      <c r="A71" s="286" t="str">
        <f>IF(INDEX('CoC Ranking Data'!$A$1:$CF$106,ROW($E73),4)&lt;&gt;"",INDEX('CoC Ranking Data'!$A$1:$CF$106,ROW($E73),4),"")</f>
        <v/>
      </c>
      <c r="B71" s="286" t="str">
        <f>IF(INDEX('CoC Ranking Data'!$A$1:$CF$106,ROW($E73),5)&lt;&gt;"",INDEX('CoC Ranking Data'!$A$1:$CF$106,ROW($E73),5),"")</f>
        <v/>
      </c>
      <c r="C71" s="287" t="str">
        <f>IF(INDEX('CoC Ranking Data'!$A$1:$CF$106,ROW($E73),7)&lt;&gt;"",INDEX('CoC Ranking Data'!$A$1:$CF$106,ROW($E73),7),"")</f>
        <v/>
      </c>
      <c r="D71" s="317" t="str">
        <f>IF(INDEX('CoC Ranking Data'!$A$1:$CF$106,ROW($E73),9)&lt;&gt;"",INDEX('CoC Ranking Data'!$A$1:$CF$106,ROW($E73),9),"")</f>
        <v/>
      </c>
      <c r="E71" s="264" t="str">
        <f>IF(INDEX('CoC Ranking Data'!$A$1:$CF$106,ROW($E73),71)&lt;&gt;"",INDEX('CoC Ranking Data'!$A$1:$CF$106,ROW($E73),71),"")</f>
        <v/>
      </c>
      <c r="F71" s="212" t="str">
        <f t="shared" si="0"/>
        <v/>
      </c>
      <c r="G71" s="15" t="str">
        <f t="shared" si="1"/>
        <v/>
      </c>
    </row>
    <row r="72" spans="1:7" x14ac:dyDescent="0.25">
      <c r="A72" s="286" t="str">
        <f>IF(INDEX('CoC Ranking Data'!$A$1:$CF$106,ROW($E74),4)&lt;&gt;"",INDEX('CoC Ranking Data'!$A$1:$CF$106,ROW($E74),4),"")</f>
        <v/>
      </c>
      <c r="B72" s="286" t="str">
        <f>IF(INDEX('CoC Ranking Data'!$A$1:$CF$106,ROW($E74),5)&lt;&gt;"",INDEX('CoC Ranking Data'!$A$1:$CF$106,ROW($E74),5),"")</f>
        <v/>
      </c>
      <c r="C72" s="287" t="str">
        <f>IF(INDEX('CoC Ranking Data'!$A$1:$CF$106,ROW($E74),7)&lt;&gt;"",INDEX('CoC Ranking Data'!$A$1:$CF$106,ROW($E74),7),"")</f>
        <v/>
      </c>
      <c r="D72" s="317" t="str">
        <f>IF(INDEX('CoC Ranking Data'!$A$1:$CF$106,ROW($E74),9)&lt;&gt;"",INDEX('CoC Ranking Data'!$A$1:$CF$106,ROW($E74),9),"")</f>
        <v/>
      </c>
      <c r="E72" s="264" t="str">
        <f>IF(INDEX('CoC Ranking Data'!$A$1:$CF$106,ROW($E74),71)&lt;&gt;"",INDEX('CoC Ranking Data'!$A$1:$CF$106,ROW($E74),71),"")</f>
        <v/>
      </c>
      <c r="F72" s="212" t="str">
        <f t="shared" ref="F72:F102" si="2">IF(AND(D72&lt;&gt;"",E72&lt;&gt;""), IF(D72&lt;&gt;0, E72/D72,0), "")</f>
        <v/>
      </c>
      <c r="G72" s="15" t="str">
        <f t="shared" ref="G72:G102" si="3">IF(AND($A72&lt;&gt;"",$D72&lt;&gt;"",$F72&gt;0), IF($C72 = "SSO", 1, IF($C72 &lt;&gt; "PH", IF($F72 &lt;= $C$3, 1, 0), IF($F72 &lt;= $D$3, 1, 0))), "")</f>
        <v/>
      </c>
    </row>
    <row r="73" spans="1:7" x14ac:dyDescent="0.25">
      <c r="A73" s="286" t="str">
        <f>IF(INDEX('CoC Ranking Data'!$A$1:$CF$106,ROW($E75),4)&lt;&gt;"",INDEX('CoC Ranking Data'!$A$1:$CF$106,ROW($E75),4),"")</f>
        <v/>
      </c>
      <c r="B73" s="286" t="str">
        <f>IF(INDEX('CoC Ranking Data'!$A$1:$CF$106,ROW($E75),5)&lt;&gt;"",INDEX('CoC Ranking Data'!$A$1:$CF$106,ROW($E75),5),"")</f>
        <v/>
      </c>
      <c r="C73" s="287" t="str">
        <f>IF(INDEX('CoC Ranking Data'!$A$1:$CF$106,ROW($E75),7)&lt;&gt;"",INDEX('CoC Ranking Data'!$A$1:$CF$106,ROW($E75),7),"")</f>
        <v/>
      </c>
      <c r="D73" s="317" t="str">
        <f>IF(INDEX('CoC Ranking Data'!$A$1:$CF$106,ROW($E75),9)&lt;&gt;"",INDEX('CoC Ranking Data'!$A$1:$CF$106,ROW($E75),9),"")</f>
        <v/>
      </c>
      <c r="E73" s="264" t="str">
        <f>IF(INDEX('CoC Ranking Data'!$A$1:$CF$106,ROW($E75),71)&lt;&gt;"",INDEX('CoC Ranking Data'!$A$1:$CF$106,ROW($E75),71),"")</f>
        <v/>
      </c>
      <c r="F73" s="212" t="str">
        <f t="shared" si="2"/>
        <v/>
      </c>
      <c r="G73" s="15" t="str">
        <f t="shared" si="3"/>
        <v/>
      </c>
    </row>
    <row r="74" spans="1:7" x14ac:dyDescent="0.25">
      <c r="A74" s="286" t="str">
        <f>IF(INDEX('CoC Ranking Data'!$A$1:$CF$106,ROW($E76),4)&lt;&gt;"",INDEX('CoC Ranking Data'!$A$1:$CF$106,ROW($E76),4),"")</f>
        <v/>
      </c>
      <c r="B74" s="286" t="str">
        <f>IF(INDEX('CoC Ranking Data'!$A$1:$CF$106,ROW($E76),5)&lt;&gt;"",INDEX('CoC Ranking Data'!$A$1:$CF$106,ROW($E76),5),"")</f>
        <v/>
      </c>
      <c r="C74" s="287" t="str">
        <f>IF(INDEX('CoC Ranking Data'!$A$1:$CF$106,ROW($E76),7)&lt;&gt;"",INDEX('CoC Ranking Data'!$A$1:$CF$106,ROW($E76),7),"")</f>
        <v/>
      </c>
      <c r="D74" s="317" t="str">
        <f>IF(INDEX('CoC Ranking Data'!$A$1:$CF$106,ROW($E76),9)&lt;&gt;"",INDEX('CoC Ranking Data'!$A$1:$CF$106,ROW($E76),9),"")</f>
        <v/>
      </c>
      <c r="E74" s="264" t="str">
        <f>IF(INDEX('CoC Ranking Data'!$A$1:$CF$106,ROW($E76),71)&lt;&gt;"",INDEX('CoC Ranking Data'!$A$1:$CF$106,ROW($E76),71),"")</f>
        <v/>
      </c>
      <c r="F74" s="212" t="str">
        <f t="shared" si="2"/>
        <v/>
      </c>
      <c r="G74" s="15" t="str">
        <f t="shared" si="3"/>
        <v/>
      </c>
    </row>
    <row r="75" spans="1:7" x14ac:dyDescent="0.25">
      <c r="A75" s="286" t="str">
        <f>IF(INDEX('CoC Ranking Data'!$A$1:$CF$106,ROW($E77),4)&lt;&gt;"",INDEX('CoC Ranking Data'!$A$1:$CF$106,ROW($E77),4),"")</f>
        <v/>
      </c>
      <c r="B75" s="286" t="str">
        <f>IF(INDEX('CoC Ranking Data'!$A$1:$CF$106,ROW($E77),5)&lt;&gt;"",INDEX('CoC Ranking Data'!$A$1:$CF$106,ROW($E77),5),"")</f>
        <v/>
      </c>
      <c r="C75" s="287" t="str">
        <f>IF(INDEX('CoC Ranking Data'!$A$1:$CF$106,ROW($E77),7)&lt;&gt;"",INDEX('CoC Ranking Data'!$A$1:$CF$106,ROW($E77),7),"")</f>
        <v/>
      </c>
      <c r="D75" s="317" t="str">
        <f>IF(INDEX('CoC Ranking Data'!$A$1:$CF$106,ROW($E77),9)&lt;&gt;"",INDEX('CoC Ranking Data'!$A$1:$CF$106,ROW($E77),9),"")</f>
        <v/>
      </c>
      <c r="E75" s="264" t="str">
        <f>IF(INDEX('CoC Ranking Data'!$A$1:$CF$106,ROW($E77),71)&lt;&gt;"",INDEX('CoC Ranking Data'!$A$1:$CF$106,ROW($E77),71),"")</f>
        <v/>
      </c>
      <c r="F75" s="212" t="str">
        <f t="shared" si="2"/>
        <v/>
      </c>
      <c r="G75" s="15" t="str">
        <f t="shared" si="3"/>
        <v/>
      </c>
    </row>
    <row r="76" spans="1:7" x14ac:dyDescent="0.25">
      <c r="A76" s="286" t="str">
        <f>IF(INDEX('CoC Ranking Data'!$A$1:$CF$106,ROW($E78),4)&lt;&gt;"",INDEX('CoC Ranking Data'!$A$1:$CF$106,ROW($E78),4),"")</f>
        <v/>
      </c>
      <c r="B76" s="286" t="str">
        <f>IF(INDEX('CoC Ranking Data'!$A$1:$CF$106,ROW($E78),5)&lt;&gt;"",INDEX('CoC Ranking Data'!$A$1:$CF$106,ROW($E78),5),"")</f>
        <v/>
      </c>
      <c r="C76" s="287" t="str">
        <f>IF(INDEX('CoC Ranking Data'!$A$1:$CF$106,ROW($E78),7)&lt;&gt;"",INDEX('CoC Ranking Data'!$A$1:$CF$106,ROW($E78),7),"")</f>
        <v/>
      </c>
      <c r="D76" s="317" t="str">
        <f>IF(INDEX('CoC Ranking Data'!$A$1:$CF$106,ROW($E78),9)&lt;&gt;"",INDEX('CoC Ranking Data'!$A$1:$CF$106,ROW($E78),9),"")</f>
        <v/>
      </c>
      <c r="E76" s="264" t="str">
        <f>IF(INDEX('CoC Ranking Data'!$A$1:$CF$106,ROW($E78),71)&lt;&gt;"",INDEX('CoC Ranking Data'!$A$1:$CF$106,ROW($E78),71),"")</f>
        <v/>
      </c>
      <c r="F76" s="212" t="str">
        <f t="shared" si="2"/>
        <v/>
      </c>
      <c r="G76" s="15" t="str">
        <f t="shared" si="3"/>
        <v/>
      </c>
    </row>
    <row r="77" spans="1:7" x14ac:dyDescent="0.25">
      <c r="A77" s="286" t="str">
        <f>IF(INDEX('CoC Ranking Data'!$A$1:$CF$106,ROW($E79),4)&lt;&gt;"",INDEX('CoC Ranking Data'!$A$1:$CF$106,ROW($E79),4),"")</f>
        <v/>
      </c>
      <c r="B77" s="286" t="str">
        <f>IF(INDEX('CoC Ranking Data'!$A$1:$CF$106,ROW($E79),5)&lt;&gt;"",INDEX('CoC Ranking Data'!$A$1:$CF$106,ROW($E79),5),"")</f>
        <v/>
      </c>
      <c r="C77" s="287" t="str">
        <f>IF(INDEX('CoC Ranking Data'!$A$1:$CF$106,ROW($E79),7)&lt;&gt;"",INDEX('CoC Ranking Data'!$A$1:$CF$106,ROW($E79),7),"")</f>
        <v/>
      </c>
      <c r="D77" s="317" t="str">
        <f>IF(INDEX('CoC Ranking Data'!$A$1:$CF$106,ROW($E79),9)&lt;&gt;"",INDEX('CoC Ranking Data'!$A$1:$CF$106,ROW($E79),9),"")</f>
        <v/>
      </c>
      <c r="E77" s="264" t="str">
        <f>IF(INDEX('CoC Ranking Data'!$A$1:$CF$106,ROW($E79),71)&lt;&gt;"",INDEX('CoC Ranking Data'!$A$1:$CF$106,ROW($E79),71),"")</f>
        <v/>
      </c>
      <c r="F77" s="212" t="str">
        <f t="shared" si="2"/>
        <v/>
      </c>
      <c r="G77" s="15" t="str">
        <f t="shared" si="3"/>
        <v/>
      </c>
    </row>
    <row r="78" spans="1:7" x14ac:dyDescent="0.25">
      <c r="A78" s="286" t="str">
        <f>IF(INDEX('CoC Ranking Data'!$A$1:$CF$106,ROW($E80),4)&lt;&gt;"",INDEX('CoC Ranking Data'!$A$1:$CF$106,ROW($E80),4),"")</f>
        <v/>
      </c>
      <c r="B78" s="286" t="str">
        <f>IF(INDEX('CoC Ranking Data'!$A$1:$CF$106,ROW($E80),5)&lt;&gt;"",INDEX('CoC Ranking Data'!$A$1:$CF$106,ROW($E80),5),"")</f>
        <v/>
      </c>
      <c r="C78" s="287" t="str">
        <f>IF(INDEX('CoC Ranking Data'!$A$1:$CF$106,ROW($E80),7)&lt;&gt;"",INDEX('CoC Ranking Data'!$A$1:$CF$106,ROW($E80),7),"")</f>
        <v/>
      </c>
      <c r="D78" s="317" t="str">
        <f>IF(INDEX('CoC Ranking Data'!$A$1:$CF$106,ROW($E80),9)&lt;&gt;"",INDEX('CoC Ranking Data'!$A$1:$CF$106,ROW($E80),9),"")</f>
        <v/>
      </c>
      <c r="E78" s="264" t="str">
        <f>IF(INDEX('CoC Ranking Data'!$A$1:$CF$106,ROW($E80),71)&lt;&gt;"",INDEX('CoC Ranking Data'!$A$1:$CF$106,ROW($E80),71),"")</f>
        <v/>
      </c>
      <c r="F78" s="212" t="str">
        <f t="shared" si="2"/>
        <v/>
      </c>
      <c r="G78" s="15" t="str">
        <f t="shared" si="3"/>
        <v/>
      </c>
    </row>
    <row r="79" spans="1:7" x14ac:dyDescent="0.25">
      <c r="A79" s="286" t="str">
        <f>IF(INDEX('CoC Ranking Data'!$A$1:$CF$106,ROW($E81),4)&lt;&gt;"",INDEX('CoC Ranking Data'!$A$1:$CF$106,ROW($E81),4),"")</f>
        <v/>
      </c>
      <c r="B79" s="286" t="str">
        <f>IF(INDEX('CoC Ranking Data'!$A$1:$CF$106,ROW($E81),5)&lt;&gt;"",INDEX('CoC Ranking Data'!$A$1:$CF$106,ROW($E81),5),"")</f>
        <v/>
      </c>
      <c r="C79" s="287" t="str">
        <f>IF(INDEX('CoC Ranking Data'!$A$1:$CF$106,ROW($E81),7)&lt;&gt;"",INDEX('CoC Ranking Data'!$A$1:$CF$106,ROW($E81),7),"")</f>
        <v/>
      </c>
      <c r="D79" s="317" t="str">
        <f>IF(INDEX('CoC Ranking Data'!$A$1:$CF$106,ROW($E81),9)&lt;&gt;"",INDEX('CoC Ranking Data'!$A$1:$CF$106,ROW($E81),9),"")</f>
        <v/>
      </c>
      <c r="E79" s="264" t="str">
        <f>IF(INDEX('CoC Ranking Data'!$A$1:$CF$106,ROW($E81),71)&lt;&gt;"",INDEX('CoC Ranking Data'!$A$1:$CF$106,ROW($E81),71),"")</f>
        <v/>
      </c>
      <c r="F79" s="212" t="str">
        <f t="shared" si="2"/>
        <v/>
      </c>
      <c r="G79" s="15" t="str">
        <f t="shared" si="3"/>
        <v/>
      </c>
    </row>
    <row r="80" spans="1:7" x14ac:dyDescent="0.25">
      <c r="A80" s="286" t="str">
        <f>IF(INDEX('CoC Ranking Data'!$A$1:$CF$106,ROW($E82),4)&lt;&gt;"",INDEX('CoC Ranking Data'!$A$1:$CF$106,ROW($E82),4),"")</f>
        <v/>
      </c>
      <c r="B80" s="286" t="str">
        <f>IF(INDEX('CoC Ranking Data'!$A$1:$CF$106,ROW($E82),5)&lt;&gt;"",INDEX('CoC Ranking Data'!$A$1:$CF$106,ROW($E82),5),"")</f>
        <v/>
      </c>
      <c r="C80" s="287" t="str">
        <f>IF(INDEX('CoC Ranking Data'!$A$1:$CF$106,ROW($E82),7)&lt;&gt;"",INDEX('CoC Ranking Data'!$A$1:$CF$106,ROW($E82),7),"")</f>
        <v/>
      </c>
      <c r="D80" s="317" t="str">
        <f>IF(INDEX('CoC Ranking Data'!$A$1:$CF$106,ROW($E82),9)&lt;&gt;"",INDEX('CoC Ranking Data'!$A$1:$CF$106,ROW($E82),9),"")</f>
        <v/>
      </c>
      <c r="E80" s="264" t="str">
        <f>IF(INDEX('CoC Ranking Data'!$A$1:$CF$106,ROW($E82),71)&lt;&gt;"",INDEX('CoC Ranking Data'!$A$1:$CF$106,ROW($E82),71),"")</f>
        <v/>
      </c>
      <c r="F80" s="212" t="str">
        <f t="shared" si="2"/>
        <v/>
      </c>
      <c r="G80" s="15" t="str">
        <f t="shared" si="3"/>
        <v/>
      </c>
    </row>
    <row r="81" spans="1:7" x14ac:dyDescent="0.25">
      <c r="A81" s="286" t="str">
        <f>IF(INDEX('CoC Ranking Data'!$A$1:$CF$106,ROW($E83),4)&lt;&gt;"",INDEX('CoC Ranking Data'!$A$1:$CF$106,ROW($E83),4),"")</f>
        <v/>
      </c>
      <c r="B81" s="286" t="str">
        <f>IF(INDEX('CoC Ranking Data'!$A$1:$CF$106,ROW($E83),5)&lt;&gt;"",INDEX('CoC Ranking Data'!$A$1:$CF$106,ROW($E83),5),"")</f>
        <v/>
      </c>
      <c r="C81" s="287" t="str">
        <f>IF(INDEX('CoC Ranking Data'!$A$1:$CF$106,ROW($E83),7)&lt;&gt;"",INDEX('CoC Ranking Data'!$A$1:$CF$106,ROW($E83),7),"")</f>
        <v/>
      </c>
      <c r="D81" s="317" t="str">
        <f>IF(INDEX('CoC Ranking Data'!$A$1:$CF$106,ROW($E83),9)&lt;&gt;"",INDEX('CoC Ranking Data'!$A$1:$CF$106,ROW($E83),9),"")</f>
        <v/>
      </c>
      <c r="E81" s="264" t="str">
        <f>IF(INDEX('CoC Ranking Data'!$A$1:$CF$106,ROW($E83),71)&lt;&gt;"",INDEX('CoC Ranking Data'!$A$1:$CF$106,ROW($E83),71),"")</f>
        <v/>
      </c>
      <c r="F81" s="212" t="str">
        <f t="shared" si="2"/>
        <v/>
      </c>
      <c r="G81" s="15" t="str">
        <f t="shared" si="3"/>
        <v/>
      </c>
    </row>
    <row r="82" spans="1:7" x14ac:dyDescent="0.25">
      <c r="A82" s="286" t="str">
        <f>IF(INDEX('CoC Ranking Data'!$A$1:$CF$106,ROW($E84),4)&lt;&gt;"",INDEX('CoC Ranking Data'!$A$1:$CF$106,ROW($E84),4),"")</f>
        <v/>
      </c>
      <c r="B82" s="286" t="str">
        <f>IF(INDEX('CoC Ranking Data'!$A$1:$CF$106,ROW($E84),5)&lt;&gt;"",INDEX('CoC Ranking Data'!$A$1:$CF$106,ROW($E84),5),"")</f>
        <v/>
      </c>
      <c r="C82" s="287" t="str">
        <f>IF(INDEX('CoC Ranking Data'!$A$1:$CF$106,ROW($E84),7)&lt;&gt;"",INDEX('CoC Ranking Data'!$A$1:$CF$106,ROW($E84),7),"")</f>
        <v/>
      </c>
      <c r="D82" s="317" t="str">
        <f>IF(INDEX('CoC Ranking Data'!$A$1:$CF$106,ROW($E84),9)&lt;&gt;"",INDEX('CoC Ranking Data'!$A$1:$CF$106,ROW($E84),9),"")</f>
        <v/>
      </c>
      <c r="E82" s="264" t="str">
        <f>IF(INDEX('CoC Ranking Data'!$A$1:$CF$106,ROW($E84),71)&lt;&gt;"",INDEX('CoC Ranking Data'!$A$1:$CF$106,ROW($E84),71),"")</f>
        <v/>
      </c>
      <c r="F82" s="212" t="str">
        <f t="shared" si="2"/>
        <v/>
      </c>
      <c r="G82" s="15" t="str">
        <f t="shared" si="3"/>
        <v/>
      </c>
    </row>
    <row r="83" spans="1:7" x14ac:dyDescent="0.25">
      <c r="A83" s="286" t="str">
        <f>IF(INDEX('CoC Ranking Data'!$A$1:$CF$106,ROW($E85),4)&lt;&gt;"",INDEX('CoC Ranking Data'!$A$1:$CF$106,ROW($E85),4),"")</f>
        <v/>
      </c>
      <c r="B83" s="286" t="str">
        <f>IF(INDEX('CoC Ranking Data'!$A$1:$CF$106,ROW($E85),5)&lt;&gt;"",INDEX('CoC Ranking Data'!$A$1:$CF$106,ROW($E85),5),"")</f>
        <v/>
      </c>
      <c r="C83" s="287" t="str">
        <f>IF(INDEX('CoC Ranking Data'!$A$1:$CF$106,ROW($E85),7)&lt;&gt;"",INDEX('CoC Ranking Data'!$A$1:$CF$106,ROW($E85),7),"")</f>
        <v/>
      </c>
      <c r="D83" s="317" t="str">
        <f>IF(INDEX('CoC Ranking Data'!$A$1:$CF$106,ROW($E85),9)&lt;&gt;"",INDEX('CoC Ranking Data'!$A$1:$CF$106,ROW($E85),9),"")</f>
        <v/>
      </c>
      <c r="E83" s="264" t="str">
        <f>IF(INDEX('CoC Ranking Data'!$A$1:$CF$106,ROW($E85),71)&lt;&gt;"",INDEX('CoC Ranking Data'!$A$1:$CF$106,ROW($E85),71),"")</f>
        <v/>
      </c>
      <c r="F83" s="212" t="str">
        <f t="shared" si="2"/>
        <v/>
      </c>
      <c r="G83" s="15" t="str">
        <f t="shared" si="3"/>
        <v/>
      </c>
    </row>
    <row r="84" spans="1:7" x14ac:dyDescent="0.25">
      <c r="A84" s="286" t="str">
        <f>IF(INDEX('CoC Ranking Data'!$A$1:$CF$106,ROW($E86),4)&lt;&gt;"",INDEX('CoC Ranking Data'!$A$1:$CF$106,ROW($E86),4),"")</f>
        <v/>
      </c>
      <c r="B84" s="286" t="str">
        <f>IF(INDEX('CoC Ranking Data'!$A$1:$CF$106,ROW($E86),5)&lt;&gt;"",INDEX('CoC Ranking Data'!$A$1:$CF$106,ROW($E86),5),"")</f>
        <v/>
      </c>
      <c r="C84" s="287" t="str">
        <f>IF(INDEX('CoC Ranking Data'!$A$1:$CF$106,ROW($E86),7)&lt;&gt;"",INDEX('CoC Ranking Data'!$A$1:$CF$106,ROW($E86),7),"")</f>
        <v/>
      </c>
      <c r="D84" s="317" t="str">
        <f>IF(INDEX('CoC Ranking Data'!$A$1:$CF$106,ROW($E86),9)&lt;&gt;"",INDEX('CoC Ranking Data'!$A$1:$CF$106,ROW($E86),9),"")</f>
        <v/>
      </c>
      <c r="E84" s="264" t="str">
        <f>IF(INDEX('CoC Ranking Data'!$A$1:$CF$106,ROW($E86),71)&lt;&gt;"",INDEX('CoC Ranking Data'!$A$1:$CF$106,ROW($E86),71),"")</f>
        <v/>
      </c>
      <c r="F84" s="212" t="str">
        <f t="shared" si="2"/>
        <v/>
      </c>
      <c r="G84" s="15" t="str">
        <f t="shared" si="3"/>
        <v/>
      </c>
    </row>
    <row r="85" spans="1:7" x14ac:dyDescent="0.25">
      <c r="A85" s="286" t="str">
        <f>IF(INDEX('CoC Ranking Data'!$A$1:$CF$106,ROW($E87),4)&lt;&gt;"",INDEX('CoC Ranking Data'!$A$1:$CF$106,ROW($E87),4),"")</f>
        <v/>
      </c>
      <c r="B85" s="286" t="str">
        <f>IF(INDEX('CoC Ranking Data'!$A$1:$CF$106,ROW($E87),5)&lt;&gt;"",INDEX('CoC Ranking Data'!$A$1:$CF$106,ROW($E87),5),"")</f>
        <v/>
      </c>
      <c r="C85" s="287" t="str">
        <f>IF(INDEX('CoC Ranking Data'!$A$1:$CF$106,ROW($E87),7)&lt;&gt;"",INDEX('CoC Ranking Data'!$A$1:$CF$106,ROW($E87),7),"")</f>
        <v/>
      </c>
      <c r="D85" s="317" t="str">
        <f>IF(INDEX('CoC Ranking Data'!$A$1:$CF$106,ROW($E87),9)&lt;&gt;"",INDEX('CoC Ranking Data'!$A$1:$CF$106,ROW($E87),9),"")</f>
        <v/>
      </c>
      <c r="E85" s="264" t="str">
        <f>IF(INDEX('CoC Ranking Data'!$A$1:$CF$106,ROW($E87),71)&lt;&gt;"",INDEX('CoC Ranking Data'!$A$1:$CF$106,ROW($E87),71),"")</f>
        <v/>
      </c>
      <c r="F85" s="212" t="str">
        <f t="shared" si="2"/>
        <v/>
      </c>
      <c r="G85" s="15" t="str">
        <f t="shared" si="3"/>
        <v/>
      </c>
    </row>
    <row r="86" spans="1:7" x14ac:dyDescent="0.25">
      <c r="A86" s="286" t="str">
        <f>IF(INDEX('CoC Ranking Data'!$A$1:$CF$106,ROW($E88),4)&lt;&gt;"",INDEX('CoC Ranking Data'!$A$1:$CF$106,ROW($E88),4),"")</f>
        <v/>
      </c>
      <c r="B86" s="286" t="str">
        <f>IF(INDEX('CoC Ranking Data'!$A$1:$CF$106,ROW($E88),5)&lt;&gt;"",INDEX('CoC Ranking Data'!$A$1:$CF$106,ROW($E88),5),"")</f>
        <v/>
      </c>
      <c r="C86" s="287" t="str">
        <f>IF(INDEX('CoC Ranking Data'!$A$1:$CF$106,ROW($E88),7)&lt;&gt;"",INDEX('CoC Ranking Data'!$A$1:$CF$106,ROW($E88),7),"")</f>
        <v/>
      </c>
      <c r="D86" s="317" t="str">
        <f>IF(INDEX('CoC Ranking Data'!$A$1:$CF$106,ROW($E88),9)&lt;&gt;"",INDEX('CoC Ranking Data'!$A$1:$CF$106,ROW($E88),9),"")</f>
        <v/>
      </c>
      <c r="E86" s="264" t="str">
        <f>IF(INDEX('CoC Ranking Data'!$A$1:$CF$106,ROW($E88),71)&lt;&gt;"",INDEX('CoC Ranking Data'!$A$1:$CF$106,ROW($E88),71),"")</f>
        <v/>
      </c>
      <c r="F86" s="212" t="str">
        <f t="shared" si="2"/>
        <v/>
      </c>
      <c r="G86" s="15" t="str">
        <f t="shared" si="3"/>
        <v/>
      </c>
    </row>
    <row r="87" spans="1:7" x14ac:dyDescent="0.25">
      <c r="A87" s="286" t="str">
        <f>IF(INDEX('CoC Ranking Data'!$A$1:$CF$106,ROW($E89),4)&lt;&gt;"",INDEX('CoC Ranking Data'!$A$1:$CF$106,ROW($E89),4),"")</f>
        <v/>
      </c>
      <c r="B87" s="286" t="str">
        <f>IF(INDEX('CoC Ranking Data'!$A$1:$CF$106,ROW($E89),5)&lt;&gt;"",INDEX('CoC Ranking Data'!$A$1:$CF$106,ROW($E89),5),"")</f>
        <v/>
      </c>
      <c r="C87" s="287" t="str">
        <f>IF(INDEX('CoC Ranking Data'!$A$1:$CF$106,ROW($E89),7)&lt;&gt;"",INDEX('CoC Ranking Data'!$A$1:$CF$106,ROW($E89),7),"")</f>
        <v/>
      </c>
      <c r="D87" s="317" t="str">
        <f>IF(INDEX('CoC Ranking Data'!$A$1:$CF$106,ROW($E89),9)&lt;&gt;"",INDEX('CoC Ranking Data'!$A$1:$CF$106,ROW($E89),9),"")</f>
        <v/>
      </c>
      <c r="E87" s="264" t="str">
        <f>IF(INDEX('CoC Ranking Data'!$A$1:$CF$106,ROW($E89),71)&lt;&gt;"",INDEX('CoC Ranking Data'!$A$1:$CF$106,ROW($E89),71),"")</f>
        <v/>
      </c>
      <c r="F87" s="212" t="str">
        <f t="shared" si="2"/>
        <v/>
      </c>
      <c r="G87" s="15" t="str">
        <f t="shared" si="3"/>
        <v/>
      </c>
    </row>
    <row r="88" spans="1:7" x14ac:dyDescent="0.25">
      <c r="A88" s="286" t="str">
        <f>IF(INDEX('CoC Ranking Data'!$A$1:$CF$106,ROW($E90),4)&lt;&gt;"",INDEX('CoC Ranking Data'!$A$1:$CF$106,ROW($E90),4),"")</f>
        <v/>
      </c>
      <c r="B88" s="286" t="str">
        <f>IF(INDEX('CoC Ranking Data'!$A$1:$CF$106,ROW($E90),5)&lt;&gt;"",INDEX('CoC Ranking Data'!$A$1:$CF$106,ROW($E90),5),"")</f>
        <v/>
      </c>
      <c r="C88" s="287" t="str">
        <f>IF(INDEX('CoC Ranking Data'!$A$1:$CF$106,ROW($E90),7)&lt;&gt;"",INDEX('CoC Ranking Data'!$A$1:$CF$106,ROW($E90),7),"")</f>
        <v/>
      </c>
      <c r="D88" s="317" t="str">
        <f>IF(INDEX('CoC Ranking Data'!$A$1:$CF$106,ROW($E90),9)&lt;&gt;"",INDEX('CoC Ranking Data'!$A$1:$CF$106,ROW($E90),9),"")</f>
        <v/>
      </c>
      <c r="E88" s="264" t="str">
        <f>IF(INDEX('CoC Ranking Data'!$A$1:$CF$106,ROW($E90),71)&lt;&gt;"",INDEX('CoC Ranking Data'!$A$1:$CF$106,ROW($E90),71),"")</f>
        <v/>
      </c>
      <c r="F88" s="212" t="str">
        <f t="shared" si="2"/>
        <v/>
      </c>
      <c r="G88" s="15" t="str">
        <f t="shared" si="3"/>
        <v/>
      </c>
    </row>
    <row r="89" spans="1:7" x14ac:dyDescent="0.25">
      <c r="A89" s="286" t="str">
        <f>IF(INDEX('CoC Ranking Data'!$A$1:$CF$106,ROW($E91),4)&lt;&gt;"",INDEX('CoC Ranking Data'!$A$1:$CF$106,ROW($E91),4),"")</f>
        <v/>
      </c>
      <c r="B89" s="286" t="str">
        <f>IF(INDEX('CoC Ranking Data'!$A$1:$CF$106,ROW($E91),5)&lt;&gt;"",INDEX('CoC Ranking Data'!$A$1:$CF$106,ROW($E91),5),"")</f>
        <v/>
      </c>
      <c r="C89" s="287" t="str">
        <f>IF(INDEX('CoC Ranking Data'!$A$1:$CF$106,ROW($E91),7)&lt;&gt;"",INDEX('CoC Ranking Data'!$A$1:$CF$106,ROW($E91),7),"")</f>
        <v/>
      </c>
      <c r="D89" s="317" t="str">
        <f>IF(INDEX('CoC Ranking Data'!$A$1:$CF$106,ROW($E91),9)&lt;&gt;"",INDEX('CoC Ranking Data'!$A$1:$CF$106,ROW($E91),9),"")</f>
        <v/>
      </c>
      <c r="E89" s="264" t="str">
        <f>IF(INDEX('CoC Ranking Data'!$A$1:$CF$106,ROW($E91),71)&lt;&gt;"",INDEX('CoC Ranking Data'!$A$1:$CF$106,ROW($E91),71),"")</f>
        <v/>
      </c>
      <c r="F89" s="212" t="str">
        <f t="shared" si="2"/>
        <v/>
      </c>
      <c r="G89" s="15" t="str">
        <f t="shared" si="3"/>
        <v/>
      </c>
    </row>
    <row r="90" spans="1:7" x14ac:dyDescent="0.25">
      <c r="A90" s="286" t="str">
        <f>IF(INDEX('CoC Ranking Data'!$A$1:$CF$106,ROW($E92),4)&lt;&gt;"",INDEX('CoC Ranking Data'!$A$1:$CF$106,ROW($E92),4),"")</f>
        <v/>
      </c>
      <c r="B90" s="286" t="str">
        <f>IF(INDEX('CoC Ranking Data'!$A$1:$CF$106,ROW($E92),5)&lt;&gt;"",INDEX('CoC Ranking Data'!$A$1:$CF$106,ROW($E92),5),"")</f>
        <v/>
      </c>
      <c r="C90" s="287" t="str">
        <f>IF(INDEX('CoC Ranking Data'!$A$1:$CF$106,ROW($E92),7)&lt;&gt;"",INDEX('CoC Ranking Data'!$A$1:$CF$106,ROW($E92),7),"")</f>
        <v/>
      </c>
      <c r="D90" s="317" t="str">
        <f>IF(INDEX('CoC Ranking Data'!$A$1:$CF$106,ROW($E92),9)&lt;&gt;"",INDEX('CoC Ranking Data'!$A$1:$CF$106,ROW($E92),9),"")</f>
        <v/>
      </c>
      <c r="E90" s="264" t="str">
        <f>IF(INDEX('CoC Ranking Data'!$A$1:$CF$106,ROW($E92),71)&lt;&gt;"",INDEX('CoC Ranking Data'!$A$1:$CF$106,ROW($E92),71),"")</f>
        <v/>
      </c>
      <c r="F90" s="212" t="str">
        <f t="shared" si="2"/>
        <v/>
      </c>
      <c r="G90" s="15" t="str">
        <f t="shared" si="3"/>
        <v/>
      </c>
    </row>
    <row r="91" spans="1:7" x14ac:dyDescent="0.25">
      <c r="A91" s="286" t="str">
        <f>IF(INDEX('CoC Ranking Data'!$A$1:$CF$106,ROW($E93),4)&lt;&gt;"",INDEX('CoC Ranking Data'!$A$1:$CF$106,ROW($E93),4),"")</f>
        <v/>
      </c>
      <c r="B91" s="286" t="str">
        <f>IF(INDEX('CoC Ranking Data'!$A$1:$CF$106,ROW($E93),5)&lt;&gt;"",INDEX('CoC Ranking Data'!$A$1:$CF$106,ROW($E93),5),"")</f>
        <v/>
      </c>
      <c r="C91" s="287" t="str">
        <f>IF(INDEX('CoC Ranking Data'!$A$1:$CF$106,ROW($E93),7)&lt;&gt;"",INDEX('CoC Ranking Data'!$A$1:$CF$106,ROW($E93),7),"")</f>
        <v/>
      </c>
      <c r="D91" s="317" t="str">
        <f>IF(INDEX('CoC Ranking Data'!$A$1:$CF$106,ROW($E93),9)&lt;&gt;"",INDEX('CoC Ranking Data'!$A$1:$CF$106,ROW($E93),9),"")</f>
        <v/>
      </c>
      <c r="E91" s="264" t="str">
        <f>IF(INDEX('CoC Ranking Data'!$A$1:$CF$106,ROW($E93),71)&lt;&gt;"",INDEX('CoC Ranking Data'!$A$1:$CF$106,ROW($E93),71),"")</f>
        <v/>
      </c>
      <c r="F91" s="212" t="str">
        <f t="shared" si="2"/>
        <v/>
      </c>
      <c r="G91" s="15" t="str">
        <f t="shared" si="3"/>
        <v/>
      </c>
    </row>
    <row r="92" spans="1:7" x14ac:dyDescent="0.25">
      <c r="A92" s="286" t="str">
        <f>IF(INDEX('CoC Ranking Data'!$A$1:$CF$106,ROW($E94),4)&lt;&gt;"",INDEX('CoC Ranking Data'!$A$1:$CF$106,ROW($E94),4),"")</f>
        <v/>
      </c>
      <c r="B92" s="286" t="str">
        <f>IF(INDEX('CoC Ranking Data'!$A$1:$CF$106,ROW($E94),5)&lt;&gt;"",INDEX('CoC Ranking Data'!$A$1:$CF$106,ROW($E94),5),"")</f>
        <v/>
      </c>
      <c r="C92" s="287" t="str">
        <f>IF(INDEX('CoC Ranking Data'!$A$1:$CF$106,ROW($E94),7)&lt;&gt;"",INDEX('CoC Ranking Data'!$A$1:$CF$106,ROW($E94),7),"")</f>
        <v/>
      </c>
      <c r="D92" s="317" t="str">
        <f>IF(INDEX('CoC Ranking Data'!$A$1:$CF$106,ROW($E94),9)&lt;&gt;"",INDEX('CoC Ranking Data'!$A$1:$CF$106,ROW($E94),9),"")</f>
        <v/>
      </c>
      <c r="E92" s="264" t="str">
        <f>IF(INDEX('CoC Ranking Data'!$A$1:$CF$106,ROW($E94),71)&lt;&gt;"",INDEX('CoC Ranking Data'!$A$1:$CF$106,ROW($E94),71),"")</f>
        <v/>
      </c>
      <c r="F92" s="212" t="str">
        <f t="shared" si="2"/>
        <v/>
      </c>
      <c r="G92" s="15" t="str">
        <f t="shared" si="3"/>
        <v/>
      </c>
    </row>
    <row r="93" spans="1:7" x14ac:dyDescent="0.25">
      <c r="A93" s="286" t="str">
        <f>IF(INDEX('CoC Ranking Data'!$A$1:$CF$106,ROW($E95),4)&lt;&gt;"",INDEX('CoC Ranking Data'!$A$1:$CF$106,ROW($E95),4),"")</f>
        <v/>
      </c>
      <c r="B93" s="286" t="str">
        <f>IF(INDEX('CoC Ranking Data'!$A$1:$CF$106,ROW($E95),5)&lt;&gt;"",INDEX('CoC Ranking Data'!$A$1:$CF$106,ROW($E95),5),"")</f>
        <v/>
      </c>
      <c r="C93" s="287" t="str">
        <f>IF(INDEX('CoC Ranking Data'!$A$1:$CF$106,ROW($E95),7)&lt;&gt;"",INDEX('CoC Ranking Data'!$A$1:$CF$106,ROW($E95),7),"")</f>
        <v/>
      </c>
      <c r="D93" s="317" t="str">
        <f>IF(INDEX('CoC Ranking Data'!$A$1:$CF$106,ROW($E95),9)&lt;&gt;"",INDEX('CoC Ranking Data'!$A$1:$CF$106,ROW($E95),9),"")</f>
        <v/>
      </c>
      <c r="E93" s="264" t="str">
        <f>IF(INDEX('CoC Ranking Data'!$A$1:$CF$106,ROW($E95),71)&lt;&gt;"",INDEX('CoC Ranking Data'!$A$1:$CF$106,ROW($E95),71),"")</f>
        <v/>
      </c>
      <c r="F93" s="212" t="str">
        <f t="shared" si="2"/>
        <v/>
      </c>
      <c r="G93" s="15" t="str">
        <f t="shared" si="3"/>
        <v/>
      </c>
    </row>
    <row r="94" spans="1:7" x14ac:dyDescent="0.25">
      <c r="A94" s="286" t="str">
        <f>IF(INDEX('CoC Ranking Data'!$A$1:$CF$106,ROW($E96),4)&lt;&gt;"",INDEX('CoC Ranking Data'!$A$1:$CF$106,ROW($E96),4),"")</f>
        <v/>
      </c>
      <c r="B94" s="286" t="str">
        <f>IF(INDEX('CoC Ranking Data'!$A$1:$CF$106,ROW($E96),5)&lt;&gt;"",INDEX('CoC Ranking Data'!$A$1:$CF$106,ROW($E96),5),"")</f>
        <v/>
      </c>
      <c r="C94" s="287" t="str">
        <f>IF(INDEX('CoC Ranking Data'!$A$1:$CF$106,ROW($E96),7)&lt;&gt;"",INDEX('CoC Ranking Data'!$A$1:$CF$106,ROW($E96),7),"")</f>
        <v/>
      </c>
      <c r="D94" s="317" t="str">
        <f>IF(INDEX('CoC Ranking Data'!$A$1:$CF$106,ROW($E96),9)&lt;&gt;"",INDEX('CoC Ranking Data'!$A$1:$CF$106,ROW($E96),9),"")</f>
        <v/>
      </c>
      <c r="E94" s="264" t="str">
        <f>IF(INDEX('CoC Ranking Data'!$A$1:$CF$106,ROW($E96),71)&lt;&gt;"",INDEX('CoC Ranking Data'!$A$1:$CF$106,ROW($E96),71),"")</f>
        <v/>
      </c>
      <c r="F94" s="212" t="str">
        <f t="shared" si="2"/>
        <v/>
      </c>
      <c r="G94" s="15" t="str">
        <f t="shared" si="3"/>
        <v/>
      </c>
    </row>
    <row r="95" spans="1:7" x14ac:dyDescent="0.25">
      <c r="A95" s="286" t="str">
        <f>IF(INDEX('CoC Ranking Data'!$A$1:$CF$106,ROW($E97),4)&lt;&gt;"",INDEX('CoC Ranking Data'!$A$1:$CF$106,ROW($E97),4),"")</f>
        <v/>
      </c>
      <c r="B95" s="286" t="str">
        <f>IF(INDEX('CoC Ranking Data'!$A$1:$CF$106,ROW($E97),5)&lt;&gt;"",INDEX('CoC Ranking Data'!$A$1:$CF$106,ROW($E97),5),"")</f>
        <v/>
      </c>
      <c r="C95" s="287" t="str">
        <f>IF(INDEX('CoC Ranking Data'!$A$1:$CF$106,ROW($E97),7)&lt;&gt;"",INDEX('CoC Ranking Data'!$A$1:$CF$106,ROW($E97),7),"")</f>
        <v/>
      </c>
      <c r="D95" s="317" t="str">
        <f>IF(INDEX('CoC Ranking Data'!$A$1:$CF$106,ROW($E97),9)&lt;&gt;"",INDEX('CoC Ranking Data'!$A$1:$CF$106,ROW($E97),9),"")</f>
        <v/>
      </c>
      <c r="E95" s="264" t="str">
        <f>IF(INDEX('CoC Ranking Data'!$A$1:$CF$106,ROW($E97),71)&lt;&gt;"",INDEX('CoC Ranking Data'!$A$1:$CF$106,ROW($E97),71),"")</f>
        <v/>
      </c>
      <c r="F95" s="212" t="str">
        <f t="shared" si="2"/>
        <v/>
      </c>
      <c r="G95" s="15" t="str">
        <f t="shared" si="3"/>
        <v/>
      </c>
    </row>
    <row r="96" spans="1:7" x14ac:dyDescent="0.25">
      <c r="A96" s="286" t="str">
        <f>IF(INDEX('CoC Ranking Data'!$A$1:$CF$106,ROW($E98),4)&lt;&gt;"",INDEX('CoC Ranking Data'!$A$1:$CF$106,ROW($E98),4),"")</f>
        <v/>
      </c>
      <c r="B96" s="286" t="str">
        <f>IF(INDEX('CoC Ranking Data'!$A$1:$CF$106,ROW($E98),5)&lt;&gt;"",INDEX('CoC Ranking Data'!$A$1:$CF$106,ROW($E98),5),"")</f>
        <v/>
      </c>
      <c r="C96" s="287" t="str">
        <f>IF(INDEX('CoC Ranking Data'!$A$1:$CF$106,ROW($E98),7)&lt;&gt;"",INDEX('CoC Ranking Data'!$A$1:$CF$106,ROW($E98),7),"")</f>
        <v/>
      </c>
      <c r="D96" s="317" t="str">
        <f>IF(INDEX('CoC Ranking Data'!$A$1:$CF$106,ROW($E98),9)&lt;&gt;"",INDEX('CoC Ranking Data'!$A$1:$CF$106,ROW($E98),9),"")</f>
        <v/>
      </c>
      <c r="E96" s="264" t="str">
        <f>IF(INDEX('CoC Ranking Data'!$A$1:$CF$106,ROW($E98),71)&lt;&gt;"",INDEX('CoC Ranking Data'!$A$1:$CF$106,ROW($E98),71),"")</f>
        <v/>
      </c>
      <c r="F96" s="212" t="str">
        <f t="shared" si="2"/>
        <v/>
      </c>
      <c r="G96" s="15" t="str">
        <f t="shared" si="3"/>
        <v/>
      </c>
    </row>
    <row r="97" spans="1:7" x14ac:dyDescent="0.25">
      <c r="A97" s="286" t="str">
        <f>IF(INDEX('CoC Ranking Data'!$A$1:$CF$106,ROW($E99),4)&lt;&gt;"",INDEX('CoC Ranking Data'!$A$1:$CF$106,ROW($E99),4),"")</f>
        <v/>
      </c>
      <c r="B97" s="286" t="str">
        <f>IF(INDEX('CoC Ranking Data'!$A$1:$CF$106,ROW($E99),5)&lt;&gt;"",INDEX('CoC Ranking Data'!$A$1:$CF$106,ROW($E99),5),"")</f>
        <v/>
      </c>
      <c r="C97" s="287" t="str">
        <f>IF(INDEX('CoC Ranking Data'!$A$1:$CF$106,ROW($E99),7)&lt;&gt;"",INDEX('CoC Ranking Data'!$A$1:$CF$106,ROW($E99),7),"")</f>
        <v/>
      </c>
      <c r="D97" s="317" t="str">
        <f>IF(INDEX('CoC Ranking Data'!$A$1:$CF$106,ROW($E99),9)&lt;&gt;"",INDEX('CoC Ranking Data'!$A$1:$CF$106,ROW($E99),9),"")</f>
        <v/>
      </c>
      <c r="E97" s="264" t="str">
        <f>IF(INDEX('CoC Ranking Data'!$A$1:$CF$106,ROW($E99),71)&lt;&gt;"",INDEX('CoC Ranking Data'!$A$1:$CF$106,ROW($E99),71),"")</f>
        <v/>
      </c>
      <c r="F97" s="212" t="str">
        <f t="shared" si="2"/>
        <v/>
      </c>
      <c r="G97" s="15" t="str">
        <f t="shared" si="3"/>
        <v/>
      </c>
    </row>
    <row r="98" spans="1:7" x14ac:dyDescent="0.25">
      <c r="A98" s="286" t="str">
        <f>IF(INDEX('CoC Ranking Data'!$A$1:$CF$106,ROW($E100),4)&lt;&gt;"",INDEX('CoC Ranking Data'!$A$1:$CF$106,ROW($E100),4),"")</f>
        <v/>
      </c>
      <c r="B98" s="286" t="str">
        <f>IF(INDEX('CoC Ranking Data'!$A$1:$CF$106,ROW($E100),5)&lt;&gt;"",INDEX('CoC Ranking Data'!$A$1:$CF$106,ROW($E100),5),"")</f>
        <v/>
      </c>
      <c r="C98" s="287" t="str">
        <f>IF(INDEX('CoC Ranking Data'!$A$1:$CF$106,ROW($E100),7)&lt;&gt;"",INDEX('CoC Ranking Data'!$A$1:$CF$106,ROW($E100),7),"")</f>
        <v/>
      </c>
      <c r="D98" s="317" t="str">
        <f>IF(INDEX('CoC Ranking Data'!$A$1:$CF$106,ROW($E100),9)&lt;&gt;"",INDEX('CoC Ranking Data'!$A$1:$CF$106,ROW($E100),9),"")</f>
        <v/>
      </c>
      <c r="E98" s="264" t="str">
        <f>IF(INDEX('CoC Ranking Data'!$A$1:$CF$106,ROW($E100),71)&lt;&gt;"",INDEX('CoC Ranking Data'!$A$1:$CF$106,ROW($E100),71),"")</f>
        <v/>
      </c>
      <c r="F98" s="212" t="str">
        <f t="shared" si="2"/>
        <v/>
      </c>
      <c r="G98" s="15" t="str">
        <f t="shared" si="3"/>
        <v/>
      </c>
    </row>
    <row r="99" spans="1:7" x14ac:dyDescent="0.25">
      <c r="A99" s="286" t="str">
        <f>IF(INDEX('CoC Ranking Data'!$A$1:$CF$106,ROW($E101),4)&lt;&gt;"",INDEX('CoC Ranking Data'!$A$1:$CF$106,ROW($E101),4),"")</f>
        <v/>
      </c>
      <c r="B99" s="286" t="str">
        <f>IF(INDEX('CoC Ranking Data'!$A$1:$CF$106,ROW($E101),5)&lt;&gt;"",INDEX('CoC Ranking Data'!$A$1:$CF$106,ROW($E101),5),"")</f>
        <v/>
      </c>
      <c r="C99" s="287" t="str">
        <f>IF(INDEX('CoC Ranking Data'!$A$1:$CF$106,ROW($E101),7)&lt;&gt;"",INDEX('CoC Ranking Data'!$A$1:$CF$106,ROW($E101),7),"")</f>
        <v/>
      </c>
      <c r="D99" s="317" t="str">
        <f>IF(INDEX('CoC Ranking Data'!$A$1:$CF$106,ROW($E101),9)&lt;&gt;"",INDEX('CoC Ranking Data'!$A$1:$CF$106,ROW($E101),9),"")</f>
        <v/>
      </c>
      <c r="E99" s="264" t="str">
        <f>IF(INDEX('CoC Ranking Data'!$A$1:$CF$106,ROW($E101),71)&lt;&gt;"",INDEX('CoC Ranking Data'!$A$1:$CF$106,ROW($E101),71),"")</f>
        <v/>
      </c>
      <c r="F99" s="212" t="str">
        <f t="shared" si="2"/>
        <v/>
      </c>
      <c r="G99" s="15" t="str">
        <f t="shared" si="3"/>
        <v/>
      </c>
    </row>
    <row r="100" spans="1:7" x14ac:dyDescent="0.25">
      <c r="A100" s="286" t="str">
        <f>IF(INDEX('CoC Ranking Data'!$A$1:$CF$106,ROW($E102),4)&lt;&gt;"",INDEX('CoC Ranking Data'!$A$1:$CF$106,ROW($E102),4),"")</f>
        <v/>
      </c>
      <c r="B100" s="286" t="str">
        <f>IF(INDEX('CoC Ranking Data'!$A$1:$CF$106,ROW($E102),5)&lt;&gt;"",INDEX('CoC Ranking Data'!$A$1:$CF$106,ROW($E102),5),"")</f>
        <v/>
      </c>
      <c r="C100" s="287" t="str">
        <f>IF(INDEX('CoC Ranking Data'!$A$1:$CF$106,ROW($E102),7)&lt;&gt;"",INDEX('CoC Ranking Data'!$A$1:$CF$106,ROW($E102),7),"")</f>
        <v/>
      </c>
      <c r="D100" s="317" t="str">
        <f>IF(INDEX('CoC Ranking Data'!$A$1:$CF$106,ROW($E102),9)&lt;&gt;"",INDEX('CoC Ranking Data'!$A$1:$CF$106,ROW($E102),9),"")</f>
        <v/>
      </c>
      <c r="E100" s="264" t="str">
        <f>IF(INDEX('CoC Ranking Data'!$A$1:$CF$106,ROW($E102),71)&lt;&gt;"",INDEX('CoC Ranking Data'!$A$1:$CF$106,ROW($E102),71),"")</f>
        <v/>
      </c>
      <c r="F100" s="212" t="str">
        <f t="shared" si="2"/>
        <v/>
      </c>
      <c r="G100" s="15" t="str">
        <f t="shared" si="3"/>
        <v/>
      </c>
    </row>
    <row r="101" spans="1:7" x14ac:dyDescent="0.25">
      <c r="A101" s="286" t="str">
        <f>IF(INDEX('CoC Ranking Data'!$A$1:$CF$106,ROW($E103),4)&lt;&gt;"",INDEX('CoC Ranking Data'!$A$1:$CF$106,ROW($E103),4),"")</f>
        <v/>
      </c>
      <c r="B101" s="286" t="str">
        <f>IF(INDEX('CoC Ranking Data'!$A$1:$CF$106,ROW($E103),5)&lt;&gt;"",INDEX('CoC Ranking Data'!$A$1:$CF$106,ROW($E103),5),"")</f>
        <v/>
      </c>
      <c r="C101" s="287" t="str">
        <f>IF(INDEX('CoC Ranking Data'!$A$1:$CF$106,ROW($E103),7)&lt;&gt;"",INDEX('CoC Ranking Data'!$A$1:$CF$106,ROW($E103),7),"")</f>
        <v/>
      </c>
      <c r="D101" s="317" t="str">
        <f>IF(INDEX('CoC Ranking Data'!$A$1:$CF$106,ROW($E103),9)&lt;&gt;"",INDEX('CoC Ranking Data'!$A$1:$CF$106,ROW($E103),9),"")</f>
        <v/>
      </c>
      <c r="E101" s="264" t="str">
        <f>IF(INDEX('CoC Ranking Data'!$A$1:$CF$106,ROW($E103),71)&lt;&gt;"",INDEX('CoC Ranking Data'!$A$1:$CF$106,ROW($E103),71),"")</f>
        <v/>
      </c>
      <c r="F101" s="212" t="str">
        <f t="shared" si="2"/>
        <v/>
      </c>
      <c r="G101" s="15" t="str">
        <f t="shared" si="3"/>
        <v/>
      </c>
    </row>
    <row r="102" spans="1:7" x14ac:dyDescent="0.25">
      <c r="A102" s="286" t="str">
        <f>IF(INDEX('CoC Ranking Data'!$A$1:$CF$106,ROW($E104),4)&lt;&gt;"",INDEX('CoC Ranking Data'!$A$1:$CF$106,ROW($E104),4),"")</f>
        <v/>
      </c>
      <c r="B102" s="286" t="str">
        <f>IF(INDEX('CoC Ranking Data'!$A$1:$CF$106,ROW($E104),5)&lt;&gt;"",INDEX('CoC Ranking Data'!$A$1:$CF$106,ROW($E104),5),"")</f>
        <v/>
      </c>
      <c r="C102" s="287" t="str">
        <f>IF(INDEX('CoC Ranking Data'!$A$1:$CF$106,ROW($E104),7)&lt;&gt;"",INDEX('CoC Ranking Data'!$A$1:$CF$106,ROW($E104),7),"")</f>
        <v/>
      </c>
      <c r="D102" s="317" t="str">
        <f>IF(INDEX('CoC Ranking Data'!$A$1:$CF$106,ROW($E104),9)&lt;&gt;"",INDEX('CoC Ranking Data'!$A$1:$CF$106,ROW($E104),9),"")</f>
        <v/>
      </c>
      <c r="E102" s="264" t="str">
        <f>IF(INDEX('CoC Ranking Data'!$A$1:$CF$106,ROW($E104),71)&lt;&gt;"",INDEX('CoC Ranking Data'!$A$1:$CF$106,ROW($E104),71),"")</f>
        <v/>
      </c>
      <c r="F102" s="212" t="str">
        <f t="shared" si="2"/>
        <v/>
      </c>
      <c r="G102" s="15" t="str">
        <f t="shared" si="3"/>
        <v/>
      </c>
    </row>
  </sheetData>
  <sheetProtection algorithmName="SHA-512" hashValue="FHZuwl/MxTU5URQOlHwqZw+rYyECLzAZOjaKvnozR/A6/ePY47cizKsv1fO2BUM3IWbnqK2cGSnf33JX6nYwaw==" saltValue="kQIZ8Q4KTxdGZ3SemkgCYg==" spinCount="100000" sheet="1" objects="1" scenarios="1" selectLockedCells="1"/>
  <hyperlinks>
    <hyperlink ref="E1" location="'Scoring Chart'!A1" display="Return to Scoring Chart" xr:uid="{00000000-0004-0000-1B00-000000000000}"/>
  </hyperlinks>
  <pageMargins left="0.7" right="0.7" top="0.75" bottom="0.75" header="0.3" footer="0.3"/>
  <pageSetup paperSize="17" scale="51"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5">
    <pageSetUpPr fitToPage="1"/>
  </sheetPr>
  <dimension ref="A1:G102"/>
  <sheetViews>
    <sheetView showGridLines="0" topLeftCell="B1" zoomScaleNormal="100" workbookViewId="0">
      <selection activeCell="E1" sqref="E1"/>
    </sheetView>
  </sheetViews>
  <sheetFormatPr defaultRowHeight="15" x14ac:dyDescent="0.25"/>
  <cols>
    <col min="1" max="1" width="50.7109375" style="334" customWidth="1"/>
    <col min="2" max="2" width="60.7109375" style="334" customWidth="1"/>
    <col min="3" max="3" width="24.5703125" customWidth="1"/>
    <col min="4" max="4" width="23.140625" customWidth="1"/>
    <col min="5" max="6" width="23.85546875" style="1" customWidth="1"/>
    <col min="7" max="7" width="14.85546875" style="1" customWidth="1"/>
  </cols>
  <sheetData>
    <row r="1" spans="1:7" ht="31.5" x14ac:dyDescent="0.25">
      <c r="A1" s="335"/>
      <c r="B1" s="343" t="s">
        <v>850</v>
      </c>
      <c r="C1" s="354" t="s">
        <v>714</v>
      </c>
      <c r="D1" s="354" t="s">
        <v>352</v>
      </c>
      <c r="E1" s="373" t="s">
        <v>342</v>
      </c>
    </row>
    <row r="2" spans="1:7" ht="15.75" customHeight="1" x14ac:dyDescent="0.25">
      <c r="A2" s="333"/>
      <c r="B2" s="476" t="s">
        <v>465</v>
      </c>
      <c r="C2" s="377">
        <f>AVERAGEIFS($F$7:$F$102, $C$7:$C$102, "&lt;&gt;PH",$C$7:$C$102, "&lt;&gt;SSO",$E$7:$E$102, "&gt;0")</f>
        <v>2698.9054055124911</v>
      </c>
      <c r="D2" s="377">
        <f>AVERAGEIFS($F$7:$F$102, $C$7:$C$102, "=PH",$E$7:$E$102, "&gt;0")</f>
        <v>2936.956652002872</v>
      </c>
      <c r="E2" s="345"/>
      <c r="F2"/>
      <c r="G2"/>
    </row>
    <row r="3" spans="1:7" ht="15.75" customHeight="1" x14ac:dyDescent="0.25">
      <c r="A3" s="333"/>
      <c r="B3" s="476" t="s">
        <v>466</v>
      </c>
      <c r="C3" s="355">
        <f>($C$2 - ($C$2 * 0.1))</f>
        <v>2429.014864961242</v>
      </c>
      <c r="D3" s="355">
        <f>($D$2 - ($D$2 * 0.1))</f>
        <v>2643.2609868025847</v>
      </c>
      <c r="E3" s="378" t="s">
        <v>534</v>
      </c>
      <c r="F3"/>
      <c r="G3"/>
    </row>
    <row r="4" spans="1:7" ht="15.75" customHeight="1" x14ac:dyDescent="0.25">
      <c r="A4"/>
      <c r="B4"/>
      <c r="E4"/>
      <c r="F4"/>
      <c r="G4"/>
    </row>
    <row r="5" spans="1:7" ht="15.75" customHeight="1" thickBot="1" x14ac:dyDescent="0.3">
      <c r="E5"/>
      <c r="F5"/>
    </row>
    <row r="6" spans="1:7" s="12" customFormat="1" ht="30" thickBot="1" x14ac:dyDescent="0.3">
      <c r="A6" s="336" t="s">
        <v>2</v>
      </c>
      <c r="B6" s="336" t="s">
        <v>3</v>
      </c>
      <c r="C6" s="291" t="s">
        <v>4</v>
      </c>
      <c r="D6" s="210" t="s">
        <v>353</v>
      </c>
      <c r="E6" s="254" t="s">
        <v>620</v>
      </c>
      <c r="F6" s="251" t="s">
        <v>259</v>
      </c>
      <c r="G6" s="252" t="s">
        <v>1</v>
      </c>
    </row>
    <row r="7" spans="1:7" s="9" customFormat="1" ht="13.5" customHeight="1" x14ac:dyDescent="0.2">
      <c r="A7" s="286" t="str">
        <f>IF(INDEX('CoC Ranking Data'!$A$1:$CF$106,ROW($E9),4)&lt;&gt;"",INDEX('CoC Ranking Data'!$A$1:$CF$106,ROW($E9),4),"")</f>
        <v>Armstrong County Community Action Agency</v>
      </c>
      <c r="B7" s="286" t="str">
        <f>IF(INDEX('CoC Ranking Data'!$A$1:$CF$106,ROW($E9),5)&lt;&gt;"",INDEX('CoC Ranking Data'!$A$1:$CF$106,ROW($E9),5),"")</f>
        <v>Armstrong County Permanent Supportive Housing Program</v>
      </c>
      <c r="C7" s="287" t="str">
        <f>IF(INDEX('CoC Ranking Data'!$A$1:$CF$106,ROW($E9),7)&lt;&gt;"",INDEX('CoC Ranking Data'!$A$1:$CF$106,ROW($E9),7),"")</f>
        <v>PH</v>
      </c>
      <c r="D7" s="317">
        <f>IF(INDEX('CoC Ranking Data'!$A$1:$CF$106,ROW($E9),58)&lt;&gt;"",INDEX('CoC Ranking Data'!$A$1:$CF$106,ROW($E9),58),"")</f>
        <v>17</v>
      </c>
      <c r="E7" s="264">
        <f>IF(INDEX('CoC Ranking Data'!$A$1:$CF$106,ROW($E9),71)&lt;&gt;"",INDEX('CoC Ranking Data'!$A$1:$CF$106,ROW($E9),71),"")</f>
        <v>28520</v>
      </c>
      <c r="F7" s="212">
        <f>IF(AND(D7&lt;&gt;"",E7&lt;&gt;""), IF(D7&lt;&gt;0, E7/D7,0), "")</f>
        <v>1677.6470588235295</v>
      </c>
      <c r="G7" s="15">
        <f>IF(AND($A7&lt;&gt;"",$D7&lt;&gt;"",$F7&gt;0), IF(C$7 = "SSO", 1, IF($C7 &lt;&gt; "PH", IF($F7 &lt;= $C$3, 1, 0), IF($F7 &lt;= $D$3, 1, 0))), "")</f>
        <v>1</v>
      </c>
    </row>
    <row r="8" spans="1:7" s="9" customFormat="1" ht="13.5" customHeight="1" x14ac:dyDescent="0.2">
      <c r="A8" s="286" t="str">
        <f>IF(INDEX('CoC Ranking Data'!$A$1:$CF$106,ROW($E10),4)&lt;&gt;"",INDEX('CoC Ranking Data'!$A$1:$CF$106,ROW($E10),4),"")</f>
        <v>Armstrong County Community Action Agency</v>
      </c>
      <c r="B8" s="286" t="str">
        <f>IF(INDEX('CoC Ranking Data'!$A$1:$CF$106,ROW($E10),5)&lt;&gt;"",INDEX('CoC Ranking Data'!$A$1:$CF$106,ROW($E10),5),"")</f>
        <v>Armstrong-Fayette Rapid Rehousing Program</v>
      </c>
      <c r="C8" s="287" t="str">
        <f>IF(INDEX('CoC Ranking Data'!$A$1:$CF$106,ROW($E10),7)&lt;&gt;"",INDEX('CoC Ranking Data'!$A$1:$CF$106,ROW($E10),7),"")</f>
        <v>PH-RRH</v>
      </c>
      <c r="D8" s="317">
        <f>IF(INDEX('CoC Ranking Data'!$A$1:$CF$106,ROW($E10),58)&lt;&gt;"",INDEX('CoC Ranking Data'!$A$1:$CF$106,ROW($E10),58),"")</f>
        <v>14</v>
      </c>
      <c r="E8" s="264">
        <f>IF(INDEX('CoC Ranking Data'!$A$1:$CF$106,ROW($E10),71)&lt;&gt;"",INDEX('CoC Ranking Data'!$A$1:$CF$106,ROW($E10),71),"")</f>
        <v>34351</v>
      </c>
      <c r="F8" s="212">
        <f t="shared" ref="F8:F71" si="0">IF(AND(D8&lt;&gt;"",E8&lt;&gt;""), IF(D8&lt;&gt;0, E8/D8,0), "")</f>
        <v>2453.6428571428573</v>
      </c>
      <c r="G8" s="15">
        <f t="shared" ref="G8:G71" si="1">IF(AND($A8&lt;&gt;"",$D8&lt;&gt;"",$F8&gt;0), IF(C$7 = "SSO", 1, IF($C8 &lt;&gt; "PH", IF($F8 &lt;= $C$3, 1, 0), IF($F8 &lt;= $D$3, 1, 0))), "")</f>
        <v>0</v>
      </c>
    </row>
    <row r="9" spans="1:7" s="9" customFormat="1" ht="12.75" x14ac:dyDescent="0.2">
      <c r="A9" s="286" t="str">
        <f>IF(INDEX('CoC Ranking Data'!$A$1:$CF$106,ROW($E11),4)&lt;&gt;"",INDEX('CoC Ranking Data'!$A$1:$CF$106,ROW($E11),4),"")</f>
        <v>Armstrong County Community Action Agency</v>
      </c>
      <c r="B9" s="286" t="str">
        <f>IF(INDEX('CoC Ranking Data'!$A$1:$CF$106,ROW($E11),5)&lt;&gt;"",INDEX('CoC Ranking Data'!$A$1:$CF$106,ROW($E11),5),"")</f>
        <v>Rapid Rehousing Program of Armstrong County</v>
      </c>
      <c r="C9" s="287" t="str">
        <f>IF(INDEX('CoC Ranking Data'!$A$1:$CF$106,ROW($E11),7)&lt;&gt;"",INDEX('CoC Ranking Data'!$A$1:$CF$106,ROW($E11),7),"")</f>
        <v>PH-RRH</v>
      </c>
      <c r="D9" s="317">
        <f>IF(INDEX('CoC Ranking Data'!$A$1:$CF$106,ROW($E11),58)&lt;&gt;"",INDEX('CoC Ranking Data'!$A$1:$CF$106,ROW($E11),58),"")</f>
        <v>16</v>
      </c>
      <c r="E9" s="264">
        <f>IF(INDEX('CoC Ranking Data'!$A$1:$CF$106,ROW($E11),71)&lt;&gt;"",INDEX('CoC Ranking Data'!$A$1:$CF$106,ROW($E11),71),"")</f>
        <v>67230</v>
      </c>
      <c r="F9" s="212">
        <f t="shared" si="0"/>
        <v>4201.875</v>
      </c>
      <c r="G9" s="15">
        <f t="shared" si="1"/>
        <v>0</v>
      </c>
    </row>
    <row r="10" spans="1:7" s="9" customFormat="1" ht="12.75" x14ac:dyDescent="0.2">
      <c r="A10" s="286" t="str">
        <f>IF(INDEX('CoC Ranking Data'!$A$1:$CF$106,ROW($E12),4)&lt;&gt;"",INDEX('CoC Ranking Data'!$A$1:$CF$106,ROW($E12),4),"")</f>
        <v>Cameron/Elk Counties Behavioral &amp; Developmental Programs</v>
      </c>
      <c r="B10" s="286" t="str">
        <f>IF(INDEX('CoC Ranking Data'!$A$1:$CF$106,ROW($E12),5)&lt;&gt;"",INDEX('CoC Ranking Data'!$A$1:$CF$106,ROW($E12),5),"")</f>
        <v xml:space="preserve">AHEAD </v>
      </c>
      <c r="C10" s="287" t="str">
        <f>IF(INDEX('CoC Ranking Data'!$A$1:$CF$106,ROW($E12),7)&lt;&gt;"",INDEX('CoC Ranking Data'!$A$1:$CF$106,ROW($E12),7),"")</f>
        <v>PH</v>
      </c>
      <c r="D10" s="317">
        <f>IF(INDEX('CoC Ranking Data'!$A$1:$CF$106,ROW($E12),58)&lt;&gt;"",INDEX('CoC Ranking Data'!$A$1:$CF$106,ROW($E12),58),"")</f>
        <v>11</v>
      </c>
      <c r="E10" s="264">
        <f>IF(INDEX('CoC Ranking Data'!$A$1:$CF$106,ROW($E12),71)&lt;&gt;"",INDEX('CoC Ranking Data'!$A$1:$CF$106,ROW($E12),71),"")</f>
        <v>9299</v>
      </c>
      <c r="F10" s="212">
        <f t="shared" si="0"/>
        <v>845.36363636363637</v>
      </c>
      <c r="G10" s="15">
        <f t="shared" si="1"/>
        <v>1</v>
      </c>
    </row>
    <row r="11" spans="1:7" s="9" customFormat="1" ht="12.75" x14ac:dyDescent="0.2">
      <c r="A11" s="286" t="str">
        <f>IF(INDEX('CoC Ranking Data'!$A$1:$CF$106,ROW($E13),4)&lt;&gt;"",INDEX('CoC Ranking Data'!$A$1:$CF$106,ROW($E13),4),"")</f>
        <v>Cameron/Elk Counties Behavioral &amp; Developmental Programs</v>
      </c>
      <c r="B11" s="286" t="str">
        <f>IF(INDEX('CoC Ranking Data'!$A$1:$CF$106,ROW($E13),5)&lt;&gt;"",INDEX('CoC Ranking Data'!$A$1:$CF$106,ROW($E13),5),"")</f>
        <v xml:space="preserve">Home Again </v>
      </c>
      <c r="C11" s="287" t="str">
        <f>IF(INDEX('CoC Ranking Data'!$A$1:$CF$106,ROW($E13),7)&lt;&gt;"",INDEX('CoC Ranking Data'!$A$1:$CF$106,ROW($E13),7),"")</f>
        <v>PH</v>
      </c>
      <c r="D11" s="317">
        <f>IF(INDEX('CoC Ranking Data'!$A$1:$CF$106,ROW($E13),58)&lt;&gt;"",INDEX('CoC Ranking Data'!$A$1:$CF$106,ROW($E13),58),"")</f>
        <v>20</v>
      </c>
      <c r="E11" s="264">
        <f>IF(INDEX('CoC Ranking Data'!$A$1:$CF$106,ROW($E13),71)&lt;&gt;"",INDEX('CoC Ranking Data'!$A$1:$CF$106,ROW($E13),71),"")</f>
        <v>34900</v>
      </c>
      <c r="F11" s="212">
        <f t="shared" si="0"/>
        <v>1745</v>
      </c>
      <c r="G11" s="15">
        <f t="shared" si="1"/>
        <v>1</v>
      </c>
    </row>
    <row r="12" spans="1:7" s="9" customFormat="1" ht="12.75" x14ac:dyDescent="0.2">
      <c r="A12" s="286" t="str">
        <f>IF(INDEX('CoC Ranking Data'!$A$1:$CF$106,ROW($E14),4)&lt;&gt;"",INDEX('CoC Ranking Data'!$A$1:$CF$106,ROW($E14),4),"")</f>
        <v>CAPSEA, Inc.</v>
      </c>
      <c r="B12" s="286" t="str">
        <f>IF(INDEX('CoC Ranking Data'!$A$1:$CF$106,ROW($E14),5)&lt;&gt;"",INDEX('CoC Ranking Data'!$A$1:$CF$106,ROW($E14),5),"")</f>
        <v>Housing Plus</v>
      </c>
      <c r="C12" s="287" t="str">
        <f>IF(INDEX('CoC Ranking Data'!$A$1:$CF$106,ROW($E14),7)&lt;&gt;"",INDEX('CoC Ranking Data'!$A$1:$CF$106,ROW($E14),7),"")</f>
        <v>PH</v>
      </c>
      <c r="D12" s="317">
        <f>IF(INDEX('CoC Ranking Data'!$A$1:$CF$106,ROW($E14),58)&lt;&gt;"",INDEX('CoC Ranking Data'!$A$1:$CF$106,ROW($E14),58),"")</f>
        <v>16</v>
      </c>
      <c r="E12" s="264">
        <f>IF(INDEX('CoC Ranking Data'!$A$1:$CF$106,ROW($E14),71)&lt;&gt;"",INDEX('CoC Ranking Data'!$A$1:$CF$106,ROW($E14),71),"")</f>
        <v>44721</v>
      </c>
      <c r="F12" s="212">
        <f t="shared" si="0"/>
        <v>2795.0625</v>
      </c>
      <c r="G12" s="15">
        <f t="shared" si="1"/>
        <v>0</v>
      </c>
    </row>
    <row r="13" spans="1:7" s="9" customFormat="1" ht="12.75" x14ac:dyDescent="0.2">
      <c r="A13" s="286" t="str">
        <f>IF(INDEX('CoC Ranking Data'!$A$1:$CF$106,ROW($E15),4)&lt;&gt;"",INDEX('CoC Ranking Data'!$A$1:$CF$106,ROW($E15),4),"")</f>
        <v>City Mission-Living Stones, Inc.</v>
      </c>
      <c r="B13" s="286" t="str">
        <f>IF(INDEX('CoC Ranking Data'!$A$1:$CF$106,ROW($E15),5)&lt;&gt;"",INDEX('CoC Ranking Data'!$A$1:$CF$106,ROW($E15),5),"")</f>
        <v>Gallatin School Living Centre</v>
      </c>
      <c r="C13" s="287" t="str">
        <f>IF(INDEX('CoC Ranking Data'!$A$1:$CF$106,ROW($E15),7)&lt;&gt;"",INDEX('CoC Ranking Data'!$A$1:$CF$106,ROW($E15),7),"")</f>
        <v>TH</v>
      </c>
      <c r="D13" s="317">
        <f>IF(INDEX('CoC Ranking Data'!$A$1:$CF$106,ROW($E15),58)&lt;&gt;"",INDEX('CoC Ranking Data'!$A$1:$CF$106,ROW($E15),58),"")</f>
        <v>13</v>
      </c>
      <c r="E13" s="264">
        <f>IF(INDEX('CoC Ranking Data'!$A$1:$CF$106,ROW($E15),71)&lt;&gt;"",INDEX('CoC Ranking Data'!$A$1:$CF$106,ROW($E15),71),"")</f>
        <v>48858</v>
      </c>
      <c r="F13" s="212">
        <f t="shared" si="0"/>
        <v>3758.3076923076924</v>
      </c>
      <c r="G13" s="15">
        <f t="shared" si="1"/>
        <v>0</v>
      </c>
    </row>
    <row r="14" spans="1:7" s="9" customFormat="1" ht="12.75" x14ac:dyDescent="0.2">
      <c r="A14" s="286" t="str">
        <f>IF(INDEX('CoC Ranking Data'!$A$1:$CF$106,ROW($E16),4)&lt;&gt;"",INDEX('CoC Ranking Data'!$A$1:$CF$106,ROW($E16),4),"")</f>
        <v>Community Action, Inc.</v>
      </c>
      <c r="B14" s="286" t="str">
        <f>IF(INDEX('CoC Ranking Data'!$A$1:$CF$106,ROW($E16),5)&lt;&gt;"",INDEX('CoC Ranking Data'!$A$1:$CF$106,ROW($E16),5),"")</f>
        <v>Housing for Homeless and Disabled Persons</v>
      </c>
      <c r="C14" s="287" t="str">
        <f>IF(INDEX('CoC Ranking Data'!$A$1:$CF$106,ROW($E16),7)&lt;&gt;"",INDEX('CoC Ranking Data'!$A$1:$CF$106,ROW($E16),7),"")</f>
        <v>PH</v>
      </c>
      <c r="D14" s="317">
        <f>IF(INDEX('CoC Ranking Data'!$A$1:$CF$106,ROW($E16),58)&lt;&gt;"",INDEX('CoC Ranking Data'!$A$1:$CF$106,ROW($E16),58),"")</f>
        <v>15</v>
      </c>
      <c r="E14" s="264">
        <f>IF(INDEX('CoC Ranking Data'!$A$1:$CF$106,ROW($E16),71)&lt;&gt;"",INDEX('CoC Ranking Data'!$A$1:$CF$106,ROW($E16),71),"")</f>
        <v>28041</v>
      </c>
      <c r="F14" s="212">
        <f t="shared" si="0"/>
        <v>1869.4</v>
      </c>
      <c r="G14" s="15">
        <f t="shared" si="1"/>
        <v>1</v>
      </c>
    </row>
    <row r="15" spans="1:7" s="9" customFormat="1" ht="12.75" x14ac:dyDescent="0.2">
      <c r="A15" s="286" t="str">
        <f>IF(INDEX('CoC Ranking Data'!$A$1:$CF$106,ROW($E17),4)&lt;&gt;"",INDEX('CoC Ranking Data'!$A$1:$CF$106,ROW($E17),4),"")</f>
        <v>Community Action, Inc.</v>
      </c>
      <c r="B15" s="286" t="str">
        <f>IF(INDEX('CoC Ranking Data'!$A$1:$CF$106,ROW($E17),5)&lt;&gt;"",INDEX('CoC Ranking Data'!$A$1:$CF$106,ROW($E17),5),"")</f>
        <v>Transitional Housing Project</v>
      </c>
      <c r="C15" s="287" t="str">
        <f>IF(INDEX('CoC Ranking Data'!$A$1:$CF$106,ROW($E17),7)&lt;&gt;"",INDEX('CoC Ranking Data'!$A$1:$CF$106,ROW($E17),7),"")</f>
        <v>TH</v>
      </c>
      <c r="D15" s="317">
        <f>IF(INDEX('CoC Ranking Data'!$A$1:$CF$106,ROW($E17),58)&lt;&gt;"",INDEX('CoC Ranking Data'!$A$1:$CF$106,ROW($E17),58),"")</f>
        <v>16</v>
      </c>
      <c r="E15" s="264">
        <f>IF(INDEX('CoC Ranking Data'!$A$1:$CF$106,ROW($E17),71)&lt;&gt;"",INDEX('CoC Ranking Data'!$A$1:$CF$106,ROW($E17),71),"")</f>
        <v>44238</v>
      </c>
      <c r="F15" s="212">
        <f t="shared" si="0"/>
        <v>2764.875</v>
      </c>
      <c r="G15" s="15">
        <f t="shared" si="1"/>
        <v>0</v>
      </c>
    </row>
    <row r="16" spans="1:7" s="9" customFormat="1" ht="12.75" x14ac:dyDescent="0.2">
      <c r="A16" s="286" t="str">
        <f>IF(INDEX('CoC Ranking Data'!$A$1:$CF$106,ROW($E18),4)&lt;&gt;"",INDEX('CoC Ranking Data'!$A$1:$CF$106,ROW($E18),4),"")</f>
        <v>Community Connections of Clearfield/Jefferson</v>
      </c>
      <c r="B16" s="286" t="str">
        <f>IF(INDEX('CoC Ranking Data'!$A$1:$CF$106,ROW($E18),5)&lt;&gt;"",INDEX('CoC Ranking Data'!$A$1:$CF$106,ROW($E18),5),"")</f>
        <v>Housing First FY 2018 Renewal Application Counties</v>
      </c>
      <c r="C16" s="287" t="str">
        <f>IF(INDEX('CoC Ranking Data'!$A$1:$CF$106,ROW($E18),7)&lt;&gt;"",INDEX('CoC Ranking Data'!$A$1:$CF$106,ROW($E18),7),"")</f>
        <v>PH</v>
      </c>
      <c r="D16" s="317">
        <f>IF(INDEX('CoC Ranking Data'!$A$1:$CF$106,ROW($E18),58)&lt;&gt;"",INDEX('CoC Ranking Data'!$A$1:$CF$106,ROW($E18),58),"")</f>
        <v>16</v>
      </c>
      <c r="E16" s="264">
        <f>IF(INDEX('CoC Ranking Data'!$A$1:$CF$106,ROW($E18),71)&lt;&gt;"",INDEX('CoC Ranking Data'!$A$1:$CF$106,ROW($E18),71),"")</f>
        <v>4878</v>
      </c>
      <c r="F16" s="212">
        <f t="shared" si="0"/>
        <v>304.875</v>
      </c>
      <c r="G16" s="15">
        <f t="shared" si="1"/>
        <v>1</v>
      </c>
    </row>
    <row r="17" spans="1:7" s="9" customFormat="1" ht="12.75" x14ac:dyDescent="0.2">
      <c r="A17" s="286" t="str">
        <f>IF(INDEX('CoC Ranking Data'!$A$1:$CF$106,ROW($E19),4)&lt;&gt;"",INDEX('CoC Ranking Data'!$A$1:$CF$106,ROW($E19),4),"")</f>
        <v>Community Services of Venango County, Inc.</v>
      </c>
      <c r="B17" s="286" t="str">
        <f>IF(INDEX('CoC Ranking Data'!$A$1:$CF$106,ROW($E19),5)&lt;&gt;"",INDEX('CoC Ranking Data'!$A$1:$CF$106,ROW($E19),5),"")</f>
        <v>Sycamore Commons</v>
      </c>
      <c r="C17" s="287" t="str">
        <f>IF(INDEX('CoC Ranking Data'!$A$1:$CF$106,ROW($E19),7)&lt;&gt;"",INDEX('CoC Ranking Data'!$A$1:$CF$106,ROW($E19),7),"")</f>
        <v>PH</v>
      </c>
      <c r="D17" s="317">
        <f>IF(INDEX('CoC Ranking Data'!$A$1:$CF$106,ROW($E19),58)&lt;&gt;"",INDEX('CoC Ranking Data'!$A$1:$CF$106,ROW($E19),58),"")</f>
        <v>4</v>
      </c>
      <c r="E17" s="264">
        <f>IF(INDEX('CoC Ranking Data'!$A$1:$CF$106,ROW($E19),71)&lt;&gt;"",INDEX('CoC Ranking Data'!$A$1:$CF$106,ROW($E19),71),"")</f>
        <v>16572</v>
      </c>
      <c r="F17" s="212">
        <f t="shared" si="0"/>
        <v>4143</v>
      </c>
      <c r="G17" s="15">
        <f t="shared" si="1"/>
        <v>0</v>
      </c>
    </row>
    <row r="18" spans="1:7" s="9" customFormat="1" ht="12.75" x14ac:dyDescent="0.2">
      <c r="A18" s="286" t="str">
        <f>IF(INDEX('CoC Ranking Data'!$A$1:$CF$106,ROW($E20),4)&lt;&gt;"",INDEX('CoC Ranking Data'!$A$1:$CF$106,ROW($E20),4),"")</f>
        <v>Connect, Inc.</v>
      </c>
      <c r="B18" s="286" t="str">
        <f>IF(INDEX('CoC Ranking Data'!$A$1:$CF$106,ROW($E20),5)&lt;&gt;"",INDEX('CoC Ranking Data'!$A$1:$CF$106,ROW($E20),5),"")</f>
        <v>Westmoreland Permanent Supportive Housing Expansion</v>
      </c>
      <c r="C18" s="287" t="str">
        <f>IF(INDEX('CoC Ranking Data'!$A$1:$CF$106,ROW($E20),7)&lt;&gt;"",INDEX('CoC Ranking Data'!$A$1:$CF$106,ROW($E20),7),"")</f>
        <v>PH</v>
      </c>
      <c r="D18" s="317">
        <f>IF(INDEX('CoC Ranking Data'!$A$1:$CF$106,ROW($E20),58)&lt;&gt;"",INDEX('CoC Ranking Data'!$A$1:$CF$106,ROW($E20),58),"")</f>
        <v>9</v>
      </c>
      <c r="E18" s="264">
        <f>IF(INDEX('CoC Ranking Data'!$A$1:$CF$106,ROW($E20),71)&lt;&gt;"",INDEX('CoC Ranking Data'!$A$1:$CF$106,ROW($E20),71),"")</f>
        <v>85059</v>
      </c>
      <c r="F18" s="212">
        <f t="shared" si="0"/>
        <v>9451</v>
      </c>
      <c r="G18" s="15">
        <f t="shared" si="1"/>
        <v>0</v>
      </c>
    </row>
    <row r="19" spans="1:7" s="9" customFormat="1" ht="12.75" customHeight="1" x14ac:dyDescent="0.2">
      <c r="A19" s="286" t="str">
        <f>IF(INDEX('CoC Ranking Data'!$A$1:$CF$106,ROW($E21),4)&lt;&gt;"",INDEX('CoC Ranking Data'!$A$1:$CF$106,ROW($E21),4),"")</f>
        <v>County of Butler, Human Services</v>
      </c>
      <c r="B19" s="286" t="str">
        <f>IF(INDEX('CoC Ranking Data'!$A$1:$CF$106,ROW($E21),5)&lt;&gt;"",INDEX('CoC Ranking Data'!$A$1:$CF$106,ROW($E21),5),"")</f>
        <v>Home Again Butler County</v>
      </c>
      <c r="C19" s="287" t="str">
        <f>IF(INDEX('CoC Ranking Data'!$A$1:$CF$106,ROW($E21),7)&lt;&gt;"",INDEX('CoC Ranking Data'!$A$1:$CF$106,ROW($E21),7),"")</f>
        <v>PH</v>
      </c>
      <c r="D19" s="317">
        <f>IF(INDEX('CoC Ranking Data'!$A$1:$CF$106,ROW($E21),58)&lt;&gt;"",INDEX('CoC Ranking Data'!$A$1:$CF$106,ROW($E21),58),"")</f>
        <v>15</v>
      </c>
      <c r="E19" s="264">
        <f>IF(INDEX('CoC Ranking Data'!$A$1:$CF$106,ROW($E21),71)&lt;&gt;"",INDEX('CoC Ranking Data'!$A$1:$CF$106,ROW($E21),71),"")</f>
        <v>28515</v>
      </c>
      <c r="F19" s="212">
        <f t="shared" si="0"/>
        <v>1901</v>
      </c>
      <c r="G19" s="15">
        <f t="shared" si="1"/>
        <v>1</v>
      </c>
    </row>
    <row r="20" spans="1:7" s="9" customFormat="1" ht="12.75" x14ac:dyDescent="0.2">
      <c r="A20" s="286" t="str">
        <f>IF(INDEX('CoC Ranking Data'!$A$1:$CF$106,ROW($E22),4)&lt;&gt;"",INDEX('CoC Ranking Data'!$A$1:$CF$106,ROW($E22),4),"")</f>
        <v>County of Butler, Human Services</v>
      </c>
      <c r="B20" s="286" t="str">
        <f>IF(INDEX('CoC Ranking Data'!$A$1:$CF$106,ROW($E22),5)&lt;&gt;"",INDEX('CoC Ranking Data'!$A$1:$CF$106,ROW($E22),5),"")</f>
        <v>HOPE Project</v>
      </c>
      <c r="C20" s="287" t="str">
        <f>IF(INDEX('CoC Ranking Data'!$A$1:$CF$106,ROW($E22),7)&lt;&gt;"",INDEX('CoC Ranking Data'!$A$1:$CF$106,ROW($E22),7),"")</f>
        <v>PH</v>
      </c>
      <c r="D20" s="317">
        <f>IF(INDEX('CoC Ranking Data'!$A$1:$CF$106,ROW($E22),58)&lt;&gt;"",INDEX('CoC Ranking Data'!$A$1:$CF$106,ROW($E22),58),"")</f>
        <v>20</v>
      </c>
      <c r="E20" s="264">
        <f>IF(INDEX('CoC Ranking Data'!$A$1:$CF$106,ROW($E22),71)&lt;&gt;"",INDEX('CoC Ranking Data'!$A$1:$CF$106,ROW($E22),71),"")</f>
        <v>40687</v>
      </c>
      <c r="F20" s="212">
        <f t="shared" si="0"/>
        <v>2034.35</v>
      </c>
      <c r="G20" s="15">
        <f t="shared" si="1"/>
        <v>1</v>
      </c>
    </row>
    <row r="21" spans="1:7" s="9" customFormat="1" ht="12.75" x14ac:dyDescent="0.2">
      <c r="A21" s="286" t="str">
        <f>IF(INDEX('CoC Ranking Data'!$A$1:$CF$106,ROW($E23),4)&lt;&gt;"",INDEX('CoC Ranking Data'!$A$1:$CF$106,ROW($E23),4),"")</f>
        <v>County of Butler, Human Services</v>
      </c>
      <c r="B21" s="286" t="str">
        <f>IF(INDEX('CoC Ranking Data'!$A$1:$CF$106,ROW($E23),5)&lt;&gt;"",INDEX('CoC Ranking Data'!$A$1:$CF$106,ROW($E23),5),"")</f>
        <v>Path Transition Age Project</v>
      </c>
      <c r="C21" s="287" t="str">
        <f>IF(INDEX('CoC Ranking Data'!$A$1:$CF$106,ROW($E23),7)&lt;&gt;"",INDEX('CoC Ranking Data'!$A$1:$CF$106,ROW($E23),7),"")</f>
        <v>PH</v>
      </c>
      <c r="D21" s="317">
        <f>IF(INDEX('CoC Ranking Data'!$A$1:$CF$106,ROW($E23),58)&lt;&gt;"",INDEX('CoC Ranking Data'!$A$1:$CF$106,ROW($E23),58),"")</f>
        <v>11</v>
      </c>
      <c r="E21" s="264">
        <f>IF(INDEX('CoC Ranking Data'!$A$1:$CF$106,ROW($E23),71)&lt;&gt;"",INDEX('CoC Ranking Data'!$A$1:$CF$106,ROW($E23),71),"")</f>
        <v>18618</v>
      </c>
      <c r="F21" s="212">
        <f t="shared" si="0"/>
        <v>1692.5454545454545</v>
      </c>
      <c r="G21" s="15">
        <f t="shared" si="1"/>
        <v>1</v>
      </c>
    </row>
    <row r="22" spans="1:7" s="9" customFormat="1" ht="12.75" x14ac:dyDescent="0.2">
      <c r="A22" s="286" t="str">
        <f>IF(INDEX('CoC Ranking Data'!$A$1:$CF$106,ROW($E24),4)&lt;&gt;"",INDEX('CoC Ranking Data'!$A$1:$CF$106,ROW($E24),4),"")</f>
        <v>County of Greene</v>
      </c>
      <c r="B22" s="286" t="str">
        <f>IF(INDEX('CoC Ranking Data'!$A$1:$CF$106,ROW($E24),5)&lt;&gt;"",INDEX('CoC Ranking Data'!$A$1:$CF$106,ROW($E24),5),"")</f>
        <v>Greene County Rapid Rehousing Project</v>
      </c>
      <c r="C22" s="287" t="str">
        <f>IF(INDEX('CoC Ranking Data'!$A$1:$CF$106,ROW($E24),7)&lt;&gt;"",INDEX('CoC Ranking Data'!$A$1:$CF$106,ROW($E24),7),"")</f>
        <v>PH-RRH</v>
      </c>
      <c r="D22" s="317">
        <f>IF(INDEX('CoC Ranking Data'!$A$1:$CF$106,ROW($E24),58)&lt;&gt;"",INDEX('CoC Ranking Data'!$A$1:$CF$106,ROW($E24),58),"")</f>
        <v>12</v>
      </c>
      <c r="E22" s="264">
        <f>IF(INDEX('CoC Ranking Data'!$A$1:$CF$106,ROW($E24),71)&lt;&gt;"",INDEX('CoC Ranking Data'!$A$1:$CF$106,ROW($E24),71),"")</f>
        <v>9149</v>
      </c>
      <c r="F22" s="212">
        <f t="shared" si="0"/>
        <v>762.41666666666663</v>
      </c>
      <c r="G22" s="15">
        <f t="shared" si="1"/>
        <v>1</v>
      </c>
    </row>
    <row r="23" spans="1:7" s="9" customFormat="1" ht="12.75" x14ac:dyDescent="0.2">
      <c r="A23" s="286" t="str">
        <f>IF(INDEX('CoC Ranking Data'!$A$1:$CF$106,ROW($E25),4)&lt;&gt;"",INDEX('CoC Ranking Data'!$A$1:$CF$106,ROW($E25),4),"")</f>
        <v>County of Greene</v>
      </c>
      <c r="B23" s="286" t="str">
        <f>IF(INDEX('CoC Ranking Data'!$A$1:$CF$106,ROW($E25),5)&lt;&gt;"",INDEX('CoC Ranking Data'!$A$1:$CF$106,ROW($E25),5),"")</f>
        <v>Greene County Shelter + Care Project</v>
      </c>
      <c r="C23" s="287" t="str">
        <f>IF(INDEX('CoC Ranking Data'!$A$1:$CF$106,ROW($E25),7)&lt;&gt;"",INDEX('CoC Ranking Data'!$A$1:$CF$106,ROW($E25),7),"")</f>
        <v>PH</v>
      </c>
      <c r="D23" s="317">
        <f>IF(INDEX('CoC Ranking Data'!$A$1:$CF$106,ROW($E25),58)&lt;&gt;"",INDEX('CoC Ranking Data'!$A$1:$CF$106,ROW($E25),58),"")</f>
        <v>7</v>
      </c>
      <c r="E23" s="264">
        <f>IF(INDEX('CoC Ranking Data'!$A$1:$CF$106,ROW($E25),71)&lt;&gt;"",INDEX('CoC Ranking Data'!$A$1:$CF$106,ROW($E25),71),"")</f>
        <v>2661</v>
      </c>
      <c r="F23" s="212">
        <f t="shared" si="0"/>
        <v>380.14285714285717</v>
      </c>
      <c r="G23" s="15">
        <f t="shared" si="1"/>
        <v>1</v>
      </c>
    </row>
    <row r="24" spans="1:7" s="9" customFormat="1" ht="12.75" x14ac:dyDescent="0.2">
      <c r="A24" s="286" t="str">
        <f>IF(INDEX('CoC Ranking Data'!$A$1:$CF$106,ROW($E26),4)&lt;&gt;"",INDEX('CoC Ranking Data'!$A$1:$CF$106,ROW($E26),4),"")</f>
        <v>County of Greene</v>
      </c>
      <c r="B24" s="286" t="str">
        <f>IF(INDEX('CoC Ranking Data'!$A$1:$CF$106,ROW($E26),5)&lt;&gt;"",INDEX('CoC Ranking Data'!$A$1:$CF$106,ROW($E26),5),"")</f>
        <v>Greene County Supportive Housing Project</v>
      </c>
      <c r="C24" s="287" t="str">
        <f>IF(INDEX('CoC Ranking Data'!$A$1:$CF$106,ROW($E26),7)&lt;&gt;"",INDEX('CoC Ranking Data'!$A$1:$CF$106,ROW($E26),7),"")</f>
        <v>PH</v>
      </c>
      <c r="D24" s="317">
        <f>IF(INDEX('CoC Ranking Data'!$A$1:$CF$106,ROW($E26),58)&lt;&gt;"",INDEX('CoC Ranking Data'!$A$1:$CF$106,ROW($E26),58),"")</f>
        <v>14</v>
      </c>
      <c r="E24" s="264">
        <f>IF(INDEX('CoC Ranking Data'!$A$1:$CF$106,ROW($E26),71)&lt;&gt;"",INDEX('CoC Ranking Data'!$A$1:$CF$106,ROW($E26),71),"")</f>
        <v>61110</v>
      </c>
      <c r="F24" s="212">
        <f t="shared" si="0"/>
        <v>4365</v>
      </c>
      <c r="G24" s="15">
        <f t="shared" si="1"/>
        <v>0</v>
      </c>
    </row>
    <row r="25" spans="1:7" s="9" customFormat="1" ht="12.75" x14ac:dyDescent="0.2">
      <c r="A25" s="286" t="str">
        <f>IF(INDEX('CoC Ranking Data'!$A$1:$CF$106,ROW($E27),4)&lt;&gt;"",INDEX('CoC Ranking Data'!$A$1:$CF$106,ROW($E27),4),"")</f>
        <v>County of Washington</v>
      </c>
      <c r="B25" s="286" t="str">
        <f>IF(INDEX('CoC Ranking Data'!$A$1:$CF$106,ROW($E27),5)&lt;&gt;"",INDEX('CoC Ranking Data'!$A$1:$CF$106,ROW($E27),5),"")</f>
        <v>Crossing Pointe</v>
      </c>
      <c r="C25" s="287" t="str">
        <f>IF(INDEX('CoC Ranking Data'!$A$1:$CF$106,ROW($E27),7)&lt;&gt;"",INDEX('CoC Ranking Data'!$A$1:$CF$106,ROW($E27),7),"")</f>
        <v>PH</v>
      </c>
      <c r="D25" s="317">
        <f>IF(INDEX('CoC Ranking Data'!$A$1:$CF$106,ROW($E27),58)&lt;&gt;"",INDEX('CoC Ranking Data'!$A$1:$CF$106,ROW($E27),58),"")</f>
        <v>18</v>
      </c>
      <c r="E25" s="264">
        <f>IF(INDEX('CoC Ranking Data'!$A$1:$CF$106,ROW($E27),71)&lt;&gt;"",INDEX('CoC Ranking Data'!$A$1:$CF$106,ROW($E27),71),"")</f>
        <v>90816</v>
      </c>
      <c r="F25" s="212">
        <f t="shared" si="0"/>
        <v>5045.333333333333</v>
      </c>
      <c r="G25" s="15">
        <f t="shared" si="1"/>
        <v>0</v>
      </c>
    </row>
    <row r="26" spans="1:7" s="9" customFormat="1" ht="12.75" x14ac:dyDescent="0.2">
      <c r="A26" s="286" t="str">
        <f>IF(INDEX('CoC Ranking Data'!$A$1:$CF$106,ROW($E28),4)&lt;&gt;"",INDEX('CoC Ranking Data'!$A$1:$CF$106,ROW($E28),4),"")</f>
        <v>County of Washington</v>
      </c>
      <c r="B26" s="286" t="str">
        <f>IF(INDEX('CoC Ranking Data'!$A$1:$CF$106,ROW($E28),5)&lt;&gt;"",INDEX('CoC Ranking Data'!$A$1:$CF$106,ROW($E28),5),"")</f>
        <v>Permanent Supportive Housing</v>
      </c>
      <c r="C26" s="287" t="str">
        <f>IF(INDEX('CoC Ranking Data'!$A$1:$CF$106,ROW($E28),7)&lt;&gt;"",INDEX('CoC Ranking Data'!$A$1:$CF$106,ROW($E28),7),"")</f>
        <v>PH</v>
      </c>
      <c r="D26" s="317">
        <f>IF(INDEX('CoC Ranking Data'!$A$1:$CF$106,ROW($E28),58)&lt;&gt;"",INDEX('CoC Ranking Data'!$A$1:$CF$106,ROW($E28),58),"")</f>
        <v>40</v>
      </c>
      <c r="E26" s="264">
        <f>IF(INDEX('CoC Ranking Data'!$A$1:$CF$106,ROW($E28),71)&lt;&gt;"",INDEX('CoC Ranking Data'!$A$1:$CF$106,ROW($E28),71),"")</f>
        <v>109605</v>
      </c>
      <c r="F26" s="212">
        <f t="shared" si="0"/>
        <v>2740.125</v>
      </c>
      <c r="G26" s="15">
        <f t="shared" si="1"/>
        <v>0</v>
      </c>
    </row>
    <row r="27" spans="1:7" s="9" customFormat="1" ht="12.75" x14ac:dyDescent="0.2">
      <c r="A27" s="286" t="str">
        <f>IF(INDEX('CoC Ranking Data'!$A$1:$CF$106,ROW($E29),4)&lt;&gt;"",INDEX('CoC Ranking Data'!$A$1:$CF$106,ROW($E29),4),"")</f>
        <v>County of Washington</v>
      </c>
      <c r="B27" s="286" t="str">
        <f>IF(INDEX('CoC Ranking Data'!$A$1:$CF$106,ROW($E29),5)&lt;&gt;"",INDEX('CoC Ranking Data'!$A$1:$CF$106,ROW($E29),5),"")</f>
        <v>Shelter plus Care - Washington City Mission</v>
      </c>
      <c r="C27" s="287" t="str">
        <f>IF(INDEX('CoC Ranking Data'!$A$1:$CF$106,ROW($E29),7)&lt;&gt;"",INDEX('CoC Ranking Data'!$A$1:$CF$106,ROW($E29),7),"")</f>
        <v>PH</v>
      </c>
      <c r="D27" s="317">
        <f>IF(INDEX('CoC Ranking Data'!$A$1:$CF$106,ROW($E29),58)&lt;&gt;"",INDEX('CoC Ranking Data'!$A$1:$CF$106,ROW($E29),58),"")</f>
        <v>16</v>
      </c>
      <c r="E27" s="264">
        <f>IF(INDEX('CoC Ranking Data'!$A$1:$CF$106,ROW($E29),71)&lt;&gt;"",INDEX('CoC Ranking Data'!$A$1:$CF$106,ROW($E29),71),"")</f>
        <v>9336</v>
      </c>
      <c r="F27" s="212">
        <f t="shared" si="0"/>
        <v>583.5</v>
      </c>
      <c r="G27" s="15">
        <f t="shared" si="1"/>
        <v>1</v>
      </c>
    </row>
    <row r="28" spans="1:7" s="9" customFormat="1" ht="12.75" x14ac:dyDescent="0.2">
      <c r="A28" s="286" t="str">
        <f>IF(INDEX('CoC Ranking Data'!$A$1:$CF$106,ROW($E30),4)&lt;&gt;"",INDEX('CoC Ranking Data'!$A$1:$CF$106,ROW($E30),4),"")</f>
        <v>County of Washington</v>
      </c>
      <c r="B28" s="286" t="str">
        <f>IF(INDEX('CoC Ranking Data'!$A$1:$CF$106,ROW($E30),5)&lt;&gt;"",INDEX('CoC Ranking Data'!$A$1:$CF$106,ROW($E30),5),"")</f>
        <v>Shelter plus Care I</v>
      </c>
      <c r="C28" s="287" t="str">
        <f>IF(INDEX('CoC Ranking Data'!$A$1:$CF$106,ROW($E30),7)&lt;&gt;"",INDEX('CoC Ranking Data'!$A$1:$CF$106,ROW($E30),7),"")</f>
        <v>PH</v>
      </c>
      <c r="D28" s="317">
        <f>IF(INDEX('CoC Ranking Data'!$A$1:$CF$106,ROW($E30),58)&lt;&gt;"",INDEX('CoC Ranking Data'!$A$1:$CF$106,ROW($E30),58),"")</f>
        <v>23</v>
      </c>
      <c r="E28" s="264">
        <f>IF(INDEX('CoC Ranking Data'!$A$1:$CF$106,ROW($E30),71)&lt;&gt;"",INDEX('CoC Ranking Data'!$A$1:$CF$106,ROW($E30),71),"")</f>
        <v>12211</v>
      </c>
      <c r="F28" s="212">
        <f t="shared" si="0"/>
        <v>530.91304347826087</v>
      </c>
      <c r="G28" s="15">
        <f t="shared" si="1"/>
        <v>1</v>
      </c>
    </row>
    <row r="29" spans="1:7" s="9" customFormat="1" ht="12.75" x14ac:dyDescent="0.2">
      <c r="A29" s="286" t="str">
        <f>IF(INDEX('CoC Ranking Data'!$A$1:$CF$106,ROW($E31),4)&lt;&gt;"",INDEX('CoC Ranking Data'!$A$1:$CF$106,ROW($E31),4),"")</f>
        <v>County of Washington</v>
      </c>
      <c r="B29" s="286" t="str">
        <f>IF(INDEX('CoC Ranking Data'!$A$1:$CF$106,ROW($E31),5)&lt;&gt;"",INDEX('CoC Ranking Data'!$A$1:$CF$106,ROW($E31),5),"")</f>
        <v>Supportive Living</v>
      </c>
      <c r="C29" s="287" t="str">
        <f>IF(INDEX('CoC Ranking Data'!$A$1:$CF$106,ROW($E31),7)&lt;&gt;"",INDEX('CoC Ranking Data'!$A$1:$CF$106,ROW($E31),7),"")</f>
        <v>PH</v>
      </c>
      <c r="D29" s="317">
        <f>IF(INDEX('CoC Ranking Data'!$A$1:$CF$106,ROW($E31),58)&lt;&gt;"",INDEX('CoC Ranking Data'!$A$1:$CF$106,ROW($E31),58),"")</f>
        <v>6</v>
      </c>
      <c r="E29" s="264">
        <f>IF(INDEX('CoC Ranking Data'!$A$1:$CF$106,ROW($E31),71)&lt;&gt;"",INDEX('CoC Ranking Data'!$A$1:$CF$106,ROW($E31),71),"")</f>
        <v>28959</v>
      </c>
      <c r="F29" s="212">
        <f t="shared" si="0"/>
        <v>4826.5</v>
      </c>
      <c r="G29" s="15">
        <f t="shared" si="1"/>
        <v>0</v>
      </c>
    </row>
    <row r="30" spans="1:7" s="9" customFormat="1" ht="12.75" x14ac:dyDescent="0.2">
      <c r="A30" s="286" t="str">
        <f>IF(INDEX('CoC Ranking Data'!$A$1:$CF$106,ROW($E32),4)&lt;&gt;"",INDEX('CoC Ranking Data'!$A$1:$CF$106,ROW($E32),4),"")</f>
        <v>Crawford County Coalition on Housing Needs, Inc.</v>
      </c>
      <c r="B30" s="286" t="str">
        <f>IF(INDEX('CoC Ranking Data'!$A$1:$CF$106,ROW($E32),5)&lt;&gt;"",INDEX('CoC Ranking Data'!$A$1:$CF$106,ROW($E32),5),"")</f>
        <v>Liberty House Transitional Housing Program</v>
      </c>
      <c r="C30" s="287" t="str">
        <f>IF(INDEX('CoC Ranking Data'!$A$1:$CF$106,ROW($E32),7)&lt;&gt;"",INDEX('CoC Ranking Data'!$A$1:$CF$106,ROW($E32),7),"")</f>
        <v>TH</v>
      </c>
      <c r="D30" s="317">
        <f>IF(INDEX('CoC Ranking Data'!$A$1:$CF$106,ROW($E32),58)&lt;&gt;"",INDEX('CoC Ranking Data'!$A$1:$CF$106,ROW($E32),58),"")</f>
        <v>7</v>
      </c>
      <c r="E30" s="264">
        <f>IF(INDEX('CoC Ranking Data'!$A$1:$CF$106,ROW($E32),71)&lt;&gt;"",INDEX('CoC Ranking Data'!$A$1:$CF$106,ROW($E32),71),"")</f>
        <v>15640</v>
      </c>
      <c r="F30" s="212">
        <f t="shared" si="0"/>
        <v>2234.2857142857142</v>
      </c>
      <c r="G30" s="15">
        <f t="shared" si="1"/>
        <v>1</v>
      </c>
    </row>
    <row r="31" spans="1:7" s="9" customFormat="1" ht="12.75" x14ac:dyDescent="0.2">
      <c r="A31" s="286" t="str">
        <f>IF(INDEX('CoC Ranking Data'!$A$1:$CF$106,ROW($E33),4)&lt;&gt;"",INDEX('CoC Ranking Data'!$A$1:$CF$106,ROW($E33),4),"")</f>
        <v>Crawford County Commissioners</v>
      </c>
      <c r="B31" s="286" t="str">
        <f>IF(INDEX('CoC Ranking Data'!$A$1:$CF$106,ROW($E33),5)&lt;&gt;"",INDEX('CoC Ranking Data'!$A$1:$CF$106,ROW($E33),5),"")</f>
        <v>Crawford County Shelter plus Care</v>
      </c>
      <c r="C31" s="287" t="str">
        <f>IF(INDEX('CoC Ranking Data'!$A$1:$CF$106,ROW($E33),7)&lt;&gt;"",INDEX('CoC Ranking Data'!$A$1:$CF$106,ROW($E33),7),"")</f>
        <v>PH</v>
      </c>
      <c r="D31" s="317">
        <f>IF(INDEX('CoC Ranking Data'!$A$1:$CF$106,ROW($E33),58)&lt;&gt;"",INDEX('CoC Ranking Data'!$A$1:$CF$106,ROW($E33),58),"")</f>
        <v>36</v>
      </c>
      <c r="E31" s="264">
        <f>IF(INDEX('CoC Ranking Data'!$A$1:$CF$106,ROW($E33),71)&lt;&gt;"",INDEX('CoC Ranking Data'!$A$1:$CF$106,ROW($E33),71),"")</f>
        <v>10767</v>
      </c>
      <c r="F31" s="212">
        <f t="shared" si="0"/>
        <v>299.08333333333331</v>
      </c>
      <c r="G31" s="15">
        <f t="shared" si="1"/>
        <v>1</v>
      </c>
    </row>
    <row r="32" spans="1:7" s="9" customFormat="1" ht="12.75" x14ac:dyDescent="0.2">
      <c r="A32" s="286" t="str">
        <f>IF(INDEX('CoC Ranking Data'!$A$1:$CF$106,ROW($E34),4)&lt;&gt;"",INDEX('CoC Ranking Data'!$A$1:$CF$106,ROW($E34),4),"")</f>
        <v>Crawford County Mental Health Awareness Program, Inc.</v>
      </c>
      <c r="B32" s="286" t="str">
        <f>IF(INDEX('CoC Ranking Data'!$A$1:$CF$106,ROW($E34),5)&lt;&gt;"",INDEX('CoC Ranking Data'!$A$1:$CF$106,ROW($E34),5),"")</f>
        <v>CHAPS Fairweather Lodge</v>
      </c>
      <c r="C32" s="287" t="str">
        <f>IF(INDEX('CoC Ranking Data'!$A$1:$CF$106,ROW($E34),7)&lt;&gt;"",INDEX('CoC Ranking Data'!$A$1:$CF$106,ROW($E34),7),"")</f>
        <v>PH</v>
      </c>
      <c r="D32" s="317">
        <f>IF(INDEX('CoC Ranking Data'!$A$1:$CF$106,ROW($E34),58)&lt;&gt;"",INDEX('CoC Ranking Data'!$A$1:$CF$106,ROW($E34),58),"")</f>
        <v>12</v>
      </c>
      <c r="E32" s="264">
        <f>IF(INDEX('CoC Ranking Data'!$A$1:$CF$106,ROW($E34),71)&lt;&gt;"",INDEX('CoC Ranking Data'!$A$1:$CF$106,ROW($E34),71),"")</f>
        <v>1143</v>
      </c>
      <c r="F32" s="212">
        <f t="shared" si="0"/>
        <v>95.25</v>
      </c>
      <c r="G32" s="15">
        <f t="shared" si="1"/>
        <v>1</v>
      </c>
    </row>
    <row r="33" spans="1:7" s="9" customFormat="1" ht="12.75" x14ac:dyDescent="0.2">
      <c r="A33" s="286" t="str">
        <f>IF(INDEX('CoC Ranking Data'!$A$1:$CF$106,ROW($E35),4)&lt;&gt;"",INDEX('CoC Ranking Data'!$A$1:$CF$106,ROW($E35),4),"")</f>
        <v>Crawford County Mental Health Awareness Program, Inc.</v>
      </c>
      <c r="B33" s="286" t="str">
        <f>IF(INDEX('CoC Ranking Data'!$A$1:$CF$106,ROW($E35),5)&lt;&gt;"",INDEX('CoC Ranking Data'!$A$1:$CF$106,ROW($E35),5),"")</f>
        <v xml:space="preserve">CHAPS Family Housing </v>
      </c>
      <c r="C33" s="287" t="str">
        <f>IF(INDEX('CoC Ranking Data'!$A$1:$CF$106,ROW($E35),7)&lt;&gt;"",INDEX('CoC Ranking Data'!$A$1:$CF$106,ROW($E35),7),"")</f>
        <v>PH</v>
      </c>
      <c r="D33" s="317">
        <f>IF(INDEX('CoC Ranking Data'!$A$1:$CF$106,ROW($E35),58)&lt;&gt;"",INDEX('CoC Ranking Data'!$A$1:$CF$106,ROW($E35),58),"")</f>
        <v>8</v>
      </c>
      <c r="E33" s="264">
        <f>IF(INDEX('CoC Ranking Data'!$A$1:$CF$106,ROW($E35),71)&lt;&gt;"",INDEX('CoC Ranking Data'!$A$1:$CF$106,ROW($E35),71),"")</f>
        <v>2645</v>
      </c>
      <c r="F33" s="212">
        <f t="shared" si="0"/>
        <v>330.625</v>
      </c>
      <c r="G33" s="15">
        <f t="shared" si="1"/>
        <v>1</v>
      </c>
    </row>
    <row r="34" spans="1:7" s="9" customFormat="1" ht="12.75" x14ac:dyDescent="0.2">
      <c r="A34" s="286" t="str">
        <f>IF(INDEX('CoC Ranking Data'!$A$1:$CF$106,ROW($E36),4)&lt;&gt;"",INDEX('CoC Ranking Data'!$A$1:$CF$106,ROW($E36),4),"")</f>
        <v>Crawford County Mental Health Awareness Program, Inc.</v>
      </c>
      <c r="B34" s="286" t="str">
        <f>IF(INDEX('CoC Ranking Data'!$A$1:$CF$106,ROW($E36),5)&lt;&gt;"",INDEX('CoC Ranking Data'!$A$1:$CF$106,ROW($E36),5),"")</f>
        <v>Crawford County Housing Advocacy Project</v>
      </c>
      <c r="C34" s="287" t="str">
        <f>IF(INDEX('CoC Ranking Data'!$A$1:$CF$106,ROW($E36),7)&lt;&gt;"",INDEX('CoC Ranking Data'!$A$1:$CF$106,ROW($E36),7),"")</f>
        <v>SSO</v>
      </c>
      <c r="D34" s="317">
        <f>IF(INDEX('CoC Ranking Data'!$A$1:$CF$106,ROW($E36),58)&lt;&gt;"",INDEX('CoC Ranking Data'!$A$1:$CF$106,ROW($E36),58),"")</f>
        <v>54</v>
      </c>
      <c r="E34" s="264">
        <f>IF(INDEX('CoC Ranking Data'!$A$1:$CF$106,ROW($E36),71)&lt;&gt;"",INDEX('CoC Ranking Data'!$A$1:$CF$106,ROW($E36),71),"")</f>
        <v>93531</v>
      </c>
      <c r="F34" s="212">
        <f t="shared" si="0"/>
        <v>1732.0555555555557</v>
      </c>
      <c r="G34" s="15">
        <f t="shared" si="1"/>
        <v>1</v>
      </c>
    </row>
    <row r="35" spans="1:7" s="9" customFormat="1" ht="12.75" x14ac:dyDescent="0.2">
      <c r="A35" s="286" t="str">
        <f>IF(INDEX('CoC Ranking Data'!$A$1:$CF$106,ROW($E37),4)&lt;&gt;"",INDEX('CoC Ranking Data'!$A$1:$CF$106,ROW($E37),4),"")</f>
        <v>Crawford County Mental Health Awareness Program, Inc.</v>
      </c>
      <c r="B35" s="286" t="str">
        <f>IF(INDEX('CoC Ranking Data'!$A$1:$CF$106,ROW($E37),5)&lt;&gt;"",INDEX('CoC Ranking Data'!$A$1:$CF$106,ROW($E37),5),"")</f>
        <v xml:space="preserve">Housing Now </v>
      </c>
      <c r="C35" s="287" t="str">
        <f>IF(INDEX('CoC Ranking Data'!$A$1:$CF$106,ROW($E37),7)&lt;&gt;"",INDEX('CoC Ranking Data'!$A$1:$CF$106,ROW($E37),7),"")</f>
        <v>PH</v>
      </c>
      <c r="D35" s="317">
        <f>IF(INDEX('CoC Ranking Data'!$A$1:$CF$106,ROW($E37),58)&lt;&gt;"",INDEX('CoC Ranking Data'!$A$1:$CF$106,ROW($E37),58),"")</f>
        <v>23</v>
      </c>
      <c r="E35" s="264">
        <f>IF(INDEX('CoC Ranking Data'!$A$1:$CF$106,ROW($E37),71)&lt;&gt;"",INDEX('CoC Ranking Data'!$A$1:$CF$106,ROW($E37),71),"")</f>
        <v>72475</v>
      </c>
      <c r="F35" s="212">
        <f t="shared" si="0"/>
        <v>3151.086956521739</v>
      </c>
      <c r="G35" s="15">
        <f t="shared" si="1"/>
        <v>0</v>
      </c>
    </row>
    <row r="36" spans="1:7" s="9" customFormat="1" ht="12.75" x14ac:dyDescent="0.2">
      <c r="A36" s="286" t="str">
        <f>IF(INDEX('CoC Ranking Data'!$A$1:$CF$106,ROW($E38),4)&lt;&gt;"",INDEX('CoC Ranking Data'!$A$1:$CF$106,ROW($E38),4),"")</f>
        <v>DuBois Housing Authority</v>
      </c>
      <c r="B36" s="286" t="str">
        <f>IF(INDEX('CoC Ranking Data'!$A$1:$CF$106,ROW($E38),5)&lt;&gt;"",INDEX('CoC Ranking Data'!$A$1:$CF$106,ROW($E38),5),"")</f>
        <v>2018 Renewal App - DuBois Housing Authority - Shelter Plus Care 1/2/3/4/5</v>
      </c>
      <c r="C36" s="287" t="str">
        <f>IF(INDEX('CoC Ranking Data'!$A$1:$CF$106,ROW($E38),7)&lt;&gt;"",INDEX('CoC Ranking Data'!$A$1:$CF$106,ROW($E38),7),"")</f>
        <v>PH</v>
      </c>
      <c r="D36" s="317">
        <f>IF(INDEX('CoC Ranking Data'!$A$1:$CF$106,ROW($E38),58)&lt;&gt;"",INDEX('CoC Ranking Data'!$A$1:$CF$106,ROW($E38),58),"")</f>
        <v>64</v>
      </c>
      <c r="E36" s="264">
        <f>IF(INDEX('CoC Ranking Data'!$A$1:$CF$106,ROW($E38),71)&lt;&gt;"",INDEX('CoC Ranking Data'!$A$1:$CF$106,ROW($E38),71),"")</f>
        <v>37264</v>
      </c>
      <c r="F36" s="212">
        <f t="shared" si="0"/>
        <v>582.25</v>
      </c>
      <c r="G36" s="15">
        <f t="shared" si="1"/>
        <v>1</v>
      </c>
    </row>
    <row r="37" spans="1:7" s="9" customFormat="1" ht="12.75" x14ac:dyDescent="0.2">
      <c r="A37" s="286" t="str">
        <f>IF(INDEX('CoC Ranking Data'!$A$1:$CF$106,ROW($E39),4)&lt;&gt;"",INDEX('CoC Ranking Data'!$A$1:$CF$106,ROW($E39),4),"")</f>
        <v>Fayette County Community Action Agency, Inc.</v>
      </c>
      <c r="B37" s="286" t="str">
        <f>IF(INDEX('CoC Ranking Data'!$A$1:$CF$106,ROW($E39),5)&lt;&gt;"",INDEX('CoC Ranking Data'!$A$1:$CF$106,ROW($E39),5),"")</f>
        <v>Fairweather Lodge Supportive Housing</v>
      </c>
      <c r="C37" s="287" t="str">
        <f>IF(INDEX('CoC Ranking Data'!$A$1:$CF$106,ROW($E39),7)&lt;&gt;"",INDEX('CoC Ranking Data'!$A$1:$CF$106,ROW($E39),7),"")</f>
        <v>PH</v>
      </c>
      <c r="D37" s="317">
        <f>IF(INDEX('CoC Ranking Data'!$A$1:$CF$106,ROW($E39),58)&lt;&gt;"",INDEX('CoC Ranking Data'!$A$1:$CF$106,ROW($E39),58),"")</f>
        <v>10</v>
      </c>
      <c r="E37" s="264">
        <f>IF(INDEX('CoC Ranking Data'!$A$1:$CF$106,ROW($E39),71)&lt;&gt;"",INDEX('CoC Ranking Data'!$A$1:$CF$106,ROW($E39),71),"")</f>
        <v>12618</v>
      </c>
      <c r="F37" s="212">
        <f t="shared" si="0"/>
        <v>1261.8</v>
      </c>
      <c r="G37" s="15">
        <f t="shared" si="1"/>
        <v>1</v>
      </c>
    </row>
    <row r="38" spans="1:7" s="9" customFormat="1" ht="12.75" x14ac:dyDescent="0.2">
      <c r="A38" s="286" t="str">
        <f>IF(INDEX('CoC Ranking Data'!$A$1:$CF$106,ROW($E40),4)&lt;&gt;"",INDEX('CoC Ranking Data'!$A$1:$CF$106,ROW($E40),4),"")</f>
        <v>Fayette County Community Action Agency, Inc.</v>
      </c>
      <c r="B38" s="286" t="str">
        <f>IF(INDEX('CoC Ranking Data'!$A$1:$CF$106,ROW($E40),5)&lt;&gt;"",INDEX('CoC Ranking Data'!$A$1:$CF$106,ROW($E40),5),"")</f>
        <v>Fayette Apartments</v>
      </c>
      <c r="C38" s="287" t="str">
        <f>IF(INDEX('CoC Ranking Data'!$A$1:$CF$106,ROW($E40),7)&lt;&gt;"",INDEX('CoC Ranking Data'!$A$1:$CF$106,ROW($E40),7),"")</f>
        <v>PH</v>
      </c>
      <c r="D38" s="317">
        <f>IF(INDEX('CoC Ranking Data'!$A$1:$CF$106,ROW($E40),58)&lt;&gt;"",INDEX('CoC Ranking Data'!$A$1:$CF$106,ROW($E40),58),"")</f>
        <v>11</v>
      </c>
      <c r="E38" s="264">
        <f>IF(INDEX('CoC Ranking Data'!$A$1:$CF$106,ROW($E40),71)&lt;&gt;"",INDEX('CoC Ranking Data'!$A$1:$CF$106,ROW($E40),71),"")</f>
        <v>6170</v>
      </c>
      <c r="F38" s="212">
        <f t="shared" si="0"/>
        <v>560.90909090909088</v>
      </c>
      <c r="G38" s="15">
        <f t="shared" si="1"/>
        <v>1</v>
      </c>
    </row>
    <row r="39" spans="1:7" s="9" customFormat="1" ht="12.75" x14ac:dyDescent="0.2">
      <c r="A39" s="286" t="str">
        <f>IF(INDEX('CoC Ranking Data'!$A$1:$CF$106,ROW($E41),4)&lt;&gt;"",INDEX('CoC Ranking Data'!$A$1:$CF$106,ROW($E41),4),"")</f>
        <v>Fayette County Community Action Agency, Inc.</v>
      </c>
      <c r="B39" s="286" t="str">
        <f>IF(INDEX('CoC Ranking Data'!$A$1:$CF$106,ROW($E41),5)&lt;&gt;"",INDEX('CoC Ranking Data'!$A$1:$CF$106,ROW($E41),5),"")</f>
        <v>Fayette County Rapid Rehousing</v>
      </c>
      <c r="C39" s="287" t="str">
        <f>IF(INDEX('CoC Ranking Data'!$A$1:$CF$106,ROW($E41),7)&lt;&gt;"",INDEX('CoC Ranking Data'!$A$1:$CF$106,ROW($E41),7),"")</f>
        <v>PH-RRH</v>
      </c>
      <c r="D39" s="317">
        <f>IF(INDEX('CoC Ranking Data'!$A$1:$CF$106,ROW($E41),58)&lt;&gt;"",INDEX('CoC Ranking Data'!$A$1:$CF$106,ROW($E41),58),"")</f>
        <v>13</v>
      </c>
      <c r="E39" s="264">
        <f>IF(INDEX('CoC Ranking Data'!$A$1:$CF$106,ROW($E41),71)&lt;&gt;"",INDEX('CoC Ranking Data'!$A$1:$CF$106,ROW($E41),71),"")</f>
        <v>21733</v>
      </c>
      <c r="F39" s="212">
        <f t="shared" si="0"/>
        <v>1671.7692307692307</v>
      </c>
      <c r="G39" s="15">
        <f t="shared" si="1"/>
        <v>1</v>
      </c>
    </row>
    <row r="40" spans="1:7" s="9" customFormat="1" ht="12.75" x14ac:dyDescent="0.2">
      <c r="A40" s="286" t="str">
        <f>IF(INDEX('CoC Ranking Data'!$A$1:$CF$106,ROW($E42),4)&lt;&gt;"",INDEX('CoC Ranking Data'!$A$1:$CF$106,ROW($E42),4),"")</f>
        <v>Fayette County Community Action Agency, Inc.</v>
      </c>
      <c r="B40" s="286" t="str">
        <f>IF(INDEX('CoC Ranking Data'!$A$1:$CF$106,ROW($E42),5)&lt;&gt;"",INDEX('CoC Ranking Data'!$A$1:$CF$106,ROW($E42),5),"")</f>
        <v>Lenox Street Apartments</v>
      </c>
      <c r="C40" s="287" t="str">
        <f>IF(INDEX('CoC Ranking Data'!$A$1:$CF$106,ROW($E42),7)&lt;&gt;"",INDEX('CoC Ranking Data'!$A$1:$CF$106,ROW($E42),7),"")</f>
        <v>PH</v>
      </c>
      <c r="D40" s="317">
        <f>IF(INDEX('CoC Ranking Data'!$A$1:$CF$106,ROW($E42),58)&lt;&gt;"",INDEX('CoC Ranking Data'!$A$1:$CF$106,ROW($E42),58),"")</f>
        <v>6</v>
      </c>
      <c r="E40" s="264">
        <f>IF(INDEX('CoC Ranking Data'!$A$1:$CF$106,ROW($E42),71)&lt;&gt;"",INDEX('CoC Ranking Data'!$A$1:$CF$106,ROW($E42),71),"")</f>
        <v>29794</v>
      </c>
      <c r="F40" s="212">
        <f t="shared" si="0"/>
        <v>4965.666666666667</v>
      </c>
      <c r="G40" s="15">
        <f t="shared" si="1"/>
        <v>0</v>
      </c>
    </row>
    <row r="41" spans="1:7" s="9" customFormat="1" ht="12.75" x14ac:dyDescent="0.2">
      <c r="A41" s="286" t="str">
        <f>IF(INDEX('CoC Ranking Data'!$A$1:$CF$106,ROW($E43),4)&lt;&gt;"",INDEX('CoC Ranking Data'!$A$1:$CF$106,ROW($E43),4),"")</f>
        <v>Fayette County Community Action Agency, Inc.</v>
      </c>
      <c r="B41" s="286" t="str">
        <f>IF(INDEX('CoC Ranking Data'!$A$1:$CF$106,ROW($E43),5)&lt;&gt;"",INDEX('CoC Ranking Data'!$A$1:$CF$106,ROW($E43),5),"")</f>
        <v>Southwest Regional Rapid Re-Housing Program</v>
      </c>
      <c r="C41" s="287" t="str">
        <f>IF(INDEX('CoC Ranking Data'!$A$1:$CF$106,ROW($E43),7)&lt;&gt;"",INDEX('CoC Ranking Data'!$A$1:$CF$106,ROW($E43),7),"")</f>
        <v>PH-RRH</v>
      </c>
      <c r="D41" s="317">
        <f>IF(INDEX('CoC Ranking Data'!$A$1:$CF$106,ROW($E43),58)&lt;&gt;"",INDEX('CoC Ranking Data'!$A$1:$CF$106,ROW($E43),58),"")</f>
        <v>88</v>
      </c>
      <c r="E41" s="264">
        <f>IF(INDEX('CoC Ranking Data'!$A$1:$CF$106,ROW($E43),71)&lt;&gt;"",INDEX('CoC Ranking Data'!$A$1:$CF$106,ROW($E43),71),"")</f>
        <v>165413</v>
      </c>
      <c r="F41" s="212">
        <f t="shared" si="0"/>
        <v>1879.6931818181818</v>
      </c>
      <c r="G41" s="15">
        <f t="shared" si="1"/>
        <v>1</v>
      </c>
    </row>
    <row r="42" spans="1:7" s="9" customFormat="1" ht="12.75" x14ac:dyDescent="0.2">
      <c r="A42" s="286" t="str">
        <f>IF(INDEX('CoC Ranking Data'!$A$1:$CF$106,ROW($E44),4)&lt;&gt;"",INDEX('CoC Ranking Data'!$A$1:$CF$106,ROW($E44),4),"")</f>
        <v>Housing Authority of the County of Butler</v>
      </c>
      <c r="B42" s="286" t="str">
        <f>IF(INDEX('CoC Ranking Data'!$A$1:$CF$106,ROW($E44),5)&lt;&gt;"",INDEX('CoC Ranking Data'!$A$1:$CF$106,ROW($E44),5),"")</f>
        <v>Franklin Court Chronically Homeless</v>
      </c>
      <c r="C42" s="287" t="str">
        <f>IF(INDEX('CoC Ranking Data'!$A$1:$CF$106,ROW($E44),7)&lt;&gt;"",INDEX('CoC Ranking Data'!$A$1:$CF$106,ROW($E44),7),"")</f>
        <v>PH</v>
      </c>
      <c r="D42" s="317">
        <f>IF(INDEX('CoC Ranking Data'!$A$1:$CF$106,ROW($E44),58)&lt;&gt;"",INDEX('CoC Ranking Data'!$A$1:$CF$106,ROW($E44),58),"")</f>
        <v>4</v>
      </c>
      <c r="E42" s="264">
        <f>IF(INDEX('CoC Ranking Data'!$A$1:$CF$106,ROW($E44),71)&lt;&gt;"",INDEX('CoC Ranking Data'!$A$1:$CF$106,ROW($E44),71),"")</f>
        <v>38234</v>
      </c>
      <c r="F42" s="212">
        <f t="shared" si="0"/>
        <v>9558.5</v>
      </c>
      <c r="G42" s="15">
        <f t="shared" si="1"/>
        <v>0</v>
      </c>
    </row>
    <row r="43" spans="1:7" s="9" customFormat="1" ht="12.75" x14ac:dyDescent="0.2">
      <c r="A43" s="286" t="str">
        <f>IF(INDEX('CoC Ranking Data'!$A$1:$CF$106,ROW($E45),4)&lt;&gt;"",INDEX('CoC Ranking Data'!$A$1:$CF$106,ROW($E45),4),"")</f>
        <v>Indiana County Community Action Program, Inc.</v>
      </c>
      <c r="B43" s="286" t="str">
        <f>IF(INDEX('CoC Ranking Data'!$A$1:$CF$106,ROW($E45),5)&lt;&gt;"",INDEX('CoC Ranking Data'!$A$1:$CF$106,ROW($E45),5),"")</f>
        <v>PHD Consolidated</v>
      </c>
      <c r="C43" s="287" t="str">
        <f>IF(INDEX('CoC Ranking Data'!$A$1:$CF$106,ROW($E45),7)&lt;&gt;"",INDEX('CoC Ranking Data'!$A$1:$CF$106,ROW($E45),7),"")</f>
        <v>PH</v>
      </c>
      <c r="D43" s="317">
        <f>IF(INDEX('CoC Ranking Data'!$A$1:$CF$106,ROW($E45),58)&lt;&gt;"",INDEX('CoC Ranking Data'!$A$1:$CF$106,ROW($E45),58),"")</f>
        <v>10</v>
      </c>
      <c r="E43" s="264">
        <f>IF(INDEX('CoC Ranking Data'!$A$1:$CF$106,ROW($E45),71)&lt;&gt;"",INDEX('CoC Ranking Data'!$A$1:$CF$106,ROW($E45),71),"")</f>
        <v>70090</v>
      </c>
      <c r="F43" s="212">
        <f t="shared" si="0"/>
        <v>7009</v>
      </c>
      <c r="G43" s="15">
        <f t="shared" si="1"/>
        <v>0</v>
      </c>
    </row>
    <row r="44" spans="1:7" s="9" customFormat="1" ht="12.75" x14ac:dyDescent="0.2">
      <c r="A44" s="286" t="str">
        <f>IF(INDEX('CoC Ranking Data'!$A$1:$CF$106,ROW($E46),4)&lt;&gt;"",INDEX('CoC Ranking Data'!$A$1:$CF$106,ROW($E46),4),"")</f>
        <v>Lawrence County Social Services, Inc.</v>
      </c>
      <c r="B44" s="286" t="str">
        <f>IF(INDEX('CoC Ranking Data'!$A$1:$CF$106,ROW($E46),5)&lt;&gt;"",INDEX('CoC Ranking Data'!$A$1:$CF$106,ROW($E46),5),"")</f>
        <v>NWRHA</v>
      </c>
      <c r="C44" s="287" t="str">
        <f>IF(INDEX('CoC Ranking Data'!$A$1:$CF$106,ROW($E46),7)&lt;&gt;"",INDEX('CoC Ranking Data'!$A$1:$CF$106,ROW($E46),7),"")</f>
        <v>PH</v>
      </c>
      <c r="D44" s="317">
        <f>IF(INDEX('CoC Ranking Data'!$A$1:$CF$106,ROW($E46),58)&lt;&gt;"",INDEX('CoC Ranking Data'!$A$1:$CF$106,ROW($E46),58),"")</f>
        <v>10</v>
      </c>
      <c r="E44" s="264">
        <f>IF(INDEX('CoC Ranking Data'!$A$1:$CF$106,ROW($E46),71)&lt;&gt;"",INDEX('CoC Ranking Data'!$A$1:$CF$106,ROW($E46),71),"")</f>
        <v>9473</v>
      </c>
      <c r="F44" s="212">
        <f t="shared" si="0"/>
        <v>947.3</v>
      </c>
      <c r="G44" s="15">
        <f t="shared" si="1"/>
        <v>1</v>
      </c>
    </row>
    <row r="45" spans="1:7" s="9" customFormat="1" ht="12.75" x14ac:dyDescent="0.2">
      <c r="A45" s="286" t="str">
        <f>IF(INDEX('CoC Ranking Data'!$A$1:$CF$106,ROW($E47),4)&lt;&gt;"",INDEX('CoC Ranking Data'!$A$1:$CF$106,ROW($E47),4),"")</f>
        <v>Lawrence County Social Services, Inc.</v>
      </c>
      <c r="B45" s="286" t="str">
        <f>IF(INDEX('CoC Ranking Data'!$A$1:$CF$106,ROW($E47),5)&lt;&gt;"",INDEX('CoC Ranking Data'!$A$1:$CF$106,ROW($E47),5),"")</f>
        <v>NWRHA 2</v>
      </c>
      <c r="C45" s="287" t="str">
        <f>IF(INDEX('CoC Ranking Data'!$A$1:$CF$106,ROW($E47),7)&lt;&gt;"",INDEX('CoC Ranking Data'!$A$1:$CF$106,ROW($E47),7),"")</f>
        <v>PH</v>
      </c>
      <c r="D45" s="317">
        <f>IF(INDEX('CoC Ranking Data'!$A$1:$CF$106,ROW($E47),58)&lt;&gt;"",INDEX('CoC Ranking Data'!$A$1:$CF$106,ROW($E47),58),"")</f>
        <v>27</v>
      </c>
      <c r="E45" s="264">
        <f>IF(INDEX('CoC Ranking Data'!$A$1:$CF$106,ROW($E47),71)&lt;&gt;"",INDEX('CoC Ranking Data'!$A$1:$CF$106,ROW($E47),71),"")</f>
        <v>47297</v>
      </c>
      <c r="F45" s="212">
        <f t="shared" si="0"/>
        <v>1751.7407407407406</v>
      </c>
      <c r="G45" s="15">
        <f t="shared" si="1"/>
        <v>1</v>
      </c>
    </row>
    <row r="46" spans="1:7" s="9" customFormat="1" ht="12.75" x14ac:dyDescent="0.2">
      <c r="A46" s="286" t="str">
        <f>IF(INDEX('CoC Ranking Data'!$A$1:$CF$106,ROW($E48),4)&lt;&gt;"",INDEX('CoC Ranking Data'!$A$1:$CF$106,ROW($E48),4),"")</f>
        <v>Lawrence County Social Services, Inc.</v>
      </c>
      <c r="B46" s="286" t="str">
        <f>IF(INDEX('CoC Ranking Data'!$A$1:$CF$106,ROW($E48),5)&lt;&gt;"",INDEX('CoC Ranking Data'!$A$1:$CF$106,ROW($E48),5),"")</f>
        <v>SAFE</v>
      </c>
      <c r="C46" s="287" t="str">
        <f>IF(INDEX('CoC Ranking Data'!$A$1:$CF$106,ROW($E48),7)&lt;&gt;"",INDEX('CoC Ranking Data'!$A$1:$CF$106,ROW($E48),7),"")</f>
        <v>SSO</v>
      </c>
      <c r="D46" s="317">
        <f>IF(INDEX('CoC Ranking Data'!$A$1:$CF$106,ROW($E48),58)&lt;&gt;"",INDEX('CoC Ranking Data'!$A$1:$CF$106,ROW($E48),58),"")</f>
        <v>155</v>
      </c>
      <c r="E46" s="264">
        <f>IF(INDEX('CoC Ranking Data'!$A$1:$CF$106,ROW($E48),71)&lt;&gt;"",INDEX('CoC Ranking Data'!$A$1:$CF$106,ROW($E48),71),"")</f>
        <v>40634</v>
      </c>
      <c r="F46" s="212">
        <f t="shared" si="0"/>
        <v>262.15483870967739</v>
      </c>
      <c r="G46" s="15">
        <f t="shared" si="1"/>
        <v>1</v>
      </c>
    </row>
    <row r="47" spans="1:7" s="9" customFormat="1" ht="12.75" x14ac:dyDescent="0.2">
      <c r="A47" s="286" t="str">
        <f>IF(INDEX('CoC Ranking Data'!$A$1:$CF$106,ROW($E49),4)&lt;&gt;"",INDEX('CoC Ranking Data'!$A$1:$CF$106,ROW($E49),4),"")</f>
        <v>Lawrence County Social Services, Inc.</v>
      </c>
      <c r="B47" s="286" t="str">
        <f>IF(INDEX('CoC Ranking Data'!$A$1:$CF$106,ROW($E49),5)&lt;&gt;"",INDEX('CoC Ranking Data'!$A$1:$CF$106,ROW($E49),5),"")</f>
        <v>TEAM RRH</v>
      </c>
      <c r="C47" s="287" t="str">
        <f>IF(INDEX('CoC Ranking Data'!$A$1:$CF$106,ROW($E49),7)&lt;&gt;"",INDEX('CoC Ranking Data'!$A$1:$CF$106,ROW($E49),7),"")</f>
        <v>PH-RRH</v>
      </c>
      <c r="D47" s="317">
        <f>IF(INDEX('CoC Ranking Data'!$A$1:$CF$106,ROW($E49),58)&lt;&gt;"",INDEX('CoC Ranking Data'!$A$1:$CF$106,ROW($E49),58),"")</f>
        <v>10</v>
      </c>
      <c r="E47" s="264">
        <f>IF(INDEX('CoC Ranking Data'!$A$1:$CF$106,ROW($E49),71)&lt;&gt;"",INDEX('CoC Ranking Data'!$A$1:$CF$106,ROW($E49),71),"")</f>
        <v>36453</v>
      </c>
      <c r="F47" s="212">
        <f t="shared" si="0"/>
        <v>3645.3</v>
      </c>
      <c r="G47" s="15">
        <f t="shared" si="1"/>
        <v>0</v>
      </c>
    </row>
    <row r="48" spans="1:7" s="9" customFormat="1" ht="12.75" x14ac:dyDescent="0.2">
      <c r="A48" s="286" t="str">
        <f>IF(INDEX('CoC Ranking Data'!$A$1:$CF$106,ROW($E50),4)&lt;&gt;"",INDEX('CoC Ranking Data'!$A$1:$CF$106,ROW($E50),4),"")</f>
        <v>Lawrence County Social Services, Inc.</v>
      </c>
      <c r="B48" s="286" t="str">
        <f>IF(INDEX('CoC Ranking Data'!$A$1:$CF$106,ROW($E50),5)&lt;&gt;"",INDEX('CoC Ranking Data'!$A$1:$CF$106,ROW($E50),5),"")</f>
        <v>Turning Point</v>
      </c>
      <c r="C48" s="287" t="str">
        <f>IF(INDEX('CoC Ranking Data'!$A$1:$CF$106,ROW($E50),7)&lt;&gt;"",INDEX('CoC Ranking Data'!$A$1:$CF$106,ROW($E50),7),"")</f>
        <v>PH</v>
      </c>
      <c r="D48" s="317">
        <f>IF(INDEX('CoC Ranking Data'!$A$1:$CF$106,ROW($E50),58)&lt;&gt;"",INDEX('CoC Ranking Data'!$A$1:$CF$106,ROW($E50),58),"")</f>
        <v>19</v>
      </c>
      <c r="E48" s="264">
        <f>IF(INDEX('CoC Ranking Data'!$A$1:$CF$106,ROW($E50),71)&lt;&gt;"",INDEX('CoC Ranking Data'!$A$1:$CF$106,ROW($E50),71),"")</f>
        <v>115109</v>
      </c>
      <c r="F48" s="212">
        <f t="shared" si="0"/>
        <v>6058.3684210526317</v>
      </c>
      <c r="G48" s="15">
        <v>1</v>
      </c>
    </row>
    <row r="49" spans="1:7" s="9" customFormat="1" ht="12.75" x14ac:dyDescent="0.2">
      <c r="A49" s="286" t="str">
        <f>IF(INDEX('CoC Ranking Data'!$A$1:$CF$106,ROW($E51),4)&lt;&gt;"",INDEX('CoC Ranking Data'!$A$1:$CF$106,ROW($E51),4),"")</f>
        <v>Lawrence County Social Services, Inc.</v>
      </c>
      <c r="B49" s="286" t="str">
        <f>IF(INDEX('CoC Ranking Data'!$A$1:$CF$106,ROW($E51),5)&lt;&gt;"",INDEX('CoC Ranking Data'!$A$1:$CF$106,ROW($E51),5),"")</f>
        <v>Veterans RRH</v>
      </c>
      <c r="C49" s="287" t="str">
        <f>IF(INDEX('CoC Ranking Data'!$A$1:$CF$106,ROW($E51),7)&lt;&gt;"",INDEX('CoC Ranking Data'!$A$1:$CF$106,ROW($E51),7),"")</f>
        <v>PH-RRH</v>
      </c>
      <c r="D49" s="317">
        <f>IF(INDEX('CoC Ranking Data'!$A$1:$CF$106,ROW($E51),58)&lt;&gt;"",INDEX('CoC Ranking Data'!$A$1:$CF$106,ROW($E51),58),"")</f>
        <v>15</v>
      </c>
      <c r="E49" s="264">
        <f>IF(INDEX('CoC Ranking Data'!$A$1:$CF$106,ROW($E51),71)&lt;&gt;"",INDEX('CoC Ranking Data'!$A$1:$CF$106,ROW($E51),71),"")</f>
        <v>71865</v>
      </c>
      <c r="F49" s="212">
        <f t="shared" si="0"/>
        <v>4791</v>
      </c>
      <c r="G49" s="15">
        <f t="shared" si="1"/>
        <v>0</v>
      </c>
    </row>
    <row r="50" spans="1:7" s="9" customFormat="1" ht="12.75" x14ac:dyDescent="0.2">
      <c r="A50" s="286" t="str">
        <f>IF(INDEX('CoC Ranking Data'!$A$1:$CF$106,ROW($E52),4)&lt;&gt;"",INDEX('CoC Ranking Data'!$A$1:$CF$106,ROW($E52),4),"")</f>
        <v>McKean County Redevelopment &amp; Housing Authority</v>
      </c>
      <c r="B50" s="286" t="str">
        <f>IF(INDEX('CoC Ranking Data'!$A$1:$CF$106,ROW($E52),5)&lt;&gt;"",INDEX('CoC Ranking Data'!$A$1:$CF$106,ROW($E52),5),"")</f>
        <v>Northwest RRH</v>
      </c>
      <c r="C50" s="287" t="str">
        <f>IF(INDEX('CoC Ranking Data'!$A$1:$CF$106,ROW($E52),7)&lt;&gt;"",INDEX('CoC Ranking Data'!$A$1:$CF$106,ROW($E52),7),"")</f>
        <v>PH-RRH</v>
      </c>
      <c r="D50" s="317">
        <f>IF(INDEX('CoC Ranking Data'!$A$1:$CF$106,ROW($E52),58)&lt;&gt;"",INDEX('CoC Ranking Data'!$A$1:$CF$106,ROW($E52),58),"")</f>
        <v>68</v>
      </c>
      <c r="E50" s="264">
        <f>IF(INDEX('CoC Ranking Data'!$A$1:$CF$106,ROW($E52),71)&lt;&gt;"",INDEX('CoC Ranking Data'!$A$1:$CF$106,ROW($E52),71),"")</f>
        <v>103686</v>
      </c>
      <c r="F50" s="212">
        <f t="shared" si="0"/>
        <v>1524.7941176470588</v>
      </c>
      <c r="G50" s="15">
        <f t="shared" si="1"/>
        <v>1</v>
      </c>
    </row>
    <row r="51" spans="1:7" s="9" customFormat="1" ht="12.75" x14ac:dyDescent="0.2">
      <c r="A51" s="286" t="str">
        <f>IF(INDEX('CoC Ranking Data'!$A$1:$CF$106,ROW($E53),4)&lt;&gt;"",INDEX('CoC Ranking Data'!$A$1:$CF$106,ROW($E53),4),"")</f>
        <v>Northern Cambria Community Development Corporation</v>
      </c>
      <c r="B51" s="286" t="str">
        <f>IF(INDEX('CoC Ranking Data'!$A$1:$CF$106,ROW($E53),5)&lt;&gt;"",INDEX('CoC Ranking Data'!$A$1:$CF$106,ROW($E53),5),"")</f>
        <v>Chestnut Street Gardens Renewal Project Application FY 2018</v>
      </c>
      <c r="C51" s="287" t="str">
        <f>IF(INDEX('CoC Ranking Data'!$A$1:$CF$106,ROW($E53),7)&lt;&gt;"",INDEX('CoC Ranking Data'!$A$1:$CF$106,ROW($E53),7),"")</f>
        <v>PH</v>
      </c>
      <c r="D51" s="317">
        <f>IF(INDEX('CoC Ranking Data'!$A$1:$CF$106,ROW($E53),58)&lt;&gt;"",INDEX('CoC Ranking Data'!$A$1:$CF$106,ROW($E53),58),"")</f>
        <v>5</v>
      </c>
      <c r="E51" s="264">
        <f>IF(INDEX('CoC Ranking Data'!$A$1:$CF$106,ROW($E53),71)&lt;&gt;"",INDEX('CoC Ranking Data'!$A$1:$CF$106,ROW($E53),71),"")</f>
        <v>24755</v>
      </c>
      <c r="F51" s="212">
        <f t="shared" si="0"/>
        <v>4951</v>
      </c>
      <c r="G51" s="15">
        <f t="shared" si="1"/>
        <v>0</v>
      </c>
    </row>
    <row r="52" spans="1:7" s="9" customFormat="1" ht="12.75" x14ac:dyDescent="0.2">
      <c r="A52" s="286" t="str">
        <f>IF(INDEX('CoC Ranking Data'!$A$1:$CF$106,ROW($E54),4)&lt;&gt;"",INDEX('CoC Ranking Data'!$A$1:$CF$106,ROW($E54),4),"")</f>
        <v>Northern Cambria Community Development Corporation</v>
      </c>
      <c r="B52" s="286" t="str">
        <f>IF(INDEX('CoC Ranking Data'!$A$1:$CF$106,ROW($E54),5)&lt;&gt;"",INDEX('CoC Ranking Data'!$A$1:$CF$106,ROW($E54),5),"")</f>
        <v>Clinton Street Gardens Renewal Project Application FY 2018</v>
      </c>
      <c r="C52" s="287" t="str">
        <f>IF(INDEX('CoC Ranking Data'!$A$1:$CF$106,ROW($E54),7)&lt;&gt;"",INDEX('CoC Ranking Data'!$A$1:$CF$106,ROW($E54),7),"")</f>
        <v>PH</v>
      </c>
      <c r="D52" s="317">
        <f>IF(INDEX('CoC Ranking Data'!$A$1:$CF$106,ROW($E54),58)&lt;&gt;"",INDEX('CoC Ranking Data'!$A$1:$CF$106,ROW($E54),58),"")</f>
        <v>7</v>
      </c>
      <c r="E52" s="264">
        <f>IF(INDEX('CoC Ranking Data'!$A$1:$CF$106,ROW($E54),71)&lt;&gt;"",INDEX('CoC Ranking Data'!$A$1:$CF$106,ROW($E54),71),"")</f>
        <v>18049</v>
      </c>
      <c r="F52" s="212">
        <f t="shared" si="0"/>
        <v>2578.4285714285716</v>
      </c>
      <c r="G52" s="15">
        <f t="shared" si="1"/>
        <v>1</v>
      </c>
    </row>
    <row r="53" spans="1:7" s="9" customFormat="1" ht="12.75" x14ac:dyDescent="0.2">
      <c r="A53" s="286" t="str">
        <f>IF(INDEX('CoC Ranking Data'!$A$1:$CF$106,ROW($E55),4)&lt;&gt;"",INDEX('CoC Ranking Data'!$A$1:$CF$106,ROW($E55),4),"")</f>
        <v>Union Mission of Latrobe, Inc.</v>
      </c>
      <c r="B53" s="286" t="str">
        <f>IF(INDEX('CoC Ranking Data'!$A$1:$CF$106,ROW($E55),5)&lt;&gt;"",INDEX('CoC Ranking Data'!$A$1:$CF$106,ROW($E55),5),"")</f>
        <v>Consolidated Union Mission Permanent Supportive Housing</v>
      </c>
      <c r="C53" s="287" t="str">
        <f>IF(INDEX('CoC Ranking Data'!$A$1:$CF$106,ROW($E55),7)&lt;&gt;"",INDEX('CoC Ranking Data'!$A$1:$CF$106,ROW($E55),7),"")</f>
        <v>PH</v>
      </c>
      <c r="D53" s="317">
        <f>IF(INDEX('CoC Ranking Data'!$A$1:$CF$106,ROW($E55),58)&lt;&gt;"",INDEX('CoC Ranking Data'!$A$1:$CF$106,ROW($E55),58),"")</f>
        <v>15</v>
      </c>
      <c r="E53" s="264">
        <f>IF(INDEX('CoC Ranking Data'!$A$1:$CF$106,ROW($E55),71)&lt;&gt;"",INDEX('CoC Ranking Data'!$A$1:$CF$106,ROW($E55),71),"")</f>
        <v>3507</v>
      </c>
      <c r="F53" s="212">
        <f t="shared" si="0"/>
        <v>233.8</v>
      </c>
      <c r="G53" s="15">
        <f t="shared" si="1"/>
        <v>1</v>
      </c>
    </row>
    <row r="54" spans="1:7" x14ac:dyDescent="0.25">
      <c r="A54" s="286" t="str">
        <f>IF(INDEX('CoC Ranking Data'!$A$1:$CF$106,ROW($E56),4)&lt;&gt;"",INDEX('CoC Ranking Data'!$A$1:$CF$106,ROW($E56),4),"")</f>
        <v>Victim Outreach Intervention Center</v>
      </c>
      <c r="B54" s="286" t="str">
        <f>IF(INDEX('CoC Ranking Data'!$A$1:$CF$106,ROW($E56),5)&lt;&gt;"",INDEX('CoC Ranking Data'!$A$1:$CF$106,ROW($E56),5),"")</f>
        <v>Enduring VOICe</v>
      </c>
      <c r="C54" s="287" t="str">
        <f>IF(INDEX('CoC Ranking Data'!$A$1:$CF$106,ROW($E56),7)&lt;&gt;"",INDEX('CoC Ranking Data'!$A$1:$CF$106,ROW($E56),7),"")</f>
        <v>PH</v>
      </c>
      <c r="D54" s="317">
        <f>IF(INDEX('CoC Ranking Data'!$A$1:$CF$106,ROW($E56),58)&lt;&gt;"",INDEX('CoC Ranking Data'!$A$1:$CF$106,ROW($E56),58),"")</f>
        <v>34</v>
      </c>
      <c r="E54" s="264">
        <f>IF(INDEX('CoC Ranking Data'!$A$1:$CF$106,ROW($E56),71)&lt;&gt;"",INDEX('CoC Ranking Data'!$A$1:$CF$106,ROW($E56),71),"")</f>
        <v>27895</v>
      </c>
      <c r="F54" s="212">
        <f t="shared" si="0"/>
        <v>820.44117647058829</v>
      </c>
      <c r="G54" s="15">
        <f t="shared" si="1"/>
        <v>1</v>
      </c>
    </row>
    <row r="55" spans="1:7" ht="15" customHeight="1" x14ac:dyDescent="0.25">
      <c r="A55" s="286" t="str">
        <f>IF(INDEX('CoC Ranking Data'!$A$1:$CF$106,ROW($E57),4)&lt;&gt;"",INDEX('CoC Ranking Data'!$A$1:$CF$106,ROW($E57),4),"")</f>
        <v>Warren-Forest Counties Economic Opportunity Council</v>
      </c>
      <c r="B55" s="286" t="str">
        <f>IF(INDEX('CoC Ranking Data'!$A$1:$CF$106,ROW($E57),5)&lt;&gt;"",INDEX('CoC Ranking Data'!$A$1:$CF$106,ROW($E57),5),"")</f>
        <v>Youngsville Permanent Supportive Housing</v>
      </c>
      <c r="C55" s="287" t="str">
        <f>IF(INDEX('CoC Ranking Data'!$A$1:$CF$106,ROW($E57),7)&lt;&gt;"",INDEX('CoC Ranking Data'!$A$1:$CF$106,ROW($E57),7),"")</f>
        <v>PH</v>
      </c>
      <c r="D55" s="317">
        <f>IF(INDEX('CoC Ranking Data'!$A$1:$CF$106,ROW($E57),58)&lt;&gt;"",INDEX('CoC Ranking Data'!$A$1:$CF$106,ROW($E57),58),"")</f>
        <v>8</v>
      </c>
      <c r="E55" s="264">
        <f>IF(INDEX('CoC Ranking Data'!$A$1:$CF$106,ROW($E57),71)&lt;&gt;"",INDEX('CoC Ranking Data'!$A$1:$CF$106,ROW($E57),71),"")</f>
        <v>25144</v>
      </c>
      <c r="F55" s="212">
        <f t="shared" si="0"/>
        <v>3143</v>
      </c>
      <c r="G55" s="15">
        <f t="shared" si="1"/>
        <v>0</v>
      </c>
    </row>
    <row r="56" spans="1:7" x14ac:dyDescent="0.25">
      <c r="A56" s="286" t="str">
        <f>IF(INDEX('CoC Ranking Data'!$A$1:$CF$106,ROW($E58),4)&lt;&gt;"",INDEX('CoC Ranking Data'!$A$1:$CF$106,ROW($E58),4),"")</f>
        <v>Westmoreland Community Action</v>
      </c>
      <c r="B56" s="286" t="str">
        <f>IF(INDEX('CoC Ranking Data'!$A$1:$CF$106,ROW($E58),5)&lt;&gt;"",INDEX('CoC Ranking Data'!$A$1:$CF$106,ROW($E58),5),"")</f>
        <v>Consolidated WCA PSH Project FY2018</v>
      </c>
      <c r="C56" s="287" t="str">
        <f>IF(INDEX('CoC Ranking Data'!$A$1:$CF$106,ROW($E58),7)&lt;&gt;"",INDEX('CoC Ranking Data'!$A$1:$CF$106,ROW($E58),7),"")</f>
        <v>PH</v>
      </c>
      <c r="D56" s="317">
        <f>IF(INDEX('CoC Ranking Data'!$A$1:$CF$106,ROW($E58),58)&lt;&gt;"",INDEX('CoC Ranking Data'!$A$1:$CF$106,ROW($E58),58),"")</f>
        <v>13</v>
      </c>
      <c r="E56" s="264">
        <f>IF(INDEX('CoC Ranking Data'!$A$1:$CF$106,ROW($E58),71)&lt;&gt;"",INDEX('CoC Ranking Data'!$A$1:$CF$106,ROW($E58),71),"")</f>
        <v>98397</v>
      </c>
      <c r="F56" s="212">
        <f t="shared" si="0"/>
        <v>7569</v>
      </c>
      <c r="G56" s="15">
        <f t="shared" si="1"/>
        <v>0</v>
      </c>
    </row>
    <row r="57" spans="1:7" x14ac:dyDescent="0.25">
      <c r="A57" s="286" t="str">
        <f>IF(INDEX('CoC Ranking Data'!$A$1:$CF$106,ROW($E59),4)&lt;&gt;"",INDEX('CoC Ranking Data'!$A$1:$CF$106,ROW($E59),4),"")</f>
        <v>Westmoreland Community Action</v>
      </c>
      <c r="B57" s="286" t="str">
        <f>IF(INDEX('CoC Ranking Data'!$A$1:$CF$106,ROW($E59),5)&lt;&gt;"",INDEX('CoC Ranking Data'!$A$1:$CF$106,ROW($E59),5),"")</f>
        <v>WCA PSH for Families 2018</v>
      </c>
      <c r="C57" s="287" t="str">
        <f>IF(INDEX('CoC Ranking Data'!$A$1:$CF$106,ROW($E59),7)&lt;&gt;"",INDEX('CoC Ranking Data'!$A$1:$CF$106,ROW($E59),7),"")</f>
        <v>PH</v>
      </c>
      <c r="D57" s="317">
        <f>IF(INDEX('CoC Ranking Data'!$A$1:$CF$106,ROW($E59),58)&lt;&gt;"",INDEX('CoC Ranking Data'!$A$1:$CF$106,ROW($E59),58),"")</f>
        <v>18</v>
      </c>
      <c r="E57" s="264">
        <f>IF(INDEX('CoC Ranking Data'!$A$1:$CF$106,ROW($E59),71)&lt;&gt;"",INDEX('CoC Ranking Data'!$A$1:$CF$106,ROW($E59),71),"")</f>
        <v>142586</v>
      </c>
      <c r="F57" s="212">
        <f t="shared" si="0"/>
        <v>7921.4444444444443</v>
      </c>
      <c r="G57" s="15">
        <f t="shared" si="1"/>
        <v>0</v>
      </c>
    </row>
    <row r="58" spans="1:7" x14ac:dyDescent="0.25">
      <c r="A58" s="286" t="str">
        <f>IF(INDEX('CoC Ranking Data'!$A$1:$CF$106,ROW($E60),4)&lt;&gt;"",INDEX('CoC Ranking Data'!$A$1:$CF$106,ROW($E60),4),"")</f>
        <v>Westmoreland Community Action</v>
      </c>
      <c r="B58" s="286" t="str">
        <f>IF(INDEX('CoC Ranking Data'!$A$1:$CF$106,ROW($E60),5)&lt;&gt;"",INDEX('CoC Ranking Data'!$A$1:$CF$106,ROW($E60),5),"")</f>
        <v>WCA PSH-Pittsburgh Street House 2018</v>
      </c>
      <c r="C58" s="287" t="str">
        <f>IF(INDEX('CoC Ranking Data'!$A$1:$CF$106,ROW($E60),7)&lt;&gt;"",INDEX('CoC Ranking Data'!$A$1:$CF$106,ROW($E60),7),"")</f>
        <v>PH</v>
      </c>
      <c r="D58" s="317">
        <f>IF(INDEX('CoC Ranking Data'!$A$1:$CF$106,ROW($E60),58)&lt;&gt;"",INDEX('CoC Ranking Data'!$A$1:$CF$106,ROW($E60),58),"")</f>
        <v>7</v>
      </c>
      <c r="E58" s="264">
        <f>IF(INDEX('CoC Ranking Data'!$A$1:$CF$106,ROW($E60),71)&lt;&gt;"",INDEX('CoC Ranking Data'!$A$1:$CF$106,ROW($E60),71),"")</f>
        <v>26753</v>
      </c>
      <c r="F58" s="212">
        <f t="shared" si="0"/>
        <v>3821.8571428571427</v>
      </c>
      <c r="G58" s="15">
        <f t="shared" si="1"/>
        <v>0</v>
      </c>
    </row>
    <row r="59" spans="1:7" x14ac:dyDescent="0.25">
      <c r="A59" s="286" t="str">
        <f>IF(INDEX('CoC Ranking Data'!$A$1:$CF$106,ROW($E61),4)&lt;&gt;"",INDEX('CoC Ranking Data'!$A$1:$CF$106,ROW($E61),4),"")</f>
        <v/>
      </c>
      <c r="B59" s="286" t="str">
        <f>IF(INDEX('CoC Ranking Data'!$A$1:$CF$106,ROW($E61),5)&lt;&gt;"",INDEX('CoC Ranking Data'!$A$1:$CF$106,ROW($E61),5),"")</f>
        <v/>
      </c>
      <c r="C59" s="287" t="str">
        <f>IF(INDEX('CoC Ranking Data'!$A$1:$CF$106,ROW($E61),7)&lt;&gt;"",INDEX('CoC Ranking Data'!$A$1:$CF$106,ROW($E61),7),"")</f>
        <v/>
      </c>
      <c r="D59" s="317" t="str">
        <f>IF(INDEX('CoC Ranking Data'!$A$1:$CF$106,ROW($E61),58)&lt;&gt;"",INDEX('CoC Ranking Data'!$A$1:$CF$106,ROW($E61),58),"")</f>
        <v/>
      </c>
      <c r="E59" s="264" t="str">
        <f>IF(INDEX('CoC Ranking Data'!$A$1:$CF$106,ROW($E61),71)&lt;&gt;"",INDEX('CoC Ranking Data'!$A$1:$CF$106,ROW($E61),71),"")</f>
        <v/>
      </c>
      <c r="F59" s="212" t="str">
        <f t="shared" si="0"/>
        <v/>
      </c>
      <c r="G59" s="15" t="str">
        <f t="shared" si="1"/>
        <v/>
      </c>
    </row>
    <row r="60" spans="1:7" x14ac:dyDescent="0.25">
      <c r="A60" s="286" t="str">
        <f>IF(INDEX('CoC Ranking Data'!$A$1:$CF$106,ROW($E62),4)&lt;&gt;"",INDEX('CoC Ranking Data'!$A$1:$CF$106,ROW($E62),4),"")</f>
        <v/>
      </c>
      <c r="B60" s="286" t="str">
        <f>IF(INDEX('CoC Ranking Data'!$A$1:$CF$106,ROW($E62),5)&lt;&gt;"",INDEX('CoC Ranking Data'!$A$1:$CF$106,ROW($E62),5),"")</f>
        <v/>
      </c>
      <c r="C60" s="287" t="str">
        <f>IF(INDEX('CoC Ranking Data'!$A$1:$CF$106,ROW($E62),7)&lt;&gt;"",INDEX('CoC Ranking Data'!$A$1:$CF$106,ROW($E62),7),"")</f>
        <v/>
      </c>
      <c r="D60" s="317" t="str">
        <f>IF(INDEX('CoC Ranking Data'!$A$1:$CF$106,ROW($E62),58)&lt;&gt;"",INDEX('CoC Ranking Data'!$A$1:$CF$106,ROW($E62),58),"")</f>
        <v/>
      </c>
      <c r="E60" s="264" t="str">
        <f>IF(INDEX('CoC Ranking Data'!$A$1:$CF$106,ROW($E62),71)&lt;&gt;"",INDEX('CoC Ranking Data'!$A$1:$CF$106,ROW($E62),71),"")</f>
        <v/>
      </c>
      <c r="F60" s="212" t="str">
        <f t="shared" si="0"/>
        <v/>
      </c>
      <c r="G60" s="15" t="str">
        <f t="shared" si="1"/>
        <v/>
      </c>
    </row>
    <row r="61" spans="1:7" x14ac:dyDescent="0.25">
      <c r="A61" s="286" t="str">
        <f>IF(INDEX('CoC Ranking Data'!$A$1:$CF$106,ROW($E63),4)&lt;&gt;"",INDEX('CoC Ranking Data'!$A$1:$CF$106,ROW($E63),4),"")</f>
        <v/>
      </c>
      <c r="B61" s="286" t="str">
        <f>IF(INDEX('CoC Ranking Data'!$A$1:$CF$106,ROW($E63),5)&lt;&gt;"",INDEX('CoC Ranking Data'!$A$1:$CF$106,ROW($E63),5),"")</f>
        <v/>
      </c>
      <c r="C61" s="287" t="str">
        <f>IF(INDEX('CoC Ranking Data'!$A$1:$CF$106,ROW($E63),7)&lt;&gt;"",INDEX('CoC Ranking Data'!$A$1:$CF$106,ROW($E63),7),"")</f>
        <v/>
      </c>
      <c r="D61" s="317" t="str">
        <f>IF(INDEX('CoC Ranking Data'!$A$1:$CF$106,ROW($E63),58)&lt;&gt;"",INDEX('CoC Ranking Data'!$A$1:$CF$106,ROW($E63),58),"")</f>
        <v/>
      </c>
      <c r="E61" s="264" t="str">
        <f>IF(INDEX('CoC Ranking Data'!$A$1:$CF$106,ROW($E63),71)&lt;&gt;"",INDEX('CoC Ranking Data'!$A$1:$CF$106,ROW($E63),71),"")</f>
        <v/>
      </c>
      <c r="F61" s="212" t="str">
        <f t="shared" si="0"/>
        <v/>
      </c>
      <c r="G61" s="15" t="str">
        <f t="shared" si="1"/>
        <v/>
      </c>
    </row>
    <row r="62" spans="1:7" x14ac:dyDescent="0.25">
      <c r="A62" s="286" t="str">
        <f>IF(INDEX('CoC Ranking Data'!$A$1:$CF$106,ROW($E64),4)&lt;&gt;"",INDEX('CoC Ranking Data'!$A$1:$CF$106,ROW($E64),4),"")</f>
        <v/>
      </c>
      <c r="B62" s="286" t="str">
        <f>IF(INDEX('CoC Ranking Data'!$A$1:$CF$106,ROW($E64),5)&lt;&gt;"",INDEX('CoC Ranking Data'!$A$1:$CF$106,ROW($E64),5),"")</f>
        <v/>
      </c>
      <c r="C62" s="287" t="str">
        <f>IF(INDEX('CoC Ranking Data'!$A$1:$CF$106,ROW($E64),7)&lt;&gt;"",INDEX('CoC Ranking Data'!$A$1:$CF$106,ROW($E64),7),"")</f>
        <v/>
      </c>
      <c r="D62" s="317" t="str">
        <f>IF(INDEX('CoC Ranking Data'!$A$1:$CF$106,ROW($E64),58)&lt;&gt;"",INDEX('CoC Ranking Data'!$A$1:$CF$106,ROW($E64),58),"")</f>
        <v/>
      </c>
      <c r="E62" s="264" t="str">
        <f>IF(INDEX('CoC Ranking Data'!$A$1:$CF$106,ROW($E64),71)&lt;&gt;"",INDEX('CoC Ranking Data'!$A$1:$CF$106,ROW($E64),71),"")</f>
        <v/>
      </c>
      <c r="F62" s="212" t="str">
        <f t="shared" si="0"/>
        <v/>
      </c>
      <c r="G62" s="15" t="str">
        <f t="shared" si="1"/>
        <v/>
      </c>
    </row>
    <row r="63" spans="1:7" x14ac:dyDescent="0.25">
      <c r="A63" s="286" t="str">
        <f>IF(INDEX('CoC Ranking Data'!$A$1:$CF$106,ROW($E65),4)&lt;&gt;"",INDEX('CoC Ranking Data'!$A$1:$CF$106,ROW($E65),4),"")</f>
        <v/>
      </c>
      <c r="B63" s="286" t="str">
        <f>IF(INDEX('CoC Ranking Data'!$A$1:$CF$106,ROW($E65),5)&lt;&gt;"",INDEX('CoC Ranking Data'!$A$1:$CF$106,ROW($E65),5),"")</f>
        <v/>
      </c>
      <c r="C63" s="287" t="str">
        <f>IF(INDEX('CoC Ranking Data'!$A$1:$CF$106,ROW($E65),7)&lt;&gt;"",INDEX('CoC Ranking Data'!$A$1:$CF$106,ROW($E65),7),"")</f>
        <v/>
      </c>
      <c r="D63" s="317" t="str">
        <f>IF(INDEX('CoC Ranking Data'!$A$1:$CF$106,ROW($E65),58)&lt;&gt;"",INDEX('CoC Ranking Data'!$A$1:$CF$106,ROW($E65),58),"")</f>
        <v/>
      </c>
      <c r="E63" s="264" t="str">
        <f>IF(INDEX('CoC Ranking Data'!$A$1:$CF$106,ROW($E65),71)&lt;&gt;"",INDEX('CoC Ranking Data'!$A$1:$CF$106,ROW($E65),71),"")</f>
        <v/>
      </c>
      <c r="F63" s="212" t="str">
        <f t="shared" si="0"/>
        <v/>
      </c>
      <c r="G63" s="15" t="str">
        <f t="shared" si="1"/>
        <v/>
      </c>
    </row>
    <row r="64" spans="1:7" x14ac:dyDescent="0.25">
      <c r="A64" s="286" t="str">
        <f>IF(INDEX('CoC Ranking Data'!$A$1:$CF$106,ROW($E66),4)&lt;&gt;"",INDEX('CoC Ranking Data'!$A$1:$CF$106,ROW($E66),4),"")</f>
        <v/>
      </c>
      <c r="B64" s="286" t="str">
        <f>IF(INDEX('CoC Ranking Data'!$A$1:$CF$106,ROW($E66),5)&lt;&gt;"",INDEX('CoC Ranking Data'!$A$1:$CF$106,ROW($E66),5),"")</f>
        <v/>
      </c>
      <c r="C64" s="287" t="str">
        <f>IF(INDEX('CoC Ranking Data'!$A$1:$CF$106,ROW($E66),7)&lt;&gt;"",INDEX('CoC Ranking Data'!$A$1:$CF$106,ROW($E66),7),"")</f>
        <v/>
      </c>
      <c r="D64" s="317" t="str">
        <f>IF(INDEX('CoC Ranking Data'!$A$1:$CF$106,ROW($E66),58)&lt;&gt;"",INDEX('CoC Ranking Data'!$A$1:$CF$106,ROW($E66),58),"")</f>
        <v/>
      </c>
      <c r="E64" s="264" t="str">
        <f>IF(INDEX('CoC Ranking Data'!$A$1:$CF$106,ROW($E66),71)&lt;&gt;"",INDEX('CoC Ranking Data'!$A$1:$CF$106,ROW($E66),71),"")</f>
        <v/>
      </c>
      <c r="F64" s="212" t="str">
        <f t="shared" si="0"/>
        <v/>
      </c>
      <c r="G64" s="15" t="str">
        <f t="shared" si="1"/>
        <v/>
      </c>
    </row>
    <row r="65" spans="1:7" x14ac:dyDescent="0.25">
      <c r="A65" s="286" t="str">
        <f>IF(INDEX('CoC Ranking Data'!$A$1:$CF$106,ROW($E67),4)&lt;&gt;"",INDEX('CoC Ranking Data'!$A$1:$CF$106,ROW($E67),4),"")</f>
        <v/>
      </c>
      <c r="B65" s="286" t="str">
        <f>IF(INDEX('CoC Ranking Data'!$A$1:$CF$106,ROW($E67),5)&lt;&gt;"",INDEX('CoC Ranking Data'!$A$1:$CF$106,ROW($E67),5),"")</f>
        <v/>
      </c>
      <c r="C65" s="287" t="str">
        <f>IF(INDEX('CoC Ranking Data'!$A$1:$CF$106,ROW($E67),7)&lt;&gt;"",INDEX('CoC Ranking Data'!$A$1:$CF$106,ROW($E67),7),"")</f>
        <v/>
      </c>
      <c r="D65" s="317" t="str">
        <f>IF(INDEX('CoC Ranking Data'!$A$1:$CF$106,ROW($E67),58)&lt;&gt;"",INDEX('CoC Ranking Data'!$A$1:$CF$106,ROW($E67),58),"")</f>
        <v/>
      </c>
      <c r="E65" s="264" t="str">
        <f>IF(INDEX('CoC Ranking Data'!$A$1:$CF$106,ROW($E67),71)&lt;&gt;"",INDEX('CoC Ranking Data'!$A$1:$CF$106,ROW($E67),71),"")</f>
        <v/>
      </c>
      <c r="F65" s="212" t="str">
        <f t="shared" si="0"/>
        <v/>
      </c>
      <c r="G65" s="15" t="str">
        <f t="shared" si="1"/>
        <v/>
      </c>
    </row>
    <row r="66" spans="1:7" x14ac:dyDescent="0.25">
      <c r="A66" s="286" t="str">
        <f>IF(INDEX('CoC Ranking Data'!$A$1:$CF$106,ROW($E68),4)&lt;&gt;"",INDEX('CoC Ranking Data'!$A$1:$CF$106,ROW($E68),4),"")</f>
        <v/>
      </c>
      <c r="B66" s="286" t="str">
        <f>IF(INDEX('CoC Ranking Data'!$A$1:$CF$106,ROW($E68),5)&lt;&gt;"",INDEX('CoC Ranking Data'!$A$1:$CF$106,ROW($E68),5),"")</f>
        <v/>
      </c>
      <c r="C66" s="287" t="str">
        <f>IF(INDEX('CoC Ranking Data'!$A$1:$CF$106,ROW($E68),7)&lt;&gt;"",INDEX('CoC Ranking Data'!$A$1:$CF$106,ROW($E68),7),"")</f>
        <v/>
      </c>
      <c r="D66" s="317" t="str">
        <f>IF(INDEX('CoC Ranking Data'!$A$1:$CF$106,ROW($E68),58)&lt;&gt;"",INDEX('CoC Ranking Data'!$A$1:$CF$106,ROW($E68),58),"")</f>
        <v/>
      </c>
      <c r="E66" s="264" t="str">
        <f>IF(INDEX('CoC Ranking Data'!$A$1:$CF$106,ROW($E68),71)&lt;&gt;"",INDEX('CoC Ranking Data'!$A$1:$CF$106,ROW($E68),71),"")</f>
        <v/>
      </c>
      <c r="F66" s="212" t="str">
        <f t="shared" si="0"/>
        <v/>
      </c>
      <c r="G66" s="15" t="str">
        <f t="shared" si="1"/>
        <v/>
      </c>
    </row>
    <row r="67" spans="1:7" x14ac:dyDescent="0.25">
      <c r="A67" s="286" t="str">
        <f>IF(INDEX('CoC Ranking Data'!$A$1:$CF$106,ROW($E69),4)&lt;&gt;"",INDEX('CoC Ranking Data'!$A$1:$CF$106,ROW($E69),4),"")</f>
        <v/>
      </c>
      <c r="B67" s="286" t="str">
        <f>IF(INDEX('CoC Ranking Data'!$A$1:$CF$106,ROW($E69),5)&lt;&gt;"",INDEX('CoC Ranking Data'!$A$1:$CF$106,ROW($E69),5),"")</f>
        <v/>
      </c>
      <c r="C67" s="287" t="str">
        <f>IF(INDEX('CoC Ranking Data'!$A$1:$CF$106,ROW($E69),7)&lt;&gt;"",INDEX('CoC Ranking Data'!$A$1:$CF$106,ROW($E69),7),"")</f>
        <v/>
      </c>
      <c r="D67" s="317" t="str">
        <f>IF(INDEX('CoC Ranking Data'!$A$1:$CF$106,ROW($E69),58)&lt;&gt;"",INDEX('CoC Ranking Data'!$A$1:$CF$106,ROW($E69),58),"")</f>
        <v/>
      </c>
      <c r="E67" s="264" t="str">
        <f>IF(INDEX('CoC Ranking Data'!$A$1:$CF$106,ROW($E69),71)&lt;&gt;"",INDEX('CoC Ranking Data'!$A$1:$CF$106,ROW($E69),71),"")</f>
        <v/>
      </c>
      <c r="F67" s="212" t="str">
        <f t="shared" si="0"/>
        <v/>
      </c>
      <c r="G67" s="15" t="str">
        <f t="shared" si="1"/>
        <v/>
      </c>
    </row>
    <row r="68" spans="1:7" x14ac:dyDescent="0.25">
      <c r="A68" s="286" t="str">
        <f>IF(INDEX('CoC Ranking Data'!$A$1:$CF$106,ROW($E70),4)&lt;&gt;"",INDEX('CoC Ranking Data'!$A$1:$CF$106,ROW($E70),4),"")</f>
        <v/>
      </c>
      <c r="B68" s="286" t="str">
        <f>IF(INDEX('CoC Ranking Data'!$A$1:$CF$106,ROW($E70),5)&lt;&gt;"",INDEX('CoC Ranking Data'!$A$1:$CF$106,ROW($E70),5),"")</f>
        <v/>
      </c>
      <c r="C68" s="287" t="str">
        <f>IF(INDEX('CoC Ranking Data'!$A$1:$CF$106,ROW($E70),7)&lt;&gt;"",INDEX('CoC Ranking Data'!$A$1:$CF$106,ROW($E70),7),"")</f>
        <v/>
      </c>
      <c r="D68" s="317" t="str">
        <f>IF(INDEX('CoC Ranking Data'!$A$1:$CF$106,ROW($E70),58)&lt;&gt;"",INDEX('CoC Ranking Data'!$A$1:$CF$106,ROW($E70),58),"")</f>
        <v/>
      </c>
      <c r="E68" s="264" t="str">
        <f>IF(INDEX('CoC Ranking Data'!$A$1:$CF$106,ROW($E70),71)&lt;&gt;"",INDEX('CoC Ranking Data'!$A$1:$CF$106,ROW($E70),71),"")</f>
        <v/>
      </c>
      <c r="F68" s="212" t="str">
        <f t="shared" si="0"/>
        <v/>
      </c>
      <c r="G68" s="15" t="str">
        <f t="shared" si="1"/>
        <v/>
      </c>
    </row>
    <row r="69" spans="1:7" x14ac:dyDescent="0.25">
      <c r="A69" s="286" t="str">
        <f>IF(INDEX('CoC Ranking Data'!$A$1:$CF$106,ROW($E71),4)&lt;&gt;"",INDEX('CoC Ranking Data'!$A$1:$CF$106,ROW($E71),4),"")</f>
        <v/>
      </c>
      <c r="B69" s="286" t="str">
        <f>IF(INDEX('CoC Ranking Data'!$A$1:$CF$106,ROW($E71),5)&lt;&gt;"",INDEX('CoC Ranking Data'!$A$1:$CF$106,ROW($E71),5),"")</f>
        <v/>
      </c>
      <c r="C69" s="287" t="str">
        <f>IF(INDEX('CoC Ranking Data'!$A$1:$CF$106,ROW($E71),7)&lt;&gt;"",INDEX('CoC Ranking Data'!$A$1:$CF$106,ROW($E71),7),"")</f>
        <v/>
      </c>
      <c r="D69" s="317" t="str">
        <f>IF(INDEX('CoC Ranking Data'!$A$1:$CF$106,ROW($E71),58)&lt;&gt;"",INDEX('CoC Ranking Data'!$A$1:$CF$106,ROW($E71),58),"")</f>
        <v/>
      </c>
      <c r="E69" s="264" t="str">
        <f>IF(INDEX('CoC Ranking Data'!$A$1:$CF$106,ROW($E71),71)&lt;&gt;"",INDEX('CoC Ranking Data'!$A$1:$CF$106,ROW($E71),71),"")</f>
        <v/>
      </c>
      <c r="F69" s="212" t="str">
        <f t="shared" si="0"/>
        <v/>
      </c>
      <c r="G69" s="15" t="str">
        <f t="shared" si="1"/>
        <v/>
      </c>
    </row>
    <row r="70" spans="1:7" x14ac:dyDescent="0.25">
      <c r="A70" s="286" t="str">
        <f>IF(INDEX('CoC Ranking Data'!$A$1:$CF$106,ROW($E72),4)&lt;&gt;"",INDEX('CoC Ranking Data'!$A$1:$CF$106,ROW($E72),4),"")</f>
        <v/>
      </c>
      <c r="B70" s="286" t="str">
        <f>IF(INDEX('CoC Ranking Data'!$A$1:$CF$106,ROW($E72),5)&lt;&gt;"",INDEX('CoC Ranking Data'!$A$1:$CF$106,ROW($E72),5),"")</f>
        <v/>
      </c>
      <c r="C70" s="287" t="str">
        <f>IF(INDEX('CoC Ranking Data'!$A$1:$CF$106,ROW($E72),7)&lt;&gt;"",INDEX('CoC Ranking Data'!$A$1:$CF$106,ROW($E72),7),"")</f>
        <v/>
      </c>
      <c r="D70" s="317" t="str">
        <f>IF(INDEX('CoC Ranking Data'!$A$1:$CF$106,ROW($E72),58)&lt;&gt;"",INDEX('CoC Ranking Data'!$A$1:$CF$106,ROW($E72),58),"")</f>
        <v/>
      </c>
      <c r="E70" s="264" t="str">
        <f>IF(INDEX('CoC Ranking Data'!$A$1:$CF$106,ROW($E72),71)&lt;&gt;"",INDEX('CoC Ranking Data'!$A$1:$CF$106,ROW($E72),71),"")</f>
        <v/>
      </c>
      <c r="F70" s="212" t="str">
        <f t="shared" si="0"/>
        <v/>
      </c>
      <c r="G70" s="15" t="str">
        <f t="shared" si="1"/>
        <v/>
      </c>
    </row>
    <row r="71" spans="1:7" x14ac:dyDescent="0.25">
      <c r="A71" s="286" t="str">
        <f>IF(INDEX('CoC Ranking Data'!$A$1:$CF$106,ROW($E73),4)&lt;&gt;"",INDEX('CoC Ranking Data'!$A$1:$CF$106,ROW($E73),4),"")</f>
        <v/>
      </c>
      <c r="B71" s="286" t="str">
        <f>IF(INDEX('CoC Ranking Data'!$A$1:$CF$106,ROW($E73),5)&lt;&gt;"",INDEX('CoC Ranking Data'!$A$1:$CF$106,ROW($E73),5),"")</f>
        <v/>
      </c>
      <c r="C71" s="287" t="str">
        <f>IF(INDEX('CoC Ranking Data'!$A$1:$CF$106,ROW($E73),7)&lt;&gt;"",INDEX('CoC Ranking Data'!$A$1:$CF$106,ROW($E73),7),"")</f>
        <v/>
      </c>
      <c r="D71" s="317" t="str">
        <f>IF(INDEX('CoC Ranking Data'!$A$1:$CF$106,ROW($E73),58)&lt;&gt;"",INDEX('CoC Ranking Data'!$A$1:$CF$106,ROW($E73),58),"")</f>
        <v/>
      </c>
      <c r="E71" s="264" t="str">
        <f>IF(INDEX('CoC Ranking Data'!$A$1:$CF$106,ROW($E73),71)&lt;&gt;"",INDEX('CoC Ranking Data'!$A$1:$CF$106,ROW($E73),71),"")</f>
        <v/>
      </c>
      <c r="F71" s="212" t="str">
        <f t="shared" si="0"/>
        <v/>
      </c>
      <c r="G71" s="15" t="str">
        <f t="shared" si="1"/>
        <v/>
      </c>
    </row>
    <row r="72" spans="1:7" x14ac:dyDescent="0.25">
      <c r="A72" s="286" t="str">
        <f>IF(INDEX('CoC Ranking Data'!$A$1:$CF$106,ROW($E74),4)&lt;&gt;"",INDEX('CoC Ranking Data'!$A$1:$CF$106,ROW($E74),4),"")</f>
        <v/>
      </c>
      <c r="B72" s="286" t="str">
        <f>IF(INDEX('CoC Ranking Data'!$A$1:$CF$106,ROW($E74),5)&lt;&gt;"",INDEX('CoC Ranking Data'!$A$1:$CF$106,ROW($E74),5),"")</f>
        <v/>
      </c>
      <c r="C72" s="287" t="str">
        <f>IF(INDEX('CoC Ranking Data'!$A$1:$CF$106,ROW($E74),7)&lt;&gt;"",INDEX('CoC Ranking Data'!$A$1:$CF$106,ROW($E74),7),"")</f>
        <v/>
      </c>
      <c r="D72" s="317" t="str">
        <f>IF(INDEX('CoC Ranking Data'!$A$1:$CF$106,ROW($E74),58)&lt;&gt;"",INDEX('CoC Ranking Data'!$A$1:$CF$106,ROW($E74),58),"")</f>
        <v/>
      </c>
      <c r="E72" s="264" t="str">
        <f>IF(INDEX('CoC Ranking Data'!$A$1:$CF$106,ROW($E74),71)&lt;&gt;"",INDEX('CoC Ranking Data'!$A$1:$CF$106,ROW($E74),71),"")</f>
        <v/>
      </c>
      <c r="F72" s="212" t="str">
        <f t="shared" ref="F72:F102" si="2">IF(AND(D72&lt;&gt;"",E72&lt;&gt;""), IF(D72&lt;&gt;0, E72/D72,0), "")</f>
        <v/>
      </c>
      <c r="G72" s="15" t="str">
        <f t="shared" ref="G72:G102" si="3">IF(AND($A72&lt;&gt;"",$D72&lt;&gt;"",$F72&gt;0), IF(C$7 = "SSO", 1, IF($C72 &lt;&gt; "PH", IF($F72 &lt;= $C$3, 1, 0), IF($F72 &lt;= $D$3, 1, 0))), "")</f>
        <v/>
      </c>
    </row>
    <row r="73" spans="1:7" x14ac:dyDescent="0.25">
      <c r="A73" s="286" t="str">
        <f>IF(INDEX('CoC Ranking Data'!$A$1:$CF$106,ROW($E75),4)&lt;&gt;"",INDEX('CoC Ranking Data'!$A$1:$CF$106,ROW($E75),4),"")</f>
        <v/>
      </c>
      <c r="B73" s="286" t="str">
        <f>IF(INDEX('CoC Ranking Data'!$A$1:$CF$106,ROW($E75),5)&lt;&gt;"",INDEX('CoC Ranking Data'!$A$1:$CF$106,ROW($E75),5),"")</f>
        <v/>
      </c>
      <c r="C73" s="287" t="str">
        <f>IF(INDEX('CoC Ranking Data'!$A$1:$CF$106,ROW($E75),7)&lt;&gt;"",INDEX('CoC Ranking Data'!$A$1:$CF$106,ROW($E75),7),"")</f>
        <v/>
      </c>
      <c r="D73" s="317" t="str">
        <f>IF(INDEX('CoC Ranking Data'!$A$1:$CF$106,ROW($E75),58)&lt;&gt;"",INDEX('CoC Ranking Data'!$A$1:$CF$106,ROW($E75),58),"")</f>
        <v/>
      </c>
      <c r="E73" s="264" t="str">
        <f>IF(INDEX('CoC Ranking Data'!$A$1:$CF$106,ROW($E75),71)&lt;&gt;"",INDEX('CoC Ranking Data'!$A$1:$CF$106,ROW($E75),71),"")</f>
        <v/>
      </c>
      <c r="F73" s="212" t="str">
        <f t="shared" si="2"/>
        <v/>
      </c>
      <c r="G73" s="15" t="str">
        <f t="shared" si="3"/>
        <v/>
      </c>
    </row>
    <row r="74" spans="1:7" x14ac:dyDescent="0.25">
      <c r="A74" s="286" t="str">
        <f>IF(INDEX('CoC Ranking Data'!$A$1:$CF$106,ROW($E76),4)&lt;&gt;"",INDEX('CoC Ranking Data'!$A$1:$CF$106,ROW($E76),4),"")</f>
        <v/>
      </c>
      <c r="B74" s="286" t="str">
        <f>IF(INDEX('CoC Ranking Data'!$A$1:$CF$106,ROW($E76),5)&lt;&gt;"",INDEX('CoC Ranking Data'!$A$1:$CF$106,ROW($E76),5),"")</f>
        <v/>
      </c>
      <c r="C74" s="287" t="str">
        <f>IF(INDEX('CoC Ranking Data'!$A$1:$CF$106,ROW($E76),7)&lt;&gt;"",INDEX('CoC Ranking Data'!$A$1:$CF$106,ROW($E76),7),"")</f>
        <v/>
      </c>
      <c r="D74" s="317" t="str">
        <f>IF(INDEX('CoC Ranking Data'!$A$1:$CF$106,ROW($E76),58)&lt;&gt;"",INDEX('CoC Ranking Data'!$A$1:$CF$106,ROW($E76),58),"")</f>
        <v/>
      </c>
      <c r="E74" s="264" t="str">
        <f>IF(INDEX('CoC Ranking Data'!$A$1:$CF$106,ROW($E76),71)&lt;&gt;"",INDEX('CoC Ranking Data'!$A$1:$CF$106,ROW($E76),71),"")</f>
        <v/>
      </c>
      <c r="F74" s="212" t="str">
        <f t="shared" si="2"/>
        <v/>
      </c>
      <c r="G74" s="15" t="str">
        <f t="shared" si="3"/>
        <v/>
      </c>
    </row>
    <row r="75" spans="1:7" x14ac:dyDescent="0.25">
      <c r="A75" s="286" t="str">
        <f>IF(INDEX('CoC Ranking Data'!$A$1:$CF$106,ROW($E77),4)&lt;&gt;"",INDEX('CoC Ranking Data'!$A$1:$CF$106,ROW($E77),4),"")</f>
        <v/>
      </c>
      <c r="B75" s="286" t="str">
        <f>IF(INDEX('CoC Ranking Data'!$A$1:$CF$106,ROW($E77),5)&lt;&gt;"",INDEX('CoC Ranking Data'!$A$1:$CF$106,ROW($E77),5),"")</f>
        <v/>
      </c>
      <c r="C75" s="287" t="str">
        <f>IF(INDEX('CoC Ranking Data'!$A$1:$CF$106,ROW($E77),7)&lt;&gt;"",INDEX('CoC Ranking Data'!$A$1:$CF$106,ROW($E77),7),"")</f>
        <v/>
      </c>
      <c r="D75" s="317" t="str">
        <f>IF(INDEX('CoC Ranking Data'!$A$1:$CF$106,ROW($E77),58)&lt;&gt;"",INDEX('CoC Ranking Data'!$A$1:$CF$106,ROW($E77),58),"")</f>
        <v/>
      </c>
      <c r="E75" s="264" t="str">
        <f>IF(INDEX('CoC Ranking Data'!$A$1:$CF$106,ROW($E77),71)&lt;&gt;"",INDEX('CoC Ranking Data'!$A$1:$CF$106,ROW($E77),71),"")</f>
        <v/>
      </c>
      <c r="F75" s="212" t="str">
        <f t="shared" si="2"/>
        <v/>
      </c>
      <c r="G75" s="15" t="str">
        <f t="shared" si="3"/>
        <v/>
      </c>
    </row>
    <row r="76" spans="1:7" x14ac:dyDescent="0.25">
      <c r="A76" s="286" t="str">
        <f>IF(INDEX('CoC Ranking Data'!$A$1:$CF$106,ROW($E78),4)&lt;&gt;"",INDEX('CoC Ranking Data'!$A$1:$CF$106,ROW($E78),4),"")</f>
        <v/>
      </c>
      <c r="B76" s="286" t="str">
        <f>IF(INDEX('CoC Ranking Data'!$A$1:$CF$106,ROW($E78),5)&lt;&gt;"",INDEX('CoC Ranking Data'!$A$1:$CF$106,ROW($E78),5),"")</f>
        <v/>
      </c>
      <c r="C76" s="287" t="str">
        <f>IF(INDEX('CoC Ranking Data'!$A$1:$CF$106,ROW($E78),7)&lt;&gt;"",INDEX('CoC Ranking Data'!$A$1:$CF$106,ROW($E78),7),"")</f>
        <v/>
      </c>
      <c r="D76" s="317" t="str">
        <f>IF(INDEX('CoC Ranking Data'!$A$1:$CF$106,ROW($E78),58)&lt;&gt;"",INDEX('CoC Ranking Data'!$A$1:$CF$106,ROW($E78),58),"")</f>
        <v/>
      </c>
      <c r="E76" s="264" t="str">
        <f>IF(INDEX('CoC Ranking Data'!$A$1:$CF$106,ROW($E78),71)&lt;&gt;"",INDEX('CoC Ranking Data'!$A$1:$CF$106,ROW($E78),71),"")</f>
        <v/>
      </c>
      <c r="F76" s="212" t="str">
        <f t="shared" si="2"/>
        <v/>
      </c>
      <c r="G76" s="15" t="str">
        <f t="shared" si="3"/>
        <v/>
      </c>
    </row>
    <row r="77" spans="1:7" x14ac:dyDescent="0.25">
      <c r="A77" s="286" t="str">
        <f>IF(INDEX('CoC Ranking Data'!$A$1:$CF$106,ROW($E79),4)&lt;&gt;"",INDEX('CoC Ranking Data'!$A$1:$CF$106,ROW($E79),4),"")</f>
        <v/>
      </c>
      <c r="B77" s="286" t="str">
        <f>IF(INDEX('CoC Ranking Data'!$A$1:$CF$106,ROW($E79),5)&lt;&gt;"",INDEX('CoC Ranking Data'!$A$1:$CF$106,ROW($E79),5),"")</f>
        <v/>
      </c>
      <c r="C77" s="287" t="str">
        <f>IF(INDEX('CoC Ranking Data'!$A$1:$CF$106,ROW($E79),7)&lt;&gt;"",INDEX('CoC Ranking Data'!$A$1:$CF$106,ROW($E79),7),"")</f>
        <v/>
      </c>
      <c r="D77" s="317" t="str">
        <f>IF(INDEX('CoC Ranking Data'!$A$1:$CF$106,ROW($E79),58)&lt;&gt;"",INDEX('CoC Ranking Data'!$A$1:$CF$106,ROW($E79),58),"")</f>
        <v/>
      </c>
      <c r="E77" s="264" t="str">
        <f>IF(INDEX('CoC Ranking Data'!$A$1:$CF$106,ROW($E79),71)&lt;&gt;"",INDEX('CoC Ranking Data'!$A$1:$CF$106,ROW($E79),71),"")</f>
        <v/>
      </c>
      <c r="F77" s="212" t="str">
        <f t="shared" si="2"/>
        <v/>
      </c>
      <c r="G77" s="15" t="str">
        <f t="shared" si="3"/>
        <v/>
      </c>
    </row>
    <row r="78" spans="1:7" x14ac:dyDescent="0.25">
      <c r="A78" s="286" t="str">
        <f>IF(INDEX('CoC Ranking Data'!$A$1:$CF$106,ROW($E80),4)&lt;&gt;"",INDEX('CoC Ranking Data'!$A$1:$CF$106,ROW($E80),4),"")</f>
        <v/>
      </c>
      <c r="B78" s="286" t="str">
        <f>IF(INDEX('CoC Ranking Data'!$A$1:$CF$106,ROW($E80),5)&lt;&gt;"",INDEX('CoC Ranking Data'!$A$1:$CF$106,ROW($E80),5),"")</f>
        <v/>
      </c>
      <c r="C78" s="287" t="str">
        <f>IF(INDEX('CoC Ranking Data'!$A$1:$CF$106,ROW($E80),7)&lt;&gt;"",INDEX('CoC Ranking Data'!$A$1:$CF$106,ROW($E80),7),"")</f>
        <v/>
      </c>
      <c r="D78" s="317" t="str">
        <f>IF(INDEX('CoC Ranking Data'!$A$1:$CF$106,ROW($E80),58)&lt;&gt;"",INDEX('CoC Ranking Data'!$A$1:$CF$106,ROW($E80),58),"")</f>
        <v/>
      </c>
      <c r="E78" s="264" t="str">
        <f>IF(INDEX('CoC Ranking Data'!$A$1:$CF$106,ROW($E80),71)&lt;&gt;"",INDEX('CoC Ranking Data'!$A$1:$CF$106,ROW($E80),71),"")</f>
        <v/>
      </c>
      <c r="F78" s="212" t="str">
        <f t="shared" si="2"/>
        <v/>
      </c>
      <c r="G78" s="15" t="str">
        <f t="shared" si="3"/>
        <v/>
      </c>
    </row>
    <row r="79" spans="1:7" x14ac:dyDescent="0.25">
      <c r="A79" s="286" t="str">
        <f>IF(INDEX('CoC Ranking Data'!$A$1:$CF$106,ROW($E81),4)&lt;&gt;"",INDEX('CoC Ranking Data'!$A$1:$CF$106,ROW($E81),4),"")</f>
        <v/>
      </c>
      <c r="B79" s="286" t="str">
        <f>IF(INDEX('CoC Ranking Data'!$A$1:$CF$106,ROW($E81),5)&lt;&gt;"",INDEX('CoC Ranking Data'!$A$1:$CF$106,ROW($E81),5),"")</f>
        <v/>
      </c>
      <c r="C79" s="287" t="str">
        <f>IF(INDEX('CoC Ranking Data'!$A$1:$CF$106,ROW($E81),7)&lt;&gt;"",INDEX('CoC Ranking Data'!$A$1:$CF$106,ROW($E81),7),"")</f>
        <v/>
      </c>
      <c r="D79" s="317" t="str">
        <f>IF(INDEX('CoC Ranking Data'!$A$1:$CF$106,ROW($E81),58)&lt;&gt;"",INDEX('CoC Ranking Data'!$A$1:$CF$106,ROW($E81),58),"")</f>
        <v/>
      </c>
      <c r="E79" s="264" t="str">
        <f>IF(INDEX('CoC Ranking Data'!$A$1:$CF$106,ROW($E81),71)&lt;&gt;"",INDEX('CoC Ranking Data'!$A$1:$CF$106,ROW($E81),71),"")</f>
        <v/>
      </c>
      <c r="F79" s="212" t="str">
        <f t="shared" si="2"/>
        <v/>
      </c>
      <c r="G79" s="15" t="str">
        <f t="shared" si="3"/>
        <v/>
      </c>
    </row>
    <row r="80" spans="1:7" x14ac:dyDescent="0.25">
      <c r="A80" s="286" t="str">
        <f>IF(INDEX('CoC Ranking Data'!$A$1:$CF$106,ROW($E82),4)&lt;&gt;"",INDEX('CoC Ranking Data'!$A$1:$CF$106,ROW($E82),4),"")</f>
        <v/>
      </c>
      <c r="B80" s="286" t="str">
        <f>IF(INDEX('CoC Ranking Data'!$A$1:$CF$106,ROW($E82),5)&lt;&gt;"",INDEX('CoC Ranking Data'!$A$1:$CF$106,ROW($E82),5),"")</f>
        <v/>
      </c>
      <c r="C80" s="287" t="str">
        <f>IF(INDEX('CoC Ranking Data'!$A$1:$CF$106,ROW($E82),7)&lt;&gt;"",INDEX('CoC Ranking Data'!$A$1:$CF$106,ROW($E82),7),"")</f>
        <v/>
      </c>
      <c r="D80" s="317" t="str">
        <f>IF(INDEX('CoC Ranking Data'!$A$1:$CF$106,ROW($E82),58)&lt;&gt;"",INDEX('CoC Ranking Data'!$A$1:$CF$106,ROW($E82),58),"")</f>
        <v/>
      </c>
      <c r="E80" s="264" t="str">
        <f>IF(INDEX('CoC Ranking Data'!$A$1:$CF$106,ROW($E82),71)&lt;&gt;"",INDEX('CoC Ranking Data'!$A$1:$CF$106,ROW($E82),71),"")</f>
        <v/>
      </c>
      <c r="F80" s="212" t="str">
        <f t="shared" si="2"/>
        <v/>
      </c>
      <c r="G80" s="15" t="str">
        <f t="shared" si="3"/>
        <v/>
      </c>
    </row>
    <row r="81" spans="1:7" x14ac:dyDescent="0.25">
      <c r="A81" s="286" t="str">
        <f>IF(INDEX('CoC Ranking Data'!$A$1:$CF$106,ROW($E83),4)&lt;&gt;"",INDEX('CoC Ranking Data'!$A$1:$CF$106,ROW($E83),4),"")</f>
        <v/>
      </c>
      <c r="B81" s="286" t="str">
        <f>IF(INDEX('CoC Ranking Data'!$A$1:$CF$106,ROW($E83),5)&lt;&gt;"",INDEX('CoC Ranking Data'!$A$1:$CF$106,ROW($E83),5),"")</f>
        <v/>
      </c>
      <c r="C81" s="287" t="str">
        <f>IF(INDEX('CoC Ranking Data'!$A$1:$CF$106,ROW($E83),7)&lt;&gt;"",INDEX('CoC Ranking Data'!$A$1:$CF$106,ROW($E83),7),"")</f>
        <v/>
      </c>
      <c r="D81" s="317" t="str">
        <f>IF(INDEX('CoC Ranking Data'!$A$1:$CF$106,ROW($E83),58)&lt;&gt;"",INDEX('CoC Ranking Data'!$A$1:$CF$106,ROW($E83),58),"")</f>
        <v/>
      </c>
      <c r="E81" s="264" t="str">
        <f>IF(INDEX('CoC Ranking Data'!$A$1:$CF$106,ROW($E83),71)&lt;&gt;"",INDEX('CoC Ranking Data'!$A$1:$CF$106,ROW($E83),71),"")</f>
        <v/>
      </c>
      <c r="F81" s="212" t="str">
        <f t="shared" si="2"/>
        <v/>
      </c>
      <c r="G81" s="15" t="str">
        <f t="shared" si="3"/>
        <v/>
      </c>
    </row>
    <row r="82" spans="1:7" x14ac:dyDescent="0.25">
      <c r="A82" s="286" t="str">
        <f>IF(INDEX('CoC Ranking Data'!$A$1:$CF$106,ROW($E84),4)&lt;&gt;"",INDEX('CoC Ranking Data'!$A$1:$CF$106,ROW($E84),4),"")</f>
        <v/>
      </c>
      <c r="B82" s="286" t="str">
        <f>IF(INDEX('CoC Ranking Data'!$A$1:$CF$106,ROW($E84),5)&lt;&gt;"",INDEX('CoC Ranking Data'!$A$1:$CF$106,ROW($E84),5),"")</f>
        <v/>
      </c>
      <c r="C82" s="287" t="str">
        <f>IF(INDEX('CoC Ranking Data'!$A$1:$CF$106,ROW($E84),7)&lt;&gt;"",INDEX('CoC Ranking Data'!$A$1:$CF$106,ROW($E84),7),"")</f>
        <v/>
      </c>
      <c r="D82" s="317" t="str">
        <f>IF(INDEX('CoC Ranking Data'!$A$1:$CF$106,ROW($E84),58)&lt;&gt;"",INDEX('CoC Ranking Data'!$A$1:$CF$106,ROW($E84),58),"")</f>
        <v/>
      </c>
      <c r="E82" s="264" t="str">
        <f>IF(INDEX('CoC Ranking Data'!$A$1:$CF$106,ROW($E84),71)&lt;&gt;"",INDEX('CoC Ranking Data'!$A$1:$CF$106,ROW($E84),71),"")</f>
        <v/>
      </c>
      <c r="F82" s="212" t="str">
        <f t="shared" si="2"/>
        <v/>
      </c>
      <c r="G82" s="15" t="str">
        <f t="shared" si="3"/>
        <v/>
      </c>
    </row>
    <row r="83" spans="1:7" x14ac:dyDescent="0.25">
      <c r="A83" s="286" t="str">
        <f>IF(INDEX('CoC Ranking Data'!$A$1:$CF$106,ROW($E85),4)&lt;&gt;"",INDEX('CoC Ranking Data'!$A$1:$CF$106,ROW($E85),4),"")</f>
        <v/>
      </c>
      <c r="B83" s="286" t="str">
        <f>IF(INDEX('CoC Ranking Data'!$A$1:$CF$106,ROW($E85),5)&lt;&gt;"",INDEX('CoC Ranking Data'!$A$1:$CF$106,ROW($E85),5),"")</f>
        <v/>
      </c>
      <c r="C83" s="287" t="str">
        <f>IF(INDEX('CoC Ranking Data'!$A$1:$CF$106,ROW($E85),7)&lt;&gt;"",INDEX('CoC Ranking Data'!$A$1:$CF$106,ROW($E85),7),"")</f>
        <v/>
      </c>
      <c r="D83" s="317" t="str">
        <f>IF(INDEX('CoC Ranking Data'!$A$1:$CF$106,ROW($E85),58)&lt;&gt;"",INDEX('CoC Ranking Data'!$A$1:$CF$106,ROW($E85),58),"")</f>
        <v/>
      </c>
      <c r="E83" s="264" t="str">
        <f>IF(INDEX('CoC Ranking Data'!$A$1:$CF$106,ROW($E85),71)&lt;&gt;"",INDEX('CoC Ranking Data'!$A$1:$CF$106,ROW($E85),71),"")</f>
        <v/>
      </c>
      <c r="F83" s="212" t="str">
        <f t="shared" si="2"/>
        <v/>
      </c>
      <c r="G83" s="15" t="str">
        <f t="shared" si="3"/>
        <v/>
      </c>
    </row>
    <row r="84" spans="1:7" x14ac:dyDescent="0.25">
      <c r="A84" s="286" t="str">
        <f>IF(INDEX('CoC Ranking Data'!$A$1:$CF$106,ROW($E86),4)&lt;&gt;"",INDEX('CoC Ranking Data'!$A$1:$CF$106,ROW($E86),4),"")</f>
        <v/>
      </c>
      <c r="B84" s="286" t="str">
        <f>IF(INDEX('CoC Ranking Data'!$A$1:$CF$106,ROW($E86),5)&lt;&gt;"",INDEX('CoC Ranking Data'!$A$1:$CF$106,ROW($E86),5),"")</f>
        <v/>
      </c>
      <c r="C84" s="287" t="str">
        <f>IF(INDEX('CoC Ranking Data'!$A$1:$CF$106,ROW($E86),7)&lt;&gt;"",INDEX('CoC Ranking Data'!$A$1:$CF$106,ROW($E86),7),"")</f>
        <v/>
      </c>
      <c r="D84" s="317" t="str">
        <f>IF(INDEX('CoC Ranking Data'!$A$1:$CF$106,ROW($E86),58)&lt;&gt;"",INDEX('CoC Ranking Data'!$A$1:$CF$106,ROW($E86),58),"")</f>
        <v/>
      </c>
      <c r="E84" s="264" t="str">
        <f>IF(INDEX('CoC Ranking Data'!$A$1:$CF$106,ROW($E86),71)&lt;&gt;"",INDEX('CoC Ranking Data'!$A$1:$CF$106,ROW($E86),71),"")</f>
        <v/>
      </c>
      <c r="F84" s="212" t="str">
        <f t="shared" si="2"/>
        <v/>
      </c>
      <c r="G84" s="15" t="str">
        <f t="shared" si="3"/>
        <v/>
      </c>
    </row>
    <row r="85" spans="1:7" x14ac:dyDescent="0.25">
      <c r="A85" s="286" t="str">
        <f>IF(INDEX('CoC Ranking Data'!$A$1:$CF$106,ROW($E87),4)&lt;&gt;"",INDEX('CoC Ranking Data'!$A$1:$CF$106,ROW($E87),4),"")</f>
        <v/>
      </c>
      <c r="B85" s="286" t="str">
        <f>IF(INDEX('CoC Ranking Data'!$A$1:$CF$106,ROW($E87),5)&lt;&gt;"",INDEX('CoC Ranking Data'!$A$1:$CF$106,ROW($E87),5),"")</f>
        <v/>
      </c>
      <c r="C85" s="287" t="str">
        <f>IF(INDEX('CoC Ranking Data'!$A$1:$CF$106,ROW($E87),7)&lt;&gt;"",INDEX('CoC Ranking Data'!$A$1:$CF$106,ROW($E87),7),"")</f>
        <v/>
      </c>
      <c r="D85" s="317" t="str">
        <f>IF(INDEX('CoC Ranking Data'!$A$1:$CF$106,ROW($E87),58)&lt;&gt;"",INDEX('CoC Ranking Data'!$A$1:$CF$106,ROW($E87),58),"")</f>
        <v/>
      </c>
      <c r="E85" s="264" t="str">
        <f>IF(INDEX('CoC Ranking Data'!$A$1:$CF$106,ROW($E87),71)&lt;&gt;"",INDEX('CoC Ranking Data'!$A$1:$CF$106,ROW($E87),71),"")</f>
        <v/>
      </c>
      <c r="F85" s="212" t="str">
        <f t="shared" si="2"/>
        <v/>
      </c>
      <c r="G85" s="15" t="str">
        <f t="shared" si="3"/>
        <v/>
      </c>
    </row>
    <row r="86" spans="1:7" x14ac:dyDescent="0.25">
      <c r="A86" s="286" t="str">
        <f>IF(INDEX('CoC Ranking Data'!$A$1:$CF$106,ROW($E88),4)&lt;&gt;"",INDEX('CoC Ranking Data'!$A$1:$CF$106,ROW($E88),4),"")</f>
        <v/>
      </c>
      <c r="B86" s="286" t="str">
        <f>IF(INDEX('CoC Ranking Data'!$A$1:$CF$106,ROW($E88),5)&lt;&gt;"",INDEX('CoC Ranking Data'!$A$1:$CF$106,ROW($E88),5),"")</f>
        <v/>
      </c>
      <c r="C86" s="287" t="str">
        <f>IF(INDEX('CoC Ranking Data'!$A$1:$CF$106,ROW($E88),7)&lt;&gt;"",INDEX('CoC Ranking Data'!$A$1:$CF$106,ROW($E88),7),"")</f>
        <v/>
      </c>
      <c r="D86" s="317" t="str">
        <f>IF(INDEX('CoC Ranking Data'!$A$1:$CF$106,ROW($E88),58)&lt;&gt;"",INDEX('CoC Ranking Data'!$A$1:$CF$106,ROW($E88),58),"")</f>
        <v/>
      </c>
      <c r="E86" s="264" t="str">
        <f>IF(INDEX('CoC Ranking Data'!$A$1:$CF$106,ROW($E88),71)&lt;&gt;"",INDEX('CoC Ranking Data'!$A$1:$CF$106,ROW($E88),71),"")</f>
        <v/>
      </c>
      <c r="F86" s="212" t="str">
        <f t="shared" si="2"/>
        <v/>
      </c>
      <c r="G86" s="15" t="str">
        <f t="shared" si="3"/>
        <v/>
      </c>
    </row>
    <row r="87" spans="1:7" x14ac:dyDescent="0.25">
      <c r="A87" s="286" t="str">
        <f>IF(INDEX('CoC Ranking Data'!$A$1:$CF$106,ROW($E89),4)&lt;&gt;"",INDEX('CoC Ranking Data'!$A$1:$CF$106,ROW($E89),4),"")</f>
        <v/>
      </c>
      <c r="B87" s="286" t="str">
        <f>IF(INDEX('CoC Ranking Data'!$A$1:$CF$106,ROW($E89),5)&lt;&gt;"",INDEX('CoC Ranking Data'!$A$1:$CF$106,ROW($E89),5),"")</f>
        <v/>
      </c>
      <c r="C87" s="287" t="str">
        <f>IF(INDEX('CoC Ranking Data'!$A$1:$CF$106,ROW($E89),7)&lt;&gt;"",INDEX('CoC Ranking Data'!$A$1:$CF$106,ROW($E89),7),"")</f>
        <v/>
      </c>
      <c r="D87" s="317" t="str">
        <f>IF(INDEX('CoC Ranking Data'!$A$1:$CF$106,ROW($E89),58)&lt;&gt;"",INDEX('CoC Ranking Data'!$A$1:$CF$106,ROW($E89),58),"")</f>
        <v/>
      </c>
      <c r="E87" s="264" t="str">
        <f>IF(INDEX('CoC Ranking Data'!$A$1:$CF$106,ROW($E89),71)&lt;&gt;"",INDEX('CoC Ranking Data'!$A$1:$CF$106,ROW($E89),71),"")</f>
        <v/>
      </c>
      <c r="F87" s="212" t="str">
        <f t="shared" si="2"/>
        <v/>
      </c>
      <c r="G87" s="15" t="str">
        <f t="shared" si="3"/>
        <v/>
      </c>
    </row>
    <row r="88" spans="1:7" x14ac:dyDescent="0.25">
      <c r="A88" s="286" t="str">
        <f>IF(INDEX('CoC Ranking Data'!$A$1:$CF$106,ROW($E90),4)&lt;&gt;"",INDEX('CoC Ranking Data'!$A$1:$CF$106,ROW($E90),4),"")</f>
        <v/>
      </c>
      <c r="B88" s="286" t="str">
        <f>IF(INDEX('CoC Ranking Data'!$A$1:$CF$106,ROW($E90),5)&lt;&gt;"",INDEX('CoC Ranking Data'!$A$1:$CF$106,ROW($E90),5),"")</f>
        <v/>
      </c>
      <c r="C88" s="287" t="str">
        <f>IF(INDEX('CoC Ranking Data'!$A$1:$CF$106,ROW($E90),7)&lt;&gt;"",INDEX('CoC Ranking Data'!$A$1:$CF$106,ROW($E90),7),"")</f>
        <v/>
      </c>
      <c r="D88" s="317" t="str">
        <f>IF(INDEX('CoC Ranking Data'!$A$1:$CF$106,ROW($E90),58)&lt;&gt;"",INDEX('CoC Ranking Data'!$A$1:$CF$106,ROW($E90),58),"")</f>
        <v/>
      </c>
      <c r="E88" s="264" t="str">
        <f>IF(INDEX('CoC Ranking Data'!$A$1:$CF$106,ROW($E90),71)&lt;&gt;"",INDEX('CoC Ranking Data'!$A$1:$CF$106,ROW($E90),71),"")</f>
        <v/>
      </c>
      <c r="F88" s="212" t="str">
        <f t="shared" si="2"/>
        <v/>
      </c>
      <c r="G88" s="15" t="str">
        <f t="shared" si="3"/>
        <v/>
      </c>
    </row>
    <row r="89" spans="1:7" x14ac:dyDescent="0.25">
      <c r="A89" s="286" t="str">
        <f>IF(INDEX('CoC Ranking Data'!$A$1:$CF$106,ROW($E91),4)&lt;&gt;"",INDEX('CoC Ranking Data'!$A$1:$CF$106,ROW($E91),4),"")</f>
        <v/>
      </c>
      <c r="B89" s="286" t="str">
        <f>IF(INDEX('CoC Ranking Data'!$A$1:$CF$106,ROW($E91),5)&lt;&gt;"",INDEX('CoC Ranking Data'!$A$1:$CF$106,ROW($E91),5),"")</f>
        <v/>
      </c>
      <c r="C89" s="287" t="str">
        <f>IF(INDEX('CoC Ranking Data'!$A$1:$CF$106,ROW($E91),7)&lt;&gt;"",INDEX('CoC Ranking Data'!$A$1:$CF$106,ROW($E91),7),"")</f>
        <v/>
      </c>
      <c r="D89" s="317" t="str">
        <f>IF(INDEX('CoC Ranking Data'!$A$1:$CF$106,ROW($E91),58)&lt;&gt;"",INDEX('CoC Ranking Data'!$A$1:$CF$106,ROW($E91),58),"")</f>
        <v/>
      </c>
      <c r="E89" s="264" t="str">
        <f>IF(INDEX('CoC Ranking Data'!$A$1:$CF$106,ROW($E91),71)&lt;&gt;"",INDEX('CoC Ranking Data'!$A$1:$CF$106,ROW($E91),71),"")</f>
        <v/>
      </c>
      <c r="F89" s="212" t="str">
        <f t="shared" si="2"/>
        <v/>
      </c>
      <c r="G89" s="15" t="str">
        <f t="shared" si="3"/>
        <v/>
      </c>
    </row>
    <row r="90" spans="1:7" x14ac:dyDescent="0.25">
      <c r="A90" s="286" t="str">
        <f>IF(INDEX('CoC Ranking Data'!$A$1:$CF$106,ROW($E92),4)&lt;&gt;"",INDEX('CoC Ranking Data'!$A$1:$CF$106,ROW($E92),4),"")</f>
        <v/>
      </c>
      <c r="B90" s="286" t="str">
        <f>IF(INDEX('CoC Ranking Data'!$A$1:$CF$106,ROW($E92),5)&lt;&gt;"",INDEX('CoC Ranking Data'!$A$1:$CF$106,ROW($E92),5),"")</f>
        <v/>
      </c>
      <c r="C90" s="287" t="str">
        <f>IF(INDEX('CoC Ranking Data'!$A$1:$CF$106,ROW($E92),7)&lt;&gt;"",INDEX('CoC Ranking Data'!$A$1:$CF$106,ROW($E92),7),"")</f>
        <v/>
      </c>
      <c r="D90" s="317" t="str">
        <f>IF(INDEX('CoC Ranking Data'!$A$1:$CF$106,ROW($E92),58)&lt;&gt;"",INDEX('CoC Ranking Data'!$A$1:$CF$106,ROW($E92),58),"")</f>
        <v/>
      </c>
      <c r="E90" s="264" t="str">
        <f>IF(INDEX('CoC Ranking Data'!$A$1:$CF$106,ROW($E92),71)&lt;&gt;"",INDEX('CoC Ranking Data'!$A$1:$CF$106,ROW($E92),71),"")</f>
        <v/>
      </c>
      <c r="F90" s="212" t="str">
        <f t="shared" si="2"/>
        <v/>
      </c>
      <c r="G90" s="15" t="str">
        <f t="shared" si="3"/>
        <v/>
      </c>
    </row>
    <row r="91" spans="1:7" x14ac:dyDescent="0.25">
      <c r="A91" s="286" t="str">
        <f>IF(INDEX('CoC Ranking Data'!$A$1:$CF$106,ROW($E93),4)&lt;&gt;"",INDEX('CoC Ranking Data'!$A$1:$CF$106,ROW($E93),4),"")</f>
        <v/>
      </c>
      <c r="B91" s="286" t="str">
        <f>IF(INDEX('CoC Ranking Data'!$A$1:$CF$106,ROW($E93),5)&lt;&gt;"",INDEX('CoC Ranking Data'!$A$1:$CF$106,ROW($E93),5),"")</f>
        <v/>
      </c>
      <c r="C91" s="287" t="str">
        <f>IF(INDEX('CoC Ranking Data'!$A$1:$CF$106,ROW($E93),7)&lt;&gt;"",INDEX('CoC Ranking Data'!$A$1:$CF$106,ROW($E93),7),"")</f>
        <v/>
      </c>
      <c r="D91" s="317" t="str">
        <f>IF(INDEX('CoC Ranking Data'!$A$1:$CF$106,ROW($E93),58)&lt;&gt;"",INDEX('CoC Ranking Data'!$A$1:$CF$106,ROW($E93),58),"")</f>
        <v/>
      </c>
      <c r="E91" s="264" t="str">
        <f>IF(INDEX('CoC Ranking Data'!$A$1:$CF$106,ROW($E93),71)&lt;&gt;"",INDEX('CoC Ranking Data'!$A$1:$CF$106,ROW($E93),71),"")</f>
        <v/>
      </c>
      <c r="F91" s="212" t="str">
        <f t="shared" si="2"/>
        <v/>
      </c>
      <c r="G91" s="15" t="str">
        <f t="shared" si="3"/>
        <v/>
      </c>
    </row>
    <row r="92" spans="1:7" x14ac:dyDescent="0.25">
      <c r="A92" s="286" t="str">
        <f>IF(INDEX('CoC Ranking Data'!$A$1:$CF$106,ROW($E94),4)&lt;&gt;"",INDEX('CoC Ranking Data'!$A$1:$CF$106,ROW($E94),4),"")</f>
        <v/>
      </c>
      <c r="B92" s="286" t="str">
        <f>IF(INDEX('CoC Ranking Data'!$A$1:$CF$106,ROW($E94),5)&lt;&gt;"",INDEX('CoC Ranking Data'!$A$1:$CF$106,ROW($E94),5),"")</f>
        <v/>
      </c>
      <c r="C92" s="287" t="str">
        <f>IF(INDEX('CoC Ranking Data'!$A$1:$CF$106,ROW($E94),7)&lt;&gt;"",INDEX('CoC Ranking Data'!$A$1:$CF$106,ROW($E94),7),"")</f>
        <v/>
      </c>
      <c r="D92" s="317" t="str">
        <f>IF(INDEX('CoC Ranking Data'!$A$1:$CF$106,ROW($E94),58)&lt;&gt;"",INDEX('CoC Ranking Data'!$A$1:$CF$106,ROW($E94),58),"")</f>
        <v/>
      </c>
      <c r="E92" s="264" t="str">
        <f>IF(INDEX('CoC Ranking Data'!$A$1:$CF$106,ROW($E94),71)&lt;&gt;"",INDEX('CoC Ranking Data'!$A$1:$CF$106,ROW($E94),71),"")</f>
        <v/>
      </c>
      <c r="F92" s="212" t="str">
        <f t="shared" si="2"/>
        <v/>
      </c>
      <c r="G92" s="15" t="str">
        <f t="shared" si="3"/>
        <v/>
      </c>
    </row>
    <row r="93" spans="1:7" x14ac:dyDescent="0.25">
      <c r="A93" s="286" t="str">
        <f>IF(INDEX('CoC Ranking Data'!$A$1:$CF$106,ROW($E95),4)&lt;&gt;"",INDEX('CoC Ranking Data'!$A$1:$CF$106,ROW($E95),4),"")</f>
        <v/>
      </c>
      <c r="B93" s="286" t="str">
        <f>IF(INDEX('CoC Ranking Data'!$A$1:$CF$106,ROW($E95),5)&lt;&gt;"",INDEX('CoC Ranking Data'!$A$1:$CF$106,ROW($E95),5),"")</f>
        <v/>
      </c>
      <c r="C93" s="287" t="str">
        <f>IF(INDEX('CoC Ranking Data'!$A$1:$CF$106,ROW($E95),7)&lt;&gt;"",INDEX('CoC Ranking Data'!$A$1:$CF$106,ROW($E95),7),"")</f>
        <v/>
      </c>
      <c r="D93" s="317" t="str">
        <f>IF(INDEX('CoC Ranking Data'!$A$1:$CF$106,ROW($E95),58)&lt;&gt;"",INDEX('CoC Ranking Data'!$A$1:$CF$106,ROW($E95),58),"")</f>
        <v/>
      </c>
      <c r="E93" s="264" t="str">
        <f>IF(INDEX('CoC Ranking Data'!$A$1:$CF$106,ROW($E95),71)&lt;&gt;"",INDEX('CoC Ranking Data'!$A$1:$CF$106,ROW($E95),71),"")</f>
        <v/>
      </c>
      <c r="F93" s="212" t="str">
        <f t="shared" si="2"/>
        <v/>
      </c>
      <c r="G93" s="15" t="str">
        <f t="shared" si="3"/>
        <v/>
      </c>
    </row>
    <row r="94" spans="1:7" x14ac:dyDescent="0.25">
      <c r="A94" s="286" t="str">
        <f>IF(INDEX('CoC Ranking Data'!$A$1:$CF$106,ROW($E96),4)&lt;&gt;"",INDEX('CoC Ranking Data'!$A$1:$CF$106,ROW($E96),4),"")</f>
        <v/>
      </c>
      <c r="B94" s="286" t="str">
        <f>IF(INDEX('CoC Ranking Data'!$A$1:$CF$106,ROW($E96),5)&lt;&gt;"",INDEX('CoC Ranking Data'!$A$1:$CF$106,ROW($E96),5),"")</f>
        <v/>
      </c>
      <c r="C94" s="287" t="str">
        <f>IF(INDEX('CoC Ranking Data'!$A$1:$CF$106,ROW($E96),7)&lt;&gt;"",INDEX('CoC Ranking Data'!$A$1:$CF$106,ROW($E96),7),"")</f>
        <v/>
      </c>
      <c r="D94" s="317" t="str">
        <f>IF(INDEX('CoC Ranking Data'!$A$1:$CF$106,ROW($E96),58)&lt;&gt;"",INDEX('CoC Ranking Data'!$A$1:$CF$106,ROW($E96),58),"")</f>
        <v/>
      </c>
      <c r="E94" s="264" t="str">
        <f>IF(INDEX('CoC Ranking Data'!$A$1:$CF$106,ROW($E96),71)&lt;&gt;"",INDEX('CoC Ranking Data'!$A$1:$CF$106,ROW($E96),71),"")</f>
        <v/>
      </c>
      <c r="F94" s="212" t="str">
        <f t="shared" si="2"/>
        <v/>
      </c>
      <c r="G94" s="15" t="str">
        <f t="shared" si="3"/>
        <v/>
      </c>
    </row>
    <row r="95" spans="1:7" x14ac:dyDescent="0.25">
      <c r="A95" s="286" t="str">
        <f>IF(INDEX('CoC Ranking Data'!$A$1:$CF$106,ROW($E97),4)&lt;&gt;"",INDEX('CoC Ranking Data'!$A$1:$CF$106,ROW($E97),4),"")</f>
        <v/>
      </c>
      <c r="B95" s="286" t="str">
        <f>IF(INDEX('CoC Ranking Data'!$A$1:$CF$106,ROW($E97),5)&lt;&gt;"",INDEX('CoC Ranking Data'!$A$1:$CF$106,ROW($E97),5),"")</f>
        <v/>
      </c>
      <c r="C95" s="287" t="str">
        <f>IF(INDEX('CoC Ranking Data'!$A$1:$CF$106,ROW($E97),7)&lt;&gt;"",INDEX('CoC Ranking Data'!$A$1:$CF$106,ROW($E97),7),"")</f>
        <v/>
      </c>
      <c r="D95" s="317" t="str">
        <f>IF(INDEX('CoC Ranking Data'!$A$1:$CF$106,ROW($E97),58)&lt;&gt;"",INDEX('CoC Ranking Data'!$A$1:$CF$106,ROW($E97),58),"")</f>
        <v/>
      </c>
      <c r="E95" s="264" t="str">
        <f>IF(INDEX('CoC Ranking Data'!$A$1:$CF$106,ROW($E97),71)&lt;&gt;"",INDEX('CoC Ranking Data'!$A$1:$CF$106,ROW($E97),71),"")</f>
        <v/>
      </c>
      <c r="F95" s="212" t="str">
        <f t="shared" si="2"/>
        <v/>
      </c>
      <c r="G95" s="15" t="str">
        <f t="shared" si="3"/>
        <v/>
      </c>
    </row>
    <row r="96" spans="1:7" x14ac:dyDescent="0.25">
      <c r="A96" s="286" t="str">
        <f>IF(INDEX('CoC Ranking Data'!$A$1:$CF$106,ROW($E98),4)&lt;&gt;"",INDEX('CoC Ranking Data'!$A$1:$CF$106,ROW($E98),4),"")</f>
        <v/>
      </c>
      <c r="B96" s="286" t="str">
        <f>IF(INDEX('CoC Ranking Data'!$A$1:$CF$106,ROW($E98),5)&lt;&gt;"",INDEX('CoC Ranking Data'!$A$1:$CF$106,ROW($E98),5),"")</f>
        <v/>
      </c>
      <c r="C96" s="287" t="str">
        <f>IF(INDEX('CoC Ranking Data'!$A$1:$CF$106,ROW($E98),7)&lt;&gt;"",INDEX('CoC Ranking Data'!$A$1:$CF$106,ROW($E98),7),"")</f>
        <v/>
      </c>
      <c r="D96" s="317" t="str">
        <f>IF(INDEX('CoC Ranking Data'!$A$1:$CF$106,ROW($E98),58)&lt;&gt;"",INDEX('CoC Ranking Data'!$A$1:$CF$106,ROW($E98),58),"")</f>
        <v/>
      </c>
      <c r="E96" s="264" t="str">
        <f>IF(INDEX('CoC Ranking Data'!$A$1:$CF$106,ROW($E98),71)&lt;&gt;"",INDEX('CoC Ranking Data'!$A$1:$CF$106,ROW($E98),71),"")</f>
        <v/>
      </c>
      <c r="F96" s="212" t="str">
        <f t="shared" si="2"/>
        <v/>
      </c>
      <c r="G96" s="15" t="str">
        <f t="shared" si="3"/>
        <v/>
      </c>
    </row>
    <row r="97" spans="1:7" x14ac:dyDescent="0.25">
      <c r="A97" s="286" t="str">
        <f>IF(INDEX('CoC Ranking Data'!$A$1:$CF$106,ROW($E99),4)&lt;&gt;"",INDEX('CoC Ranking Data'!$A$1:$CF$106,ROW($E99),4),"")</f>
        <v/>
      </c>
      <c r="B97" s="286" t="str">
        <f>IF(INDEX('CoC Ranking Data'!$A$1:$CF$106,ROW($E99),5)&lt;&gt;"",INDEX('CoC Ranking Data'!$A$1:$CF$106,ROW($E99),5),"")</f>
        <v/>
      </c>
      <c r="C97" s="287" t="str">
        <f>IF(INDEX('CoC Ranking Data'!$A$1:$CF$106,ROW($E99),7)&lt;&gt;"",INDEX('CoC Ranking Data'!$A$1:$CF$106,ROW($E99),7),"")</f>
        <v/>
      </c>
      <c r="D97" s="317" t="str">
        <f>IF(INDEX('CoC Ranking Data'!$A$1:$CF$106,ROW($E99),58)&lt;&gt;"",INDEX('CoC Ranking Data'!$A$1:$CF$106,ROW($E99),58),"")</f>
        <v/>
      </c>
      <c r="E97" s="264" t="str">
        <f>IF(INDEX('CoC Ranking Data'!$A$1:$CF$106,ROW($E99),71)&lt;&gt;"",INDEX('CoC Ranking Data'!$A$1:$CF$106,ROW($E99),71),"")</f>
        <v/>
      </c>
      <c r="F97" s="212" t="str">
        <f t="shared" si="2"/>
        <v/>
      </c>
      <c r="G97" s="15" t="str">
        <f t="shared" si="3"/>
        <v/>
      </c>
    </row>
    <row r="98" spans="1:7" x14ac:dyDescent="0.25">
      <c r="A98" s="286" t="str">
        <f>IF(INDEX('CoC Ranking Data'!$A$1:$CF$106,ROW($E100),4)&lt;&gt;"",INDEX('CoC Ranking Data'!$A$1:$CF$106,ROW($E100),4),"")</f>
        <v/>
      </c>
      <c r="B98" s="286" t="str">
        <f>IF(INDEX('CoC Ranking Data'!$A$1:$CF$106,ROW($E100),5)&lt;&gt;"",INDEX('CoC Ranking Data'!$A$1:$CF$106,ROW($E100),5),"")</f>
        <v/>
      </c>
      <c r="C98" s="287" t="str">
        <f>IF(INDEX('CoC Ranking Data'!$A$1:$CF$106,ROW($E100),7)&lt;&gt;"",INDEX('CoC Ranking Data'!$A$1:$CF$106,ROW($E100),7),"")</f>
        <v/>
      </c>
      <c r="D98" s="317" t="str">
        <f>IF(INDEX('CoC Ranking Data'!$A$1:$CF$106,ROW($E100),58)&lt;&gt;"",INDEX('CoC Ranking Data'!$A$1:$CF$106,ROW($E100),58),"")</f>
        <v/>
      </c>
      <c r="E98" s="264" t="str">
        <f>IF(INDEX('CoC Ranking Data'!$A$1:$CF$106,ROW($E100),71)&lt;&gt;"",INDEX('CoC Ranking Data'!$A$1:$CF$106,ROW($E100),71),"")</f>
        <v/>
      </c>
      <c r="F98" s="212" t="str">
        <f t="shared" si="2"/>
        <v/>
      </c>
      <c r="G98" s="15" t="str">
        <f t="shared" si="3"/>
        <v/>
      </c>
    </row>
    <row r="99" spans="1:7" x14ac:dyDescent="0.25">
      <c r="A99" s="286" t="str">
        <f>IF(INDEX('CoC Ranking Data'!$A$1:$CF$106,ROW($E101),4)&lt;&gt;"",INDEX('CoC Ranking Data'!$A$1:$CF$106,ROW($E101),4),"")</f>
        <v/>
      </c>
      <c r="B99" s="286" t="str">
        <f>IF(INDEX('CoC Ranking Data'!$A$1:$CF$106,ROW($E101),5)&lt;&gt;"",INDEX('CoC Ranking Data'!$A$1:$CF$106,ROW($E101),5),"")</f>
        <v/>
      </c>
      <c r="C99" s="287" t="str">
        <f>IF(INDEX('CoC Ranking Data'!$A$1:$CF$106,ROW($E101),7)&lt;&gt;"",INDEX('CoC Ranking Data'!$A$1:$CF$106,ROW($E101),7),"")</f>
        <v/>
      </c>
      <c r="D99" s="317" t="str">
        <f>IF(INDEX('CoC Ranking Data'!$A$1:$CF$106,ROW($E101),58)&lt;&gt;"",INDEX('CoC Ranking Data'!$A$1:$CF$106,ROW($E101),58),"")</f>
        <v/>
      </c>
      <c r="E99" s="264" t="str">
        <f>IF(INDEX('CoC Ranking Data'!$A$1:$CF$106,ROW($E101),71)&lt;&gt;"",INDEX('CoC Ranking Data'!$A$1:$CF$106,ROW($E101),71),"")</f>
        <v/>
      </c>
      <c r="F99" s="212" t="str">
        <f t="shared" si="2"/>
        <v/>
      </c>
      <c r="G99" s="15" t="str">
        <f t="shared" si="3"/>
        <v/>
      </c>
    </row>
    <row r="100" spans="1:7" x14ac:dyDescent="0.25">
      <c r="A100" s="286" t="str">
        <f>IF(INDEX('CoC Ranking Data'!$A$1:$CF$106,ROW($E102),4)&lt;&gt;"",INDEX('CoC Ranking Data'!$A$1:$CF$106,ROW($E102),4),"")</f>
        <v/>
      </c>
      <c r="B100" s="286" t="str">
        <f>IF(INDEX('CoC Ranking Data'!$A$1:$CF$106,ROW($E102),5)&lt;&gt;"",INDEX('CoC Ranking Data'!$A$1:$CF$106,ROW($E102),5),"")</f>
        <v/>
      </c>
      <c r="C100" s="287" t="str">
        <f>IF(INDEX('CoC Ranking Data'!$A$1:$CF$106,ROW($E102),7)&lt;&gt;"",INDEX('CoC Ranking Data'!$A$1:$CF$106,ROW($E102),7),"")</f>
        <v/>
      </c>
      <c r="D100" s="317" t="str">
        <f>IF(INDEX('CoC Ranking Data'!$A$1:$CF$106,ROW($E102),58)&lt;&gt;"",INDEX('CoC Ranking Data'!$A$1:$CF$106,ROW($E102),58),"")</f>
        <v/>
      </c>
      <c r="E100" s="264" t="str">
        <f>IF(INDEX('CoC Ranking Data'!$A$1:$CF$106,ROW($E102),71)&lt;&gt;"",INDEX('CoC Ranking Data'!$A$1:$CF$106,ROW($E102),71),"")</f>
        <v/>
      </c>
      <c r="F100" s="212" t="str">
        <f t="shared" si="2"/>
        <v/>
      </c>
      <c r="G100" s="15" t="str">
        <f t="shared" si="3"/>
        <v/>
      </c>
    </row>
    <row r="101" spans="1:7" x14ac:dyDescent="0.25">
      <c r="A101" s="286" t="str">
        <f>IF(INDEX('CoC Ranking Data'!$A$1:$CF$106,ROW($E103),4)&lt;&gt;"",INDEX('CoC Ranking Data'!$A$1:$CF$106,ROW($E103),4),"")</f>
        <v/>
      </c>
      <c r="B101" s="286" t="str">
        <f>IF(INDEX('CoC Ranking Data'!$A$1:$CF$106,ROW($E103),5)&lt;&gt;"",INDEX('CoC Ranking Data'!$A$1:$CF$106,ROW($E103),5),"")</f>
        <v/>
      </c>
      <c r="C101" s="287" t="str">
        <f>IF(INDEX('CoC Ranking Data'!$A$1:$CF$106,ROW($E103),7)&lt;&gt;"",INDEX('CoC Ranking Data'!$A$1:$CF$106,ROW($E103),7),"")</f>
        <v/>
      </c>
      <c r="D101" s="317" t="str">
        <f>IF(INDEX('CoC Ranking Data'!$A$1:$CF$106,ROW($E103),58)&lt;&gt;"",INDEX('CoC Ranking Data'!$A$1:$CF$106,ROW($E103),58),"")</f>
        <v/>
      </c>
      <c r="E101" s="264" t="str">
        <f>IF(INDEX('CoC Ranking Data'!$A$1:$CF$106,ROW($E103),71)&lt;&gt;"",INDEX('CoC Ranking Data'!$A$1:$CF$106,ROW($E103),71),"")</f>
        <v/>
      </c>
      <c r="F101" s="212" t="str">
        <f t="shared" si="2"/>
        <v/>
      </c>
      <c r="G101" s="15" t="str">
        <f t="shared" si="3"/>
        <v/>
      </c>
    </row>
    <row r="102" spans="1:7" x14ac:dyDescent="0.25">
      <c r="A102" s="286" t="str">
        <f>IF(INDEX('CoC Ranking Data'!$A$1:$CF$106,ROW($E104),4)&lt;&gt;"",INDEX('CoC Ranking Data'!$A$1:$CF$106,ROW($E104),4),"")</f>
        <v/>
      </c>
      <c r="B102" s="286" t="str">
        <f>IF(INDEX('CoC Ranking Data'!$A$1:$CF$106,ROW($E104),5)&lt;&gt;"",INDEX('CoC Ranking Data'!$A$1:$CF$106,ROW($E104),5),"")</f>
        <v/>
      </c>
      <c r="C102" s="287" t="str">
        <f>IF(INDEX('CoC Ranking Data'!$A$1:$CF$106,ROW($E104),7)&lt;&gt;"",INDEX('CoC Ranking Data'!$A$1:$CF$106,ROW($E104),7),"")</f>
        <v/>
      </c>
      <c r="D102" s="317" t="str">
        <f>IF(INDEX('CoC Ranking Data'!$A$1:$CF$106,ROW($E104),58)&lt;&gt;"",INDEX('CoC Ranking Data'!$A$1:$CF$106,ROW($E104),58),"")</f>
        <v/>
      </c>
      <c r="E102" s="264" t="str">
        <f>IF(INDEX('CoC Ranking Data'!$A$1:$CF$106,ROW($E104),71)&lt;&gt;"",INDEX('CoC Ranking Data'!$A$1:$CF$106,ROW($E104),71),"")</f>
        <v/>
      </c>
      <c r="F102" s="212" t="str">
        <f t="shared" si="2"/>
        <v/>
      </c>
      <c r="G102" s="15" t="str">
        <f t="shared" si="3"/>
        <v/>
      </c>
    </row>
  </sheetData>
  <sheetProtection algorithmName="SHA-512" hashValue="Yh2rK7CDD9VCWoWmFMEVuOOPr7aXlnsSkDpF+LnhatYx2MItPiPVFUjr0Zpx3KLninPfhCwY3f39S1e9ld18yw==" saltValue="RsLg55X4GQOFhclFfMfFtg==" spinCount="100000" sheet="1" objects="1" scenarios="1" selectLockedCells="1"/>
  <hyperlinks>
    <hyperlink ref="E1" location="'Scoring Chart'!A1" display="Return to Scoring Chart" xr:uid="{00000000-0004-0000-1C00-000000000000}"/>
  </hyperlinks>
  <pageMargins left="0.7" right="0.7" top="0.75" bottom="0.75" header="0.3" footer="0.3"/>
  <pageSetup paperSize="17"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dimension ref="A1:AN104"/>
  <sheetViews>
    <sheetView topLeftCell="A4" workbookViewId="0">
      <selection activeCell="A9" sqref="A9:XFD10"/>
    </sheetView>
  </sheetViews>
  <sheetFormatPr defaultRowHeight="15" x14ac:dyDescent="0.25"/>
  <cols>
    <col min="1" max="1" width="45.7109375" customWidth="1"/>
    <col min="2" max="2" width="70.7109375" customWidth="1"/>
    <col min="3" max="3" width="22.7109375" style="1" customWidth="1"/>
    <col min="4" max="4" width="18.5703125" style="1" customWidth="1"/>
    <col min="5" max="5" width="17.140625" style="1" customWidth="1"/>
    <col min="6" max="6" width="20.7109375" style="1" customWidth="1"/>
    <col min="7" max="7" width="19.5703125" style="1" customWidth="1"/>
    <col min="8" max="8" width="20.7109375" style="1" customWidth="1"/>
    <col min="9" max="13" width="16.7109375" customWidth="1"/>
    <col min="14" max="14" width="16.7109375" hidden="1" customWidth="1"/>
    <col min="15" max="17" width="16.7109375" customWidth="1"/>
    <col min="18" max="18" width="16.7109375" hidden="1" customWidth="1"/>
    <col min="19" max="37" width="16.7109375" customWidth="1"/>
    <col min="38" max="38" width="16.7109375" hidden="1" customWidth="1"/>
    <col min="39" max="39" width="16.7109375" customWidth="1"/>
  </cols>
  <sheetData>
    <row r="1" spans="1:40" ht="15" customHeight="1" x14ac:dyDescent="0.25">
      <c r="A1" s="750" t="s">
        <v>807</v>
      </c>
      <c r="B1" s="751"/>
      <c r="C1"/>
    </row>
    <row r="2" spans="1:40" ht="15" customHeight="1" x14ac:dyDescent="0.25">
      <c r="A2" s="752"/>
      <c r="B2" s="753"/>
      <c r="C2"/>
    </row>
    <row r="3" spans="1:40" ht="15.75" thickBot="1" x14ac:dyDescent="0.3">
      <c r="C3"/>
    </row>
    <row r="4" spans="1:40" s="89" customFormat="1" ht="19.5" thickBot="1" x14ac:dyDescent="0.3">
      <c r="A4"/>
      <c r="B4"/>
      <c r="C4" s="1"/>
      <c r="D4" s="1"/>
      <c r="E4" s="1"/>
      <c r="F4" s="1"/>
      <c r="G4" s="1"/>
      <c r="H4" s="1"/>
      <c r="I4" s="479" t="s">
        <v>376</v>
      </c>
      <c r="J4" s="480"/>
      <c r="K4" s="480"/>
      <c r="L4" s="480"/>
      <c r="M4" s="480"/>
      <c r="N4" s="480"/>
      <c r="O4" s="480"/>
      <c r="P4" s="480"/>
      <c r="Q4" s="480"/>
      <c r="R4" s="480"/>
      <c r="S4" s="500" t="s">
        <v>417</v>
      </c>
      <c r="T4" s="467"/>
      <c r="U4" s="505"/>
      <c r="V4" s="505"/>
      <c r="W4" s="505"/>
      <c r="X4" s="505"/>
      <c r="Y4" s="506"/>
      <c r="Z4" s="508" t="s">
        <v>448</v>
      </c>
      <c r="AA4" s="468"/>
      <c r="AB4" s="468"/>
      <c r="AC4" s="468"/>
      <c r="AD4" s="468"/>
      <c r="AE4" s="468"/>
      <c r="AF4" s="469"/>
      <c r="AG4" s="470" t="s">
        <v>477</v>
      </c>
      <c r="AH4" s="511"/>
      <c r="AI4" s="511"/>
      <c r="AJ4" s="754" t="s">
        <v>486</v>
      </c>
      <c r="AK4" s="755"/>
      <c r="AL4" s="755"/>
      <c r="AM4" s="756"/>
    </row>
    <row r="5" spans="1:40" s="89" customFormat="1" ht="39" thickBot="1" x14ac:dyDescent="0.3">
      <c r="A5" s="618" t="s">
        <v>323</v>
      </c>
      <c r="B5" s="618" t="s">
        <v>324</v>
      </c>
      <c r="C5" s="619" t="s">
        <v>322</v>
      </c>
      <c r="D5" s="620" t="s">
        <v>4</v>
      </c>
      <c r="E5" s="621" t="s">
        <v>115</v>
      </c>
      <c r="F5" s="622" t="s">
        <v>873</v>
      </c>
      <c r="G5" s="622" t="s">
        <v>872</v>
      </c>
      <c r="H5" s="623" t="s">
        <v>871</v>
      </c>
      <c r="I5" s="624" t="s">
        <v>530</v>
      </c>
      <c r="J5" s="625" t="s">
        <v>535</v>
      </c>
      <c r="K5" s="625" t="s">
        <v>537</v>
      </c>
      <c r="L5" s="625" t="s">
        <v>582</v>
      </c>
      <c r="M5" s="625" t="s">
        <v>583</v>
      </c>
      <c r="N5" s="625" t="s">
        <v>586</v>
      </c>
      <c r="O5" s="624" t="s">
        <v>820</v>
      </c>
      <c r="P5" s="626" t="s">
        <v>821</v>
      </c>
      <c r="Q5" s="627" t="s">
        <v>822</v>
      </c>
      <c r="R5" s="625" t="s">
        <v>601</v>
      </c>
      <c r="S5" s="628" t="s">
        <v>845</v>
      </c>
      <c r="T5" s="628" t="s">
        <v>823</v>
      </c>
      <c r="U5" s="628" t="s">
        <v>824</v>
      </c>
      <c r="V5" s="629" t="s">
        <v>825</v>
      </c>
      <c r="W5" s="628" t="s">
        <v>826</v>
      </c>
      <c r="X5" s="630" t="s">
        <v>827</v>
      </c>
      <c r="Y5" s="630" t="s">
        <v>828</v>
      </c>
      <c r="Z5" s="631" t="s">
        <v>829</v>
      </c>
      <c r="AA5" s="632" t="s">
        <v>830</v>
      </c>
      <c r="AB5" s="633" t="s">
        <v>831</v>
      </c>
      <c r="AC5" s="633" t="s">
        <v>832</v>
      </c>
      <c r="AD5" s="633" t="s">
        <v>833</v>
      </c>
      <c r="AE5" s="633" t="s">
        <v>834</v>
      </c>
      <c r="AF5" s="633" t="s">
        <v>835</v>
      </c>
      <c r="AG5" s="634" t="s">
        <v>836</v>
      </c>
      <c r="AH5" s="634" t="s">
        <v>837</v>
      </c>
      <c r="AI5" s="634" t="s">
        <v>838</v>
      </c>
      <c r="AJ5" s="635" t="s">
        <v>839</v>
      </c>
      <c r="AK5" s="636" t="s">
        <v>840</v>
      </c>
      <c r="AL5" s="635" t="s">
        <v>355</v>
      </c>
      <c r="AM5" s="635" t="s">
        <v>841</v>
      </c>
      <c r="AN5" s="376" t="s">
        <v>361</v>
      </c>
    </row>
    <row r="6" spans="1:40" ht="18" customHeight="1" x14ac:dyDescent="0.25">
      <c r="A6" s="35" t="s">
        <v>629</v>
      </c>
      <c r="B6" s="35" t="s">
        <v>631</v>
      </c>
      <c r="C6" s="683" t="s">
        <v>728</v>
      </c>
      <c r="D6" s="683" t="s">
        <v>133</v>
      </c>
      <c r="E6" s="661"/>
      <c r="F6" s="663">
        <v>83.125</v>
      </c>
      <c r="G6" s="662">
        <v>88.75</v>
      </c>
      <c r="H6" s="370">
        <v>77.5</v>
      </c>
      <c r="I6" s="322">
        <v>6</v>
      </c>
      <c r="J6" s="322">
        <v>8</v>
      </c>
      <c r="K6" s="322">
        <v>1</v>
      </c>
      <c r="L6" s="322">
        <v>4</v>
      </c>
      <c r="M6" s="322">
        <v>10</v>
      </c>
      <c r="N6" s="322">
        <v>0</v>
      </c>
      <c r="O6" s="322" t="s">
        <v>311</v>
      </c>
      <c r="P6" s="322">
        <v>2</v>
      </c>
      <c r="Q6" s="322">
        <v>2</v>
      </c>
      <c r="R6" s="499" t="s">
        <v>311</v>
      </c>
      <c r="S6" s="367" t="s">
        <v>311</v>
      </c>
      <c r="T6" s="367" t="s">
        <v>311</v>
      </c>
      <c r="U6" s="367">
        <v>10</v>
      </c>
      <c r="V6" s="367">
        <v>0</v>
      </c>
      <c r="W6" s="367">
        <v>2</v>
      </c>
      <c r="X6" s="367">
        <v>2</v>
      </c>
      <c r="Y6" s="367">
        <v>4</v>
      </c>
      <c r="Z6" s="369">
        <v>2</v>
      </c>
      <c r="AA6" s="510">
        <v>3</v>
      </c>
      <c r="AB6" s="510">
        <v>3</v>
      </c>
      <c r="AC6" s="510">
        <v>1</v>
      </c>
      <c r="AD6" s="510">
        <v>1</v>
      </c>
      <c r="AE6" s="510">
        <v>2</v>
      </c>
      <c r="AF6" s="510">
        <v>0</v>
      </c>
      <c r="AG6" s="368">
        <v>2</v>
      </c>
      <c r="AH6" s="371">
        <v>4</v>
      </c>
      <c r="AI6" s="368">
        <v>2.5</v>
      </c>
      <c r="AJ6" s="513">
        <v>6</v>
      </c>
      <c r="AK6" s="513">
        <v>0</v>
      </c>
      <c r="AL6" s="513">
        <v>0</v>
      </c>
      <c r="AM6" s="513">
        <v>0</v>
      </c>
    </row>
    <row r="7" spans="1:40" x14ac:dyDescent="0.25">
      <c r="A7" s="35" t="s">
        <v>629</v>
      </c>
      <c r="B7" s="35" t="s">
        <v>633</v>
      </c>
      <c r="C7" s="683" t="s">
        <v>729</v>
      </c>
      <c r="D7" s="683" t="s">
        <v>280</v>
      </c>
      <c r="E7" s="294"/>
      <c r="F7" s="663">
        <v>85.125</v>
      </c>
      <c r="G7" s="370">
        <v>83.75</v>
      </c>
      <c r="H7" s="370">
        <v>86.5</v>
      </c>
      <c r="I7" s="322">
        <v>5</v>
      </c>
      <c r="J7" s="322">
        <v>6</v>
      </c>
      <c r="K7" s="322">
        <v>2</v>
      </c>
      <c r="L7" s="322">
        <v>6</v>
      </c>
      <c r="M7" s="322">
        <v>10</v>
      </c>
      <c r="N7" s="322">
        <v>0</v>
      </c>
      <c r="O7" s="322" t="s">
        <v>311</v>
      </c>
      <c r="P7" s="322">
        <v>2</v>
      </c>
      <c r="Q7" s="322">
        <v>2</v>
      </c>
      <c r="R7" s="499" t="s">
        <v>311</v>
      </c>
      <c r="S7" s="367" t="s">
        <v>311</v>
      </c>
      <c r="T7" s="367" t="s">
        <v>311</v>
      </c>
      <c r="U7" s="367">
        <v>8</v>
      </c>
      <c r="V7" s="367">
        <v>2</v>
      </c>
      <c r="W7" s="367">
        <v>2</v>
      </c>
      <c r="X7" s="367">
        <v>2</v>
      </c>
      <c r="Y7" s="367">
        <v>6</v>
      </c>
      <c r="Z7" s="369">
        <v>8</v>
      </c>
      <c r="AA7" s="510">
        <v>3</v>
      </c>
      <c r="AB7" s="510">
        <v>6</v>
      </c>
      <c r="AC7" s="510">
        <v>1</v>
      </c>
      <c r="AD7" s="510">
        <v>0</v>
      </c>
      <c r="AE7" s="510">
        <v>2</v>
      </c>
      <c r="AF7" s="510">
        <v>0</v>
      </c>
      <c r="AG7" s="368">
        <v>2</v>
      </c>
      <c r="AH7" s="371">
        <v>4</v>
      </c>
      <c r="AI7" s="368">
        <v>2.5</v>
      </c>
      <c r="AJ7" s="513">
        <v>5</v>
      </c>
      <c r="AK7" s="513">
        <v>0</v>
      </c>
      <c r="AL7" s="513">
        <v>0</v>
      </c>
      <c r="AM7" s="513">
        <v>0</v>
      </c>
    </row>
    <row r="8" spans="1:40" x14ac:dyDescent="0.25">
      <c r="A8" s="35" t="s">
        <v>629</v>
      </c>
      <c r="B8" s="35" t="s">
        <v>634</v>
      </c>
      <c r="C8" s="683" t="s">
        <v>730</v>
      </c>
      <c r="D8" s="683" t="s">
        <v>280</v>
      </c>
      <c r="E8" s="294"/>
      <c r="F8" s="663">
        <v>66.125</v>
      </c>
      <c r="G8" s="370">
        <v>69.75</v>
      </c>
      <c r="H8" s="370">
        <v>62.5</v>
      </c>
      <c r="I8" s="322">
        <v>5</v>
      </c>
      <c r="J8" s="322">
        <v>6</v>
      </c>
      <c r="K8" s="322">
        <v>2</v>
      </c>
      <c r="L8" s="322">
        <v>6</v>
      </c>
      <c r="M8" s="322">
        <v>10</v>
      </c>
      <c r="N8" s="322">
        <v>0</v>
      </c>
      <c r="O8" s="322" t="s">
        <v>311</v>
      </c>
      <c r="P8" s="322">
        <v>2</v>
      </c>
      <c r="Q8" s="322">
        <v>2</v>
      </c>
      <c r="R8" s="499" t="s">
        <v>311</v>
      </c>
      <c r="S8" s="367" t="s">
        <v>311</v>
      </c>
      <c r="T8" s="367" t="s">
        <v>311</v>
      </c>
      <c r="U8" s="367">
        <v>0</v>
      </c>
      <c r="V8" s="367">
        <v>2</v>
      </c>
      <c r="W8" s="367">
        <v>0</v>
      </c>
      <c r="X8" s="367">
        <v>2</v>
      </c>
      <c r="Y8" s="367">
        <v>0</v>
      </c>
      <c r="Z8" s="369">
        <v>8</v>
      </c>
      <c r="AA8" s="510">
        <v>3</v>
      </c>
      <c r="AB8" s="510">
        <v>0</v>
      </c>
      <c r="AC8" s="510">
        <v>0</v>
      </c>
      <c r="AD8" s="510">
        <v>0</v>
      </c>
      <c r="AE8" s="510">
        <v>2</v>
      </c>
      <c r="AF8" s="510">
        <v>0</v>
      </c>
      <c r="AG8" s="368">
        <v>2</v>
      </c>
      <c r="AH8" s="371">
        <v>4</v>
      </c>
      <c r="AI8" s="368">
        <v>2.5</v>
      </c>
      <c r="AJ8" s="513">
        <v>4</v>
      </c>
      <c r="AK8" s="513">
        <v>0</v>
      </c>
      <c r="AL8" s="513">
        <v>0</v>
      </c>
      <c r="AM8" s="513">
        <v>0</v>
      </c>
    </row>
    <row r="9" spans="1:40" x14ac:dyDescent="0.25">
      <c r="A9" s="35" t="s">
        <v>538</v>
      </c>
      <c r="B9" s="35" t="s">
        <v>731</v>
      </c>
      <c r="C9" s="683" t="s">
        <v>732</v>
      </c>
      <c r="D9" s="683" t="s">
        <v>133</v>
      </c>
      <c r="E9" s="294"/>
      <c r="F9" s="663">
        <v>68.914999999999992</v>
      </c>
      <c r="G9" s="370">
        <v>64.83</v>
      </c>
      <c r="H9" s="370">
        <v>73</v>
      </c>
      <c r="I9" s="322">
        <v>6</v>
      </c>
      <c r="J9" s="322">
        <v>4</v>
      </c>
      <c r="K9" s="322">
        <v>2</v>
      </c>
      <c r="L9" s="322">
        <v>6</v>
      </c>
      <c r="M9" s="322">
        <v>10</v>
      </c>
      <c r="N9" s="322">
        <v>0</v>
      </c>
      <c r="O9" s="322" t="s">
        <v>311</v>
      </c>
      <c r="P9" s="322">
        <v>1.5</v>
      </c>
      <c r="Q9" s="322">
        <v>1</v>
      </c>
      <c r="R9" s="499" t="s">
        <v>311</v>
      </c>
      <c r="S9" s="367" t="s">
        <v>311</v>
      </c>
      <c r="T9" s="367" t="s">
        <v>311</v>
      </c>
      <c r="U9" s="367">
        <v>4</v>
      </c>
      <c r="V9" s="367">
        <v>2</v>
      </c>
      <c r="W9" s="367">
        <v>0</v>
      </c>
      <c r="X9" s="367">
        <v>0</v>
      </c>
      <c r="Y9" s="367">
        <v>0</v>
      </c>
      <c r="Z9" s="369">
        <v>8</v>
      </c>
      <c r="AA9" s="510">
        <v>3</v>
      </c>
      <c r="AB9" s="510">
        <v>8</v>
      </c>
      <c r="AC9" s="510">
        <v>1</v>
      </c>
      <c r="AD9" s="510">
        <v>1</v>
      </c>
      <c r="AE9" s="510">
        <v>2</v>
      </c>
      <c r="AF9" s="510">
        <v>0</v>
      </c>
      <c r="AG9" s="368">
        <v>2</v>
      </c>
      <c r="AH9" s="371">
        <v>4</v>
      </c>
      <c r="AI9" s="368">
        <v>2.5</v>
      </c>
      <c r="AJ9" s="513">
        <v>5</v>
      </c>
      <c r="AK9" s="513">
        <v>0</v>
      </c>
      <c r="AL9" s="513">
        <v>0</v>
      </c>
      <c r="AM9" s="513">
        <v>0</v>
      </c>
    </row>
    <row r="10" spans="1:40" x14ac:dyDescent="0.25">
      <c r="A10" s="35" t="s">
        <v>538</v>
      </c>
      <c r="B10" s="35" t="s">
        <v>733</v>
      </c>
      <c r="C10" s="683" t="s">
        <v>734</v>
      </c>
      <c r="D10" s="683" t="s">
        <v>133</v>
      </c>
      <c r="E10" s="294"/>
      <c r="F10" s="663">
        <v>78.835000000000008</v>
      </c>
      <c r="G10" s="370">
        <v>75.67</v>
      </c>
      <c r="H10" s="370">
        <v>82</v>
      </c>
      <c r="I10" s="322">
        <v>6</v>
      </c>
      <c r="J10" s="322">
        <v>4</v>
      </c>
      <c r="K10" s="322">
        <v>2</v>
      </c>
      <c r="L10" s="322">
        <v>6</v>
      </c>
      <c r="M10" s="322">
        <v>10</v>
      </c>
      <c r="N10" s="322">
        <v>0</v>
      </c>
      <c r="O10" s="322" t="s">
        <v>311</v>
      </c>
      <c r="P10" s="322">
        <v>1.5</v>
      </c>
      <c r="Q10" s="322">
        <v>1</v>
      </c>
      <c r="R10" s="499" t="s">
        <v>311</v>
      </c>
      <c r="S10" s="367" t="s">
        <v>311</v>
      </c>
      <c r="T10" s="367" t="s">
        <v>311</v>
      </c>
      <c r="U10" s="367">
        <v>9</v>
      </c>
      <c r="V10" s="367">
        <v>2</v>
      </c>
      <c r="W10" s="367">
        <v>2</v>
      </c>
      <c r="X10" s="367">
        <v>1</v>
      </c>
      <c r="Y10" s="367">
        <v>4</v>
      </c>
      <c r="Z10" s="369">
        <v>8</v>
      </c>
      <c r="AA10" s="510">
        <v>3</v>
      </c>
      <c r="AB10" s="510">
        <v>6</v>
      </c>
      <c r="AC10" s="510">
        <v>1</v>
      </c>
      <c r="AD10" s="510">
        <v>1</v>
      </c>
      <c r="AE10" s="510">
        <v>2</v>
      </c>
      <c r="AF10" s="510">
        <v>0</v>
      </c>
      <c r="AG10" s="368">
        <v>2</v>
      </c>
      <c r="AH10" s="371">
        <v>4</v>
      </c>
      <c r="AI10" s="368">
        <v>2.5</v>
      </c>
      <c r="AJ10" s="513">
        <v>4</v>
      </c>
      <c r="AK10" s="513">
        <v>0</v>
      </c>
      <c r="AL10" s="513">
        <v>0</v>
      </c>
      <c r="AM10" s="513">
        <v>0</v>
      </c>
    </row>
    <row r="11" spans="1:40" x14ac:dyDescent="0.25">
      <c r="A11" s="35" t="s">
        <v>539</v>
      </c>
      <c r="B11" s="35" t="s">
        <v>540</v>
      </c>
      <c r="C11" s="683" t="s">
        <v>735</v>
      </c>
      <c r="D11" s="683" t="s">
        <v>133</v>
      </c>
      <c r="E11" s="294"/>
      <c r="F11" s="663">
        <v>89.664999999999992</v>
      </c>
      <c r="G11" s="370">
        <v>89.33</v>
      </c>
      <c r="H11" s="370">
        <v>90</v>
      </c>
      <c r="I11" s="322">
        <v>6</v>
      </c>
      <c r="J11" s="322">
        <v>4</v>
      </c>
      <c r="K11" s="322">
        <v>1</v>
      </c>
      <c r="L11" s="322">
        <v>6</v>
      </c>
      <c r="M11" s="322">
        <v>10</v>
      </c>
      <c r="N11" s="322">
        <v>0</v>
      </c>
      <c r="O11" s="322">
        <v>4</v>
      </c>
      <c r="P11" s="322">
        <v>2</v>
      </c>
      <c r="Q11" s="322">
        <v>2</v>
      </c>
      <c r="R11" s="499" t="s">
        <v>311</v>
      </c>
      <c r="S11" s="367" t="s">
        <v>311</v>
      </c>
      <c r="T11" s="367" t="s">
        <v>311</v>
      </c>
      <c r="U11" s="367">
        <v>10</v>
      </c>
      <c r="V11" s="367">
        <v>0</v>
      </c>
      <c r="W11" s="367">
        <v>0</v>
      </c>
      <c r="X11" s="367">
        <v>2</v>
      </c>
      <c r="Y11" s="367">
        <v>6</v>
      </c>
      <c r="Z11" s="369">
        <v>8</v>
      </c>
      <c r="AA11" s="510">
        <v>3</v>
      </c>
      <c r="AB11" s="510">
        <v>8</v>
      </c>
      <c r="AC11" s="510">
        <v>1</v>
      </c>
      <c r="AD11" s="510">
        <v>0</v>
      </c>
      <c r="AE11" s="510">
        <v>2</v>
      </c>
      <c r="AF11" s="510">
        <v>0</v>
      </c>
      <c r="AG11" s="368">
        <v>2</v>
      </c>
      <c r="AH11" s="371">
        <v>4</v>
      </c>
      <c r="AI11" s="368">
        <v>3</v>
      </c>
      <c r="AJ11" s="513">
        <v>6</v>
      </c>
      <c r="AK11" s="513">
        <v>0</v>
      </c>
      <c r="AL11" s="513">
        <v>0</v>
      </c>
      <c r="AM11" s="513">
        <v>0</v>
      </c>
    </row>
    <row r="12" spans="1:40" x14ac:dyDescent="0.25">
      <c r="A12" s="35" t="s">
        <v>541</v>
      </c>
      <c r="B12" s="35" t="s">
        <v>542</v>
      </c>
      <c r="C12" s="683" t="s">
        <v>736</v>
      </c>
      <c r="D12" s="683" t="s">
        <v>38</v>
      </c>
      <c r="E12" s="294"/>
      <c r="F12" s="663">
        <v>69.875</v>
      </c>
      <c r="G12" s="370">
        <v>69.75</v>
      </c>
      <c r="H12" s="370">
        <v>70</v>
      </c>
      <c r="I12" s="322">
        <v>0</v>
      </c>
      <c r="J12" s="322">
        <v>4</v>
      </c>
      <c r="K12" s="322">
        <v>1</v>
      </c>
      <c r="L12" s="322">
        <v>4</v>
      </c>
      <c r="M12" s="322">
        <v>10</v>
      </c>
      <c r="N12" s="322">
        <v>0</v>
      </c>
      <c r="O12" s="322" t="s">
        <v>311</v>
      </c>
      <c r="P12" s="322">
        <v>2</v>
      </c>
      <c r="Q12" s="322">
        <v>2</v>
      </c>
      <c r="R12" s="499" t="s">
        <v>311</v>
      </c>
      <c r="S12" s="367">
        <v>0</v>
      </c>
      <c r="T12" s="367">
        <v>8</v>
      </c>
      <c r="U12" s="367" t="s">
        <v>311</v>
      </c>
      <c r="V12" s="367">
        <v>2</v>
      </c>
      <c r="W12" s="367">
        <v>2</v>
      </c>
      <c r="X12" s="367">
        <v>2</v>
      </c>
      <c r="Y12" s="367">
        <v>6</v>
      </c>
      <c r="Z12" s="369">
        <v>0</v>
      </c>
      <c r="AA12" s="510">
        <v>3</v>
      </c>
      <c r="AB12" s="510">
        <v>8</v>
      </c>
      <c r="AC12" s="510">
        <v>1</v>
      </c>
      <c r="AD12" s="510">
        <v>0</v>
      </c>
      <c r="AE12" s="510">
        <v>2</v>
      </c>
      <c r="AF12" s="510">
        <v>0</v>
      </c>
      <c r="AG12" s="368">
        <v>2</v>
      </c>
      <c r="AH12" s="371">
        <v>4</v>
      </c>
      <c r="AI12" s="368">
        <v>1.5</v>
      </c>
      <c r="AJ12" s="513">
        <v>5</v>
      </c>
      <c r="AK12" s="513">
        <v>0</v>
      </c>
      <c r="AL12" s="513">
        <v>0</v>
      </c>
      <c r="AM12" s="513">
        <v>0.5</v>
      </c>
    </row>
    <row r="13" spans="1:40" x14ac:dyDescent="0.25">
      <c r="A13" s="35" t="s">
        <v>543</v>
      </c>
      <c r="B13" s="35" t="s">
        <v>544</v>
      </c>
      <c r="C13" s="683" t="s">
        <v>737</v>
      </c>
      <c r="D13" s="683" t="s">
        <v>133</v>
      </c>
      <c r="E13" s="294"/>
      <c r="F13" s="663">
        <v>84.75</v>
      </c>
      <c r="G13" s="370">
        <v>81.5</v>
      </c>
      <c r="H13" s="370">
        <v>88</v>
      </c>
      <c r="I13" s="322">
        <v>6</v>
      </c>
      <c r="J13" s="322">
        <v>8</v>
      </c>
      <c r="K13" s="322">
        <v>2</v>
      </c>
      <c r="L13" s="322">
        <v>6</v>
      </c>
      <c r="M13" s="322">
        <v>10</v>
      </c>
      <c r="N13" s="322">
        <v>0</v>
      </c>
      <c r="O13" s="322" t="s">
        <v>311</v>
      </c>
      <c r="P13" s="322">
        <v>1.5</v>
      </c>
      <c r="Q13" s="322">
        <v>2</v>
      </c>
      <c r="R13" s="499" t="s">
        <v>311</v>
      </c>
      <c r="S13" s="367" t="s">
        <v>311</v>
      </c>
      <c r="T13" s="367" t="s">
        <v>311</v>
      </c>
      <c r="U13" s="367">
        <v>8</v>
      </c>
      <c r="V13" s="367">
        <v>2</v>
      </c>
      <c r="W13" s="367">
        <v>0</v>
      </c>
      <c r="X13" s="367">
        <v>2</v>
      </c>
      <c r="Y13" s="367">
        <v>6</v>
      </c>
      <c r="Z13" s="369">
        <v>2</v>
      </c>
      <c r="AA13" s="510">
        <v>3</v>
      </c>
      <c r="AB13" s="510">
        <v>8</v>
      </c>
      <c r="AC13" s="510">
        <v>1</v>
      </c>
      <c r="AD13" s="510">
        <v>1</v>
      </c>
      <c r="AE13" s="510">
        <v>2</v>
      </c>
      <c r="AF13" s="510">
        <v>0</v>
      </c>
      <c r="AG13" s="368">
        <v>2</v>
      </c>
      <c r="AH13" s="371">
        <v>4</v>
      </c>
      <c r="AI13" s="368">
        <v>3</v>
      </c>
      <c r="AJ13" s="513">
        <v>6</v>
      </c>
      <c r="AK13" s="513">
        <v>2</v>
      </c>
      <c r="AL13" s="513">
        <v>0</v>
      </c>
      <c r="AM13" s="513">
        <v>0.5</v>
      </c>
    </row>
    <row r="14" spans="1:40" x14ac:dyDescent="0.25">
      <c r="A14" s="35" t="s">
        <v>543</v>
      </c>
      <c r="B14" s="35" t="s">
        <v>368</v>
      </c>
      <c r="C14" s="683" t="s">
        <v>738</v>
      </c>
      <c r="D14" s="683" t="s">
        <v>38</v>
      </c>
      <c r="E14" s="294"/>
      <c r="F14" s="663">
        <v>74.585000000000008</v>
      </c>
      <c r="G14" s="370">
        <v>76.17</v>
      </c>
      <c r="H14" s="370">
        <v>73</v>
      </c>
      <c r="I14" s="322">
        <v>0</v>
      </c>
      <c r="J14" s="322">
        <v>6</v>
      </c>
      <c r="K14" s="322">
        <v>2</v>
      </c>
      <c r="L14" s="322">
        <v>6</v>
      </c>
      <c r="M14" s="322">
        <v>10</v>
      </c>
      <c r="N14" s="322">
        <v>0</v>
      </c>
      <c r="O14" s="322" t="s">
        <v>311</v>
      </c>
      <c r="P14" s="322">
        <v>1.5</v>
      </c>
      <c r="Q14" s="322">
        <v>2</v>
      </c>
      <c r="R14" s="499" t="s">
        <v>311</v>
      </c>
      <c r="S14" s="367">
        <v>2</v>
      </c>
      <c r="T14" s="367">
        <v>0</v>
      </c>
      <c r="U14" s="367" t="s">
        <v>311</v>
      </c>
      <c r="V14" s="367">
        <v>0</v>
      </c>
      <c r="W14" s="367">
        <v>2</v>
      </c>
      <c r="X14" s="367">
        <v>0</v>
      </c>
      <c r="Y14" s="367">
        <v>2</v>
      </c>
      <c r="Z14" s="369">
        <v>8</v>
      </c>
      <c r="AA14" s="510">
        <v>3</v>
      </c>
      <c r="AB14" s="510">
        <v>8</v>
      </c>
      <c r="AC14" s="510">
        <v>1</v>
      </c>
      <c r="AD14" s="510">
        <v>0</v>
      </c>
      <c r="AE14" s="510">
        <v>2</v>
      </c>
      <c r="AF14" s="510">
        <v>0</v>
      </c>
      <c r="AG14" s="368">
        <v>2</v>
      </c>
      <c r="AH14" s="371">
        <v>4</v>
      </c>
      <c r="AI14" s="368">
        <v>3</v>
      </c>
      <c r="AJ14" s="513">
        <v>6</v>
      </c>
      <c r="AK14" s="513">
        <v>2</v>
      </c>
      <c r="AL14" s="513">
        <v>0</v>
      </c>
      <c r="AM14" s="513">
        <v>0.5</v>
      </c>
    </row>
    <row r="15" spans="1:40" x14ac:dyDescent="0.25">
      <c r="A15" s="35" t="s">
        <v>739</v>
      </c>
      <c r="B15" s="35" t="s">
        <v>740</v>
      </c>
      <c r="C15" s="683" t="s">
        <v>741</v>
      </c>
      <c r="D15" s="683" t="s">
        <v>133</v>
      </c>
      <c r="E15" s="294"/>
      <c r="F15" s="663">
        <v>79</v>
      </c>
      <c r="G15" s="370">
        <v>74.5</v>
      </c>
      <c r="H15" s="370">
        <v>83.5</v>
      </c>
      <c r="I15" s="322">
        <v>6</v>
      </c>
      <c r="J15" s="322">
        <v>4</v>
      </c>
      <c r="K15" s="322">
        <v>2</v>
      </c>
      <c r="L15" s="322">
        <v>4</v>
      </c>
      <c r="M15" s="322">
        <v>10</v>
      </c>
      <c r="N15" s="322">
        <v>0</v>
      </c>
      <c r="O15" s="322" t="s">
        <v>311</v>
      </c>
      <c r="P15" s="322">
        <v>1.5</v>
      </c>
      <c r="Q15" s="322">
        <v>2</v>
      </c>
      <c r="R15" s="499" t="s">
        <v>311</v>
      </c>
      <c r="S15" s="367" t="s">
        <v>311</v>
      </c>
      <c r="T15" s="367" t="s">
        <v>311</v>
      </c>
      <c r="U15" s="367">
        <v>6</v>
      </c>
      <c r="V15" s="367">
        <v>2</v>
      </c>
      <c r="W15" s="367">
        <v>0</v>
      </c>
      <c r="X15" s="367">
        <v>2</v>
      </c>
      <c r="Y15" s="367">
        <v>5</v>
      </c>
      <c r="Z15" s="369">
        <v>8</v>
      </c>
      <c r="AA15" s="510">
        <v>3</v>
      </c>
      <c r="AB15" s="510">
        <v>8</v>
      </c>
      <c r="AC15" s="510">
        <v>1</v>
      </c>
      <c r="AD15" s="510">
        <v>1</v>
      </c>
      <c r="AE15" s="510">
        <v>2</v>
      </c>
      <c r="AF15" s="510">
        <v>0</v>
      </c>
      <c r="AG15" s="368">
        <v>2</v>
      </c>
      <c r="AH15" s="371">
        <v>4</v>
      </c>
      <c r="AI15" s="368">
        <v>3</v>
      </c>
      <c r="AJ15" s="513">
        <v>5</v>
      </c>
      <c r="AK15" s="513">
        <v>2</v>
      </c>
      <c r="AL15" s="513">
        <v>0</v>
      </c>
      <c r="AM15" s="513">
        <v>0</v>
      </c>
    </row>
    <row r="16" spans="1:40" x14ac:dyDescent="0.25">
      <c r="A16" s="35" t="s">
        <v>545</v>
      </c>
      <c r="B16" s="35" t="s">
        <v>546</v>
      </c>
      <c r="C16" s="683" t="s">
        <v>742</v>
      </c>
      <c r="D16" s="683" t="s">
        <v>133</v>
      </c>
      <c r="E16" s="294"/>
      <c r="F16" s="663">
        <v>94</v>
      </c>
      <c r="G16" s="370">
        <v>96</v>
      </c>
      <c r="H16" s="370">
        <v>92</v>
      </c>
      <c r="I16" s="322">
        <v>6</v>
      </c>
      <c r="J16" s="322">
        <v>9</v>
      </c>
      <c r="K16" s="322">
        <v>2</v>
      </c>
      <c r="L16" s="322">
        <v>6</v>
      </c>
      <c r="M16" s="322">
        <v>10</v>
      </c>
      <c r="N16" s="322">
        <v>0</v>
      </c>
      <c r="O16" s="322" t="s">
        <v>311</v>
      </c>
      <c r="P16" s="322">
        <v>2</v>
      </c>
      <c r="Q16" s="322">
        <v>2</v>
      </c>
      <c r="R16" s="499" t="s">
        <v>311</v>
      </c>
      <c r="S16" s="367" t="s">
        <v>311</v>
      </c>
      <c r="T16" s="367" t="s">
        <v>311</v>
      </c>
      <c r="U16" s="367">
        <v>10</v>
      </c>
      <c r="V16" s="367">
        <v>2</v>
      </c>
      <c r="W16" s="367">
        <v>2</v>
      </c>
      <c r="X16" s="367">
        <v>2</v>
      </c>
      <c r="Y16" s="367">
        <v>6</v>
      </c>
      <c r="Z16" s="369">
        <v>8</v>
      </c>
      <c r="AA16" s="510">
        <v>0</v>
      </c>
      <c r="AB16" s="510">
        <v>8</v>
      </c>
      <c r="AC16" s="510">
        <v>0</v>
      </c>
      <c r="AD16" s="510">
        <v>0</v>
      </c>
      <c r="AE16" s="510">
        <v>2</v>
      </c>
      <c r="AF16" s="510">
        <v>0</v>
      </c>
      <c r="AG16" s="368">
        <v>2</v>
      </c>
      <c r="AH16" s="371">
        <v>4</v>
      </c>
      <c r="AI16" s="368">
        <v>3</v>
      </c>
      <c r="AJ16" s="513">
        <v>6</v>
      </c>
      <c r="AK16" s="513">
        <v>0</v>
      </c>
      <c r="AL16" s="513">
        <v>0</v>
      </c>
      <c r="AM16" s="513">
        <v>0</v>
      </c>
    </row>
    <row r="17" spans="1:39" x14ac:dyDescent="0.25">
      <c r="A17" s="35" t="s">
        <v>547</v>
      </c>
      <c r="B17" s="35" t="s">
        <v>743</v>
      </c>
      <c r="C17" s="683" t="s">
        <v>744</v>
      </c>
      <c r="D17" s="683" t="s">
        <v>133</v>
      </c>
      <c r="E17" s="294"/>
      <c r="F17" s="663">
        <v>72.5</v>
      </c>
      <c r="G17" s="370">
        <v>67.5</v>
      </c>
      <c r="H17" s="370">
        <v>77.5</v>
      </c>
      <c r="I17" s="322">
        <v>6</v>
      </c>
      <c r="J17" s="322">
        <v>4</v>
      </c>
      <c r="K17" s="322">
        <v>0</v>
      </c>
      <c r="L17" s="322">
        <v>6</v>
      </c>
      <c r="M17" s="322">
        <v>10</v>
      </c>
      <c r="N17" s="322">
        <v>0</v>
      </c>
      <c r="O17" s="322" t="s">
        <v>311</v>
      </c>
      <c r="P17" s="322">
        <v>2</v>
      </c>
      <c r="Q17" s="322">
        <v>2</v>
      </c>
      <c r="R17" s="499" t="s">
        <v>311</v>
      </c>
      <c r="S17" s="367" t="s">
        <v>311</v>
      </c>
      <c r="T17" s="367" t="s">
        <v>311</v>
      </c>
      <c r="U17" s="367">
        <v>10</v>
      </c>
      <c r="V17" s="367">
        <v>2</v>
      </c>
      <c r="W17" s="367">
        <v>2</v>
      </c>
      <c r="X17" s="367">
        <v>2</v>
      </c>
      <c r="Y17" s="367">
        <v>6</v>
      </c>
      <c r="Z17" s="369">
        <v>0</v>
      </c>
      <c r="AA17" s="510">
        <v>3</v>
      </c>
      <c r="AB17" s="510">
        <v>6</v>
      </c>
      <c r="AC17" s="510">
        <v>0</v>
      </c>
      <c r="AD17" s="510">
        <v>0</v>
      </c>
      <c r="AE17" s="510">
        <v>2</v>
      </c>
      <c r="AF17" s="510">
        <v>0</v>
      </c>
      <c r="AG17" s="368">
        <v>2</v>
      </c>
      <c r="AH17" s="371">
        <v>4</v>
      </c>
      <c r="AI17" s="368">
        <v>3</v>
      </c>
      <c r="AJ17" s="513">
        <v>5</v>
      </c>
      <c r="AK17" s="513">
        <v>0</v>
      </c>
      <c r="AL17" s="513">
        <v>0</v>
      </c>
      <c r="AM17" s="513">
        <v>0.5</v>
      </c>
    </row>
    <row r="18" spans="1:39" x14ac:dyDescent="0.25">
      <c r="A18" s="35" t="s">
        <v>745</v>
      </c>
      <c r="B18" s="35" t="s">
        <v>548</v>
      </c>
      <c r="C18" s="683" t="s">
        <v>747</v>
      </c>
      <c r="D18" s="683" t="s">
        <v>133</v>
      </c>
      <c r="E18" s="294"/>
      <c r="F18" s="663">
        <v>87.75</v>
      </c>
      <c r="G18" s="370">
        <v>94.5</v>
      </c>
      <c r="H18" s="370">
        <v>81</v>
      </c>
      <c r="I18" s="322">
        <v>6</v>
      </c>
      <c r="J18" s="322">
        <v>6</v>
      </c>
      <c r="K18" s="322">
        <v>1</v>
      </c>
      <c r="L18" s="322">
        <v>6</v>
      </c>
      <c r="M18" s="322">
        <v>10</v>
      </c>
      <c r="N18" s="322">
        <v>0</v>
      </c>
      <c r="O18" s="322" t="s">
        <v>311</v>
      </c>
      <c r="P18" s="322">
        <v>2</v>
      </c>
      <c r="Q18" s="322">
        <v>2</v>
      </c>
      <c r="R18" s="499" t="s">
        <v>311</v>
      </c>
      <c r="S18" s="367" t="s">
        <v>311</v>
      </c>
      <c r="T18" s="367" t="s">
        <v>311</v>
      </c>
      <c r="U18" s="367">
        <v>9</v>
      </c>
      <c r="V18" s="367">
        <v>2</v>
      </c>
      <c r="W18" s="367">
        <v>0</v>
      </c>
      <c r="X18" s="367">
        <v>2</v>
      </c>
      <c r="Y18" s="367">
        <v>2</v>
      </c>
      <c r="Z18" s="369">
        <v>4</v>
      </c>
      <c r="AA18" s="510">
        <v>3</v>
      </c>
      <c r="AB18" s="510">
        <v>8</v>
      </c>
      <c r="AC18" s="510">
        <v>1</v>
      </c>
      <c r="AD18" s="510">
        <v>1</v>
      </c>
      <c r="AE18" s="510">
        <v>2</v>
      </c>
      <c r="AF18" s="510">
        <v>0</v>
      </c>
      <c r="AG18" s="368">
        <v>2</v>
      </c>
      <c r="AH18" s="371">
        <v>4</v>
      </c>
      <c r="AI18" s="368">
        <v>3</v>
      </c>
      <c r="AJ18" s="513">
        <v>5</v>
      </c>
      <c r="AK18" s="513">
        <v>0</v>
      </c>
      <c r="AL18" s="513">
        <v>0</v>
      </c>
      <c r="AM18" s="513">
        <v>0</v>
      </c>
    </row>
    <row r="19" spans="1:39" x14ac:dyDescent="0.25">
      <c r="A19" s="35" t="s">
        <v>745</v>
      </c>
      <c r="B19" s="35" t="s">
        <v>549</v>
      </c>
      <c r="C19" s="683" t="s">
        <v>746</v>
      </c>
      <c r="D19" s="683" t="s">
        <v>133</v>
      </c>
      <c r="E19" s="294"/>
      <c r="F19" s="663">
        <v>83.5</v>
      </c>
      <c r="G19" s="370">
        <v>85</v>
      </c>
      <c r="H19" s="370">
        <v>82</v>
      </c>
      <c r="I19" s="322">
        <v>6</v>
      </c>
      <c r="J19" s="322">
        <v>6</v>
      </c>
      <c r="K19" s="322">
        <v>2</v>
      </c>
      <c r="L19" s="322">
        <v>6</v>
      </c>
      <c r="M19" s="322">
        <v>10</v>
      </c>
      <c r="N19" s="322">
        <v>0</v>
      </c>
      <c r="O19" s="322" t="s">
        <v>311</v>
      </c>
      <c r="P19" s="322">
        <v>2</v>
      </c>
      <c r="Q19" s="322">
        <v>2</v>
      </c>
      <c r="R19" s="499" t="s">
        <v>311</v>
      </c>
      <c r="S19" s="367" t="s">
        <v>311</v>
      </c>
      <c r="T19" s="367" t="s">
        <v>311</v>
      </c>
      <c r="U19" s="367">
        <v>6</v>
      </c>
      <c r="V19" s="367">
        <v>2</v>
      </c>
      <c r="W19" s="367">
        <v>2</v>
      </c>
      <c r="X19" s="367">
        <v>1</v>
      </c>
      <c r="Y19" s="367">
        <v>6</v>
      </c>
      <c r="Z19" s="369">
        <v>2</v>
      </c>
      <c r="AA19" s="510">
        <v>3</v>
      </c>
      <c r="AB19" s="510">
        <v>8</v>
      </c>
      <c r="AC19" s="510">
        <v>1</v>
      </c>
      <c r="AD19" s="510">
        <v>1</v>
      </c>
      <c r="AE19" s="510">
        <v>2</v>
      </c>
      <c r="AF19" s="510">
        <v>0</v>
      </c>
      <c r="AG19" s="368">
        <v>2</v>
      </c>
      <c r="AH19" s="371">
        <v>4</v>
      </c>
      <c r="AI19" s="368">
        <v>3</v>
      </c>
      <c r="AJ19" s="513">
        <v>5</v>
      </c>
      <c r="AK19" s="513">
        <v>0</v>
      </c>
      <c r="AL19" s="513">
        <v>0</v>
      </c>
      <c r="AM19" s="513">
        <v>0</v>
      </c>
    </row>
    <row r="20" spans="1:39" x14ac:dyDescent="0.25">
      <c r="A20" s="35" t="s">
        <v>745</v>
      </c>
      <c r="B20" s="35" t="s">
        <v>550</v>
      </c>
      <c r="C20" s="683" t="s">
        <v>748</v>
      </c>
      <c r="D20" s="683" t="s">
        <v>133</v>
      </c>
      <c r="E20" s="294"/>
      <c r="F20" s="663">
        <v>84.5</v>
      </c>
      <c r="G20" s="370">
        <v>85</v>
      </c>
      <c r="H20" s="370">
        <v>84</v>
      </c>
      <c r="I20" s="322">
        <v>6</v>
      </c>
      <c r="J20" s="322">
        <v>8</v>
      </c>
      <c r="K20" s="322">
        <v>2</v>
      </c>
      <c r="L20" s="322">
        <v>6</v>
      </c>
      <c r="M20" s="322">
        <v>10</v>
      </c>
      <c r="N20" s="322">
        <v>0</v>
      </c>
      <c r="O20" s="322" t="s">
        <v>311</v>
      </c>
      <c r="P20" s="322">
        <v>2</v>
      </c>
      <c r="Q20" s="322">
        <v>2</v>
      </c>
      <c r="R20" s="499" t="s">
        <v>311</v>
      </c>
      <c r="S20" s="367" t="s">
        <v>311</v>
      </c>
      <c r="T20" s="367" t="s">
        <v>311</v>
      </c>
      <c r="U20" s="367">
        <v>10</v>
      </c>
      <c r="V20" s="367">
        <v>2</v>
      </c>
      <c r="W20" s="367">
        <v>0</v>
      </c>
      <c r="X20" s="367">
        <v>0</v>
      </c>
      <c r="Y20" s="367">
        <v>4</v>
      </c>
      <c r="Z20" s="369">
        <v>2</v>
      </c>
      <c r="AA20" s="510">
        <v>3</v>
      </c>
      <c r="AB20" s="510">
        <v>8</v>
      </c>
      <c r="AC20" s="510">
        <v>1</v>
      </c>
      <c r="AD20" s="510">
        <v>1</v>
      </c>
      <c r="AE20" s="510">
        <v>2</v>
      </c>
      <c r="AF20" s="510">
        <v>0</v>
      </c>
      <c r="AG20" s="368">
        <v>2</v>
      </c>
      <c r="AH20" s="371">
        <v>4</v>
      </c>
      <c r="AI20" s="368">
        <v>3</v>
      </c>
      <c r="AJ20" s="513">
        <v>6</v>
      </c>
      <c r="AK20" s="513">
        <v>0</v>
      </c>
      <c r="AL20" s="513">
        <v>0</v>
      </c>
      <c r="AM20" s="513">
        <v>0</v>
      </c>
    </row>
    <row r="21" spans="1:39" x14ac:dyDescent="0.25">
      <c r="A21" s="35" t="s">
        <v>749</v>
      </c>
      <c r="B21" s="35" t="s">
        <v>674</v>
      </c>
      <c r="C21" s="683" t="s">
        <v>750</v>
      </c>
      <c r="D21" s="683" t="s">
        <v>280</v>
      </c>
      <c r="E21" s="294"/>
      <c r="F21" s="663">
        <v>71</v>
      </c>
      <c r="G21" s="370">
        <v>67.5</v>
      </c>
      <c r="H21" s="370">
        <v>74.5</v>
      </c>
      <c r="I21" s="322">
        <v>5</v>
      </c>
      <c r="J21" s="322">
        <v>4</v>
      </c>
      <c r="K21" s="322">
        <v>1</v>
      </c>
      <c r="L21" s="322">
        <v>6</v>
      </c>
      <c r="M21" s="322">
        <v>10</v>
      </c>
      <c r="N21" s="322">
        <v>0</v>
      </c>
      <c r="O21" s="322" t="s">
        <v>311</v>
      </c>
      <c r="P21" s="322">
        <v>2</v>
      </c>
      <c r="Q21" s="322">
        <v>2</v>
      </c>
      <c r="R21" s="499" t="s">
        <v>311</v>
      </c>
      <c r="S21" s="367" t="s">
        <v>311</v>
      </c>
      <c r="T21" s="367" t="s">
        <v>311</v>
      </c>
      <c r="U21" s="367">
        <v>10</v>
      </c>
      <c r="V21" s="367">
        <v>2</v>
      </c>
      <c r="W21" s="367">
        <v>2</v>
      </c>
      <c r="X21" s="367">
        <v>2</v>
      </c>
      <c r="Y21" s="367">
        <v>6</v>
      </c>
      <c r="Z21" s="369">
        <v>0</v>
      </c>
      <c r="AA21" s="510">
        <v>3</v>
      </c>
      <c r="AB21" s="510">
        <v>0</v>
      </c>
      <c r="AC21" s="510">
        <v>1</v>
      </c>
      <c r="AD21" s="510">
        <v>1</v>
      </c>
      <c r="AE21" s="510">
        <v>2</v>
      </c>
      <c r="AF21" s="510">
        <v>0</v>
      </c>
      <c r="AG21" s="368">
        <v>2</v>
      </c>
      <c r="AH21" s="371">
        <v>4</v>
      </c>
      <c r="AI21" s="368">
        <v>3</v>
      </c>
      <c r="AJ21" s="513">
        <v>6</v>
      </c>
      <c r="AK21" s="513">
        <v>0</v>
      </c>
      <c r="AL21" s="513">
        <v>0</v>
      </c>
      <c r="AM21" s="513">
        <v>0.5</v>
      </c>
    </row>
    <row r="22" spans="1:39" x14ac:dyDescent="0.25">
      <c r="A22" s="35" t="s">
        <v>749</v>
      </c>
      <c r="B22" s="35" t="s">
        <v>566</v>
      </c>
      <c r="C22" s="683" t="s">
        <v>751</v>
      </c>
      <c r="D22" s="683" t="s">
        <v>133</v>
      </c>
      <c r="E22" s="294"/>
      <c r="F22" s="663">
        <v>68</v>
      </c>
      <c r="G22" s="370">
        <v>63.5</v>
      </c>
      <c r="H22" s="370">
        <v>72.5</v>
      </c>
      <c r="I22" s="322">
        <v>6</v>
      </c>
      <c r="J22" s="322">
        <v>2</v>
      </c>
      <c r="K22" s="322">
        <v>0</v>
      </c>
      <c r="L22" s="322">
        <v>6</v>
      </c>
      <c r="M22" s="322">
        <v>10</v>
      </c>
      <c r="N22" s="322">
        <v>0</v>
      </c>
      <c r="O22" s="322" t="s">
        <v>311</v>
      </c>
      <c r="P22" s="322">
        <v>2</v>
      </c>
      <c r="Q22" s="322">
        <v>2</v>
      </c>
      <c r="R22" s="499" t="s">
        <v>311</v>
      </c>
      <c r="S22" s="367" t="s">
        <v>311</v>
      </c>
      <c r="T22" s="367" t="s">
        <v>311</v>
      </c>
      <c r="U22" s="367">
        <v>10</v>
      </c>
      <c r="V22" s="367">
        <v>2</v>
      </c>
      <c r="W22" s="367">
        <v>2</v>
      </c>
      <c r="X22" s="367">
        <v>2</v>
      </c>
      <c r="Y22" s="367">
        <v>6</v>
      </c>
      <c r="Z22" s="369">
        <v>0</v>
      </c>
      <c r="AA22" s="510">
        <v>3</v>
      </c>
      <c r="AB22" s="510">
        <v>0</v>
      </c>
      <c r="AC22" s="510">
        <v>1</v>
      </c>
      <c r="AD22" s="510">
        <v>1</v>
      </c>
      <c r="AE22" s="510">
        <v>2</v>
      </c>
      <c r="AF22" s="510">
        <v>0</v>
      </c>
      <c r="AG22" s="368">
        <v>2</v>
      </c>
      <c r="AH22" s="371">
        <v>4</v>
      </c>
      <c r="AI22" s="368">
        <v>3</v>
      </c>
      <c r="AJ22" s="513">
        <v>6</v>
      </c>
      <c r="AK22" s="513">
        <v>0</v>
      </c>
      <c r="AL22" s="513">
        <v>0</v>
      </c>
      <c r="AM22" s="513">
        <v>0.5</v>
      </c>
    </row>
    <row r="23" spans="1:39" x14ac:dyDescent="0.25">
      <c r="A23" s="35" t="s">
        <v>749</v>
      </c>
      <c r="B23" s="35" t="s">
        <v>752</v>
      </c>
      <c r="C23" s="683" t="s">
        <v>753</v>
      </c>
      <c r="D23" s="683" t="s">
        <v>133</v>
      </c>
      <c r="E23" s="294"/>
      <c r="F23" s="663">
        <v>74.814999999999998</v>
      </c>
      <c r="G23" s="370">
        <v>78.13</v>
      </c>
      <c r="H23" s="370">
        <v>71.5</v>
      </c>
      <c r="I23" s="322">
        <v>6</v>
      </c>
      <c r="J23" s="322">
        <v>2</v>
      </c>
      <c r="K23" s="322">
        <v>1</v>
      </c>
      <c r="L23" s="322">
        <v>6</v>
      </c>
      <c r="M23" s="322">
        <v>10</v>
      </c>
      <c r="N23" s="322">
        <v>0</v>
      </c>
      <c r="O23" s="322" t="s">
        <v>311</v>
      </c>
      <c r="P23" s="322">
        <v>2</v>
      </c>
      <c r="Q23" s="322">
        <v>2</v>
      </c>
      <c r="R23" s="499" t="s">
        <v>311</v>
      </c>
      <c r="S23" s="367" t="s">
        <v>311</v>
      </c>
      <c r="T23" s="367" t="s">
        <v>311</v>
      </c>
      <c r="U23" s="367">
        <v>10</v>
      </c>
      <c r="V23" s="367">
        <v>2</v>
      </c>
      <c r="W23" s="367">
        <v>2</v>
      </c>
      <c r="X23" s="367">
        <v>0</v>
      </c>
      <c r="Y23" s="367">
        <v>2</v>
      </c>
      <c r="Z23" s="369">
        <v>0</v>
      </c>
      <c r="AA23" s="510">
        <v>3</v>
      </c>
      <c r="AB23" s="510">
        <v>6</v>
      </c>
      <c r="AC23" s="510">
        <v>0</v>
      </c>
      <c r="AD23" s="510">
        <v>0</v>
      </c>
      <c r="AE23" s="510">
        <v>2</v>
      </c>
      <c r="AF23" s="510">
        <v>0</v>
      </c>
      <c r="AG23" s="368">
        <v>2</v>
      </c>
      <c r="AH23" s="371">
        <v>4</v>
      </c>
      <c r="AI23" s="368">
        <v>3</v>
      </c>
      <c r="AJ23" s="513">
        <v>6</v>
      </c>
      <c r="AK23" s="513">
        <v>0</v>
      </c>
      <c r="AL23" s="513">
        <v>0</v>
      </c>
      <c r="AM23" s="513">
        <v>0.5</v>
      </c>
    </row>
    <row r="24" spans="1:39" x14ac:dyDescent="0.25">
      <c r="A24" s="35" t="s">
        <v>551</v>
      </c>
      <c r="B24" s="35" t="s">
        <v>755</v>
      </c>
      <c r="C24" s="683" t="s">
        <v>756</v>
      </c>
      <c r="D24" s="683" t="s">
        <v>133</v>
      </c>
      <c r="E24" s="294"/>
      <c r="F24" s="663">
        <v>74.5</v>
      </c>
      <c r="G24" s="370" t="s">
        <v>874</v>
      </c>
      <c r="H24" s="370">
        <v>74.5</v>
      </c>
      <c r="I24" s="322">
        <v>6</v>
      </c>
      <c r="J24" s="322">
        <v>6</v>
      </c>
      <c r="K24" s="322">
        <v>2</v>
      </c>
      <c r="L24" s="322">
        <v>6</v>
      </c>
      <c r="M24" s="322">
        <v>10</v>
      </c>
      <c r="N24" s="322">
        <v>0</v>
      </c>
      <c r="O24" s="322" t="s">
        <v>311</v>
      </c>
      <c r="P24" s="322">
        <v>2</v>
      </c>
      <c r="Q24" s="322">
        <v>2</v>
      </c>
      <c r="R24" s="499" t="s">
        <v>311</v>
      </c>
      <c r="S24" s="367" t="s">
        <v>311</v>
      </c>
      <c r="T24" s="367" t="s">
        <v>311</v>
      </c>
      <c r="U24" s="367">
        <v>10</v>
      </c>
      <c r="V24" s="367">
        <v>2</v>
      </c>
      <c r="W24" s="367">
        <v>2</v>
      </c>
      <c r="X24" s="367">
        <v>0</v>
      </c>
      <c r="Y24" s="367">
        <v>6</v>
      </c>
      <c r="Z24" s="369">
        <v>0</v>
      </c>
      <c r="AA24" s="510">
        <v>3</v>
      </c>
      <c r="AB24" s="510">
        <v>0</v>
      </c>
      <c r="AC24" s="510">
        <v>0</v>
      </c>
      <c r="AD24" s="510">
        <v>0</v>
      </c>
      <c r="AE24" s="510">
        <v>2</v>
      </c>
      <c r="AF24" s="510">
        <v>0</v>
      </c>
      <c r="AG24" s="368">
        <v>2</v>
      </c>
      <c r="AH24" s="371">
        <v>4</v>
      </c>
      <c r="AI24" s="368">
        <v>3</v>
      </c>
      <c r="AJ24" s="513">
        <v>6</v>
      </c>
      <c r="AK24" s="513">
        <v>0</v>
      </c>
      <c r="AL24" s="513">
        <v>0</v>
      </c>
      <c r="AM24" s="513">
        <v>0.5</v>
      </c>
    </row>
    <row r="25" spans="1:39" x14ac:dyDescent="0.25">
      <c r="A25" s="35" t="s">
        <v>551</v>
      </c>
      <c r="B25" s="35" t="s">
        <v>9</v>
      </c>
      <c r="C25" s="683" t="s">
        <v>757</v>
      </c>
      <c r="D25" s="683" t="s">
        <v>133</v>
      </c>
      <c r="E25" s="294"/>
      <c r="F25" s="663">
        <v>75</v>
      </c>
      <c r="G25" s="370">
        <v>74.5</v>
      </c>
      <c r="H25" s="370">
        <v>75.5</v>
      </c>
      <c r="I25" s="322">
        <v>6</v>
      </c>
      <c r="J25" s="322">
        <v>4</v>
      </c>
      <c r="K25" s="322">
        <v>1</v>
      </c>
      <c r="L25" s="322">
        <v>6</v>
      </c>
      <c r="M25" s="322">
        <v>10</v>
      </c>
      <c r="N25" s="322">
        <v>0</v>
      </c>
      <c r="O25" s="322" t="s">
        <v>311</v>
      </c>
      <c r="P25" s="322">
        <v>2</v>
      </c>
      <c r="Q25" s="322">
        <v>2</v>
      </c>
      <c r="R25" s="499" t="s">
        <v>311</v>
      </c>
      <c r="S25" s="367" t="s">
        <v>311</v>
      </c>
      <c r="T25" s="367" t="s">
        <v>311</v>
      </c>
      <c r="U25" s="367">
        <v>10</v>
      </c>
      <c r="V25" s="367">
        <v>1</v>
      </c>
      <c r="W25" s="367">
        <v>2</v>
      </c>
      <c r="X25" s="367">
        <v>0</v>
      </c>
      <c r="Y25" s="367">
        <v>4</v>
      </c>
      <c r="Z25" s="369">
        <v>0</v>
      </c>
      <c r="AA25" s="510">
        <v>3</v>
      </c>
      <c r="AB25" s="510">
        <v>6</v>
      </c>
      <c r="AC25" s="510">
        <v>1</v>
      </c>
      <c r="AD25" s="510">
        <v>0</v>
      </c>
      <c r="AE25" s="510">
        <v>2</v>
      </c>
      <c r="AF25" s="510">
        <v>0</v>
      </c>
      <c r="AG25" s="368">
        <v>2</v>
      </c>
      <c r="AH25" s="371">
        <v>4</v>
      </c>
      <c r="AI25" s="368">
        <v>3</v>
      </c>
      <c r="AJ25" s="513">
        <v>6</v>
      </c>
      <c r="AK25" s="513">
        <v>0</v>
      </c>
      <c r="AL25" s="513">
        <v>0</v>
      </c>
      <c r="AM25" s="513">
        <v>0.5</v>
      </c>
    </row>
    <row r="26" spans="1:39" x14ac:dyDescent="0.25">
      <c r="A26" s="35" t="s">
        <v>551</v>
      </c>
      <c r="B26" s="35" t="s">
        <v>552</v>
      </c>
      <c r="C26" s="683" t="s">
        <v>758</v>
      </c>
      <c r="D26" s="683" t="s">
        <v>133</v>
      </c>
      <c r="E26" s="294"/>
      <c r="F26" s="663">
        <v>67.5</v>
      </c>
      <c r="G26" s="370">
        <v>72</v>
      </c>
      <c r="H26" s="370">
        <v>63</v>
      </c>
      <c r="I26" s="322">
        <v>6</v>
      </c>
      <c r="J26" s="322">
        <v>6</v>
      </c>
      <c r="K26" s="322">
        <v>2</v>
      </c>
      <c r="L26" s="322">
        <v>6</v>
      </c>
      <c r="M26" s="322">
        <v>10</v>
      </c>
      <c r="N26" s="322">
        <v>0</v>
      </c>
      <c r="O26" s="322" t="s">
        <v>311</v>
      </c>
      <c r="P26" s="322">
        <v>2</v>
      </c>
      <c r="Q26" s="322">
        <v>2</v>
      </c>
      <c r="R26" s="499" t="s">
        <v>311</v>
      </c>
      <c r="S26" s="367" t="s">
        <v>311</v>
      </c>
      <c r="T26" s="367" t="s">
        <v>311</v>
      </c>
      <c r="U26" s="367">
        <v>8</v>
      </c>
      <c r="V26" s="367">
        <v>2</v>
      </c>
      <c r="W26" s="367">
        <v>1</v>
      </c>
      <c r="X26" s="367">
        <v>0</v>
      </c>
      <c r="Y26" s="367">
        <v>2</v>
      </c>
      <c r="Z26" s="369">
        <v>0</v>
      </c>
      <c r="AA26" s="510">
        <v>3</v>
      </c>
      <c r="AB26" s="510">
        <v>0</v>
      </c>
      <c r="AC26" s="510">
        <v>1</v>
      </c>
      <c r="AD26" s="510">
        <v>1</v>
      </c>
      <c r="AE26" s="510" t="s">
        <v>311</v>
      </c>
      <c r="AF26" s="510">
        <v>0</v>
      </c>
      <c r="AG26" s="368">
        <v>2</v>
      </c>
      <c r="AH26" s="371">
        <v>2</v>
      </c>
      <c r="AI26" s="368">
        <v>2.5</v>
      </c>
      <c r="AJ26" s="513">
        <v>4</v>
      </c>
      <c r="AK26" s="513">
        <v>0</v>
      </c>
      <c r="AL26" s="513">
        <v>0</v>
      </c>
      <c r="AM26" s="513">
        <v>0.5</v>
      </c>
    </row>
    <row r="27" spans="1:39" x14ac:dyDescent="0.25">
      <c r="A27" s="35" t="s">
        <v>551</v>
      </c>
      <c r="B27" s="35" t="s">
        <v>553</v>
      </c>
      <c r="C27" s="683" t="s">
        <v>759</v>
      </c>
      <c r="D27" s="683" t="s">
        <v>133</v>
      </c>
      <c r="E27" s="294"/>
      <c r="F27" s="663">
        <v>70.75</v>
      </c>
      <c r="G27" s="370">
        <v>67.5</v>
      </c>
      <c r="H27" s="370">
        <v>74</v>
      </c>
      <c r="I27" s="322">
        <v>6</v>
      </c>
      <c r="J27" s="322">
        <v>4</v>
      </c>
      <c r="K27" s="322">
        <v>0</v>
      </c>
      <c r="L27" s="322">
        <v>0</v>
      </c>
      <c r="M27" s="322">
        <v>10</v>
      </c>
      <c r="N27" s="322">
        <v>0</v>
      </c>
      <c r="O27" s="322" t="s">
        <v>311</v>
      </c>
      <c r="P27" s="322">
        <v>2</v>
      </c>
      <c r="Q27" s="322">
        <v>2</v>
      </c>
      <c r="R27" s="499" t="s">
        <v>311</v>
      </c>
      <c r="S27" s="367" t="s">
        <v>311</v>
      </c>
      <c r="T27" s="367" t="s">
        <v>311</v>
      </c>
      <c r="U27" s="367">
        <v>10</v>
      </c>
      <c r="V27" s="367">
        <v>2</v>
      </c>
      <c r="W27" s="367">
        <v>0</v>
      </c>
      <c r="X27" s="367">
        <v>2</v>
      </c>
      <c r="Y27" s="367">
        <v>4</v>
      </c>
      <c r="Z27" s="369">
        <v>8</v>
      </c>
      <c r="AA27" s="510">
        <v>3</v>
      </c>
      <c r="AB27" s="510">
        <v>3</v>
      </c>
      <c r="AC27" s="510">
        <v>1</v>
      </c>
      <c r="AD27" s="510">
        <v>1</v>
      </c>
      <c r="AE27" s="510">
        <v>2</v>
      </c>
      <c r="AF27" s="510">
        <v>0</v>
      </c>
      <c r="AG27" s="368">
        <v>2</v>
      </c>
      <c r="AH27" s="371">
        <v>4</v>
      </c>
      <c r="AI27" s="368">
        <v>3</v>
      </c>
      <c r="AJ27" s="513">
        <v>5</v>
      </c>
      <c r="AK27" s="513">
        <v>0</v>
      </c>
      <c r="AL27" s="513">
        <v>0</v>
      </c>
      <c r="AM27" s="513">
        <v>0</v>
      </c>
    </row>
    <row r="28" spans="1:39" x14ac:dyDescent="0.25">
      <c r="A28" s="35" t="s">
        <v>551</v>
      </c>
      <c r="B28" s="35" t="s">
        <v>659</v>
      </c>
      <c r="C28" s="683" t="s">
        <v>760</v>
      </c>
      <c r="D28" s="683" t="s">
        <v>133</v>
      </c>
      <c r="E28" s="294"/>
      <c r="F28" s="663">
        <v>85.75</v>
      </c>
      <c r="G28" s="370">
        <v>83</v>
      </c>
      <c r="H28" s="370">
        <v>88.5</v>
      </c>
      <c r="I28" s="322">
        <v>6</v>
      </c>
      <c r="J28" s="322">
        <v>6</v>
      </c>
      <c r="K28" s="322">
        <v>0</v>
      </c>
      <c r="L28" s="322">
        <v>6</v>
      </c>
      <c r="M28" s="322">
        <v>10</v>
      </c>
      <c r="N28" s="322">
        <v>0</v>
      </c>
      <c r="O28" s="322" t="s">
        <v>311</v>
      </c>
      <c r="P28" s="322">
        <v>2</v>
      </c>
      <c r="Q28" s="322">
        <v>2</v>
      </c>
      <c r="R28" s="499" t="s">
        <v>311</v>
      </c>
      <c r="S28" s="367" t="s">
        <v>311</v>
      </c>
      <c r="T28" s="367" t="s">
        <v>311</v>
      </c>
      <c r="U28" s="367">
        <v>10</v>
      </c>
      <c r="V28" s="367">
        <v>2</v>
      </c>
      <c r="W28" s="367">
        <v>2</v>
      </c>
      <c r="X28" s="367">
        <v>0</v>
      </c>
      <c r="Y28" s="367">
        <v>6</v>
      </c>
      <c r="Z28" s="369">
        <v>8</v>
      </c>
      <c r="AA28" s="510">
        <v>3</v>
      </c>
      <c r="AB28" s="510">
        <v>8</v>
      </c>
      <c r="AC28" s="510">
        <v>0</v>
      </c>
      <c r="AD28" s="510">
        <v>0</v>
      </c>
      <c r="AE28" s="510">
        <v>2</v>
      </c>
      <c r="AF28" s="510">
        <v>0</v>
      </c>
      <c r="AG28" s="368">
        <v>2</v>
      </c>
      <c r="AH28" s="371">
        <v>4</v>
      </c>
      <c r="AI28" s="368">
        <v>3</v>
      </c>
      <c r="AJ28" s="513">
        <v>6</v>
      </c>
      <c r="AK28" s="513">
        <v>0</v>
      </c>
      <c r="AL28" s="513">
        <v>0</v>
      </c>
      <c r="AM28" s="513">
        <v>0.5</v>
      </c>
    </row>
    <row r="29" spans="1:39" x14ac:dyDescent="0.25">
      <c r="A29" s="35" t="s">
        <v>554</v>
      </c>
      <c r="B29" s="35" t="s">
        <v>555</v>
      </c>
      <c r="C29" s="683" t="s">
        <v>762</v>
      </c>
      <c r="D29" s="683" t="s">
        <v>38</v>
      </c>
      <c r="E29" s="294"/>
      <c r="F29" s="663">
        <v>84.585000000000008</v>
      </c>
      <c r="G29" s="370">
        <v>87.67</v>
      </c>
      <c r="H29" s="370">
        <v>81.5</v>
      </c>
      <c r="I29" s="322">
        <v>0</v>
      </c>
      <c r="J29" s="322">
        <v>4</v>
      </c>
      <c r="K29" s="322">
        <v>1</v>
      </c>
      <c r="L29" s="322">
        <v>4</v>
      </c>
      <c r="M29" s="322">
        <v>10</v>
      </c>
      <c r="N29" s="322">
        <v>0</v>
      </c>
      <c r="O29" s="322" t="s">
        <v>311</v>
      </c>
      <c r="P29" s="322">
        <v>2</v>
      </c>
      <c r="Q29" s="322">
        <v>2</v>
      </c>
      <c r="R29" s="499" t="s">
        <v>311</v>
      </c>
      <c r="S29" s="367">
        <v>2</v>
      </c>
      <c r="T29" s="367">
        <v>8</v>
      </c>
      <c r="U29" s="367" t="s">
        <v>311</v>
      </c>
      <c r="V29" s="367">
        <v>2</v>
      </c>
      <c r="W29" s="367">
        <v>0</v>
      </c>
      <c r="X29" s="367">
        <v>2</v>
      </c>
      <c r="Y29" s="367">
        <v>6</v>
      </c>
      <c r="Z29" s="369">
        <v>8</v>
      </c>
      <c r="AA29" s="510">
        <v>3</v>
      </c>
      <c r="AB29" s="510">
        <v>8</v>
      </c>
      <c r="AC29" s="510">
        <v>1</v>
      </c>
      <c r="AD29" s="510">
        <v>1</v>
      </c>
      <c r="AE29" s="510">
        <v>2</v>
      </c>
      <c r="AF29" s="510">
        <v>0</v>
      </c>
      <c r="AG29" s="368">
        <v>2</v>
      </c>
      <c r="AH29" s="371">
        <v>4</v>
      </c>
      <c r="AI29" s="368">
        <v>3</v>
      </c>
      <c r="AJ29" s="513">
        <v>6</v>
      </c>
      <c r="AK29" s="513">
        <v>0</v>
      </c>
      <c r="AL29" s="513">
        <v>0</v>
      </c>
      <c r="AM29" s="513">
        <v>0.5</v>
      </c>
    </row>
    <row r="30" spans="1:39" x14ac:dyDescent="0.25">
      <c r="A30" s="35" t="s">
        <v>887</v>
      </c>
      <c r="B30" s="35" t="s">
        <v>556</v>
      </c>
      <c r="C30" s="683" t="s">
        <v>761</v>
      </c>
      <c r="D30" s="683" t="s">
        <v>133</v>
      </c>
      <c r="E30" s="294"/>
      <c r="F30" s="663">
        <v>81.414999999999992</v>
      </c>
      <c r="G30" s="370">
        <v>76.33</v>
      </c>
      <c r="H30" s="370">
        <v>86.5</v>
      </c>
      <c r="I30" s="322">
        <v>6</v>
      </c>
      <c r="J30" s="322">
        <v>4</v>
      </c>
      <c r="K30" s="322">
        <v>2</v>
      </c>
      <c r="L30" s="322">
        <v>6</v>
      </c>
      <c r="M30" s="322">
        <v>10</v>
      </c>
      <c r="N30" s="322">
        <v>0</v>
      </c>
      <c r="O30" s="322" t="s">
        <v>311</v>
      </c>
      <c r="P30" s="322">
        <v>2</v>
      </c>
      <c r="Q30" s="322">
        <v>2</v>
      </c>
      <c r="R30" s="499" t="s">
        <v>311</v>
      </c>
      <c r="S30" s="367" t="s">
        <v>311</v>
      </c>
      <c r="T30" s="367" t="s">
        <v>311</v>
      </c>
      <c r="U30" s="367">
        <v>8</v>
      </c>
      <c r="V30" s="367">
        <v>2</v>
      </c>
      <c r="W30" s="367">
        <v>2</v>
      </c>
      <c r="X30" s="367">
        <v>2</v>
      </c>
      <c r="Y30" s="367">
        <v>6</v>
      </c>
      <c r="Z30" s="369">
        <v>4</v>
      </c>
      <c r="AA30" s="510">
        <v>3</v>
      </c>
      <c r="AB30" s="510">
        <v>8</v>
      </c>
      <c r="AC30" s="510">
        <v>1</v>
      </c>
      <c r="AD30" s="510">
        <v>1</v>
      </c>
      <c r="AE30" s="510">
        <v>2</v>
      </c>
      <c r="AF30" s="510">
        <v>0</v>
      </c>
      <c r="AG30" s="368">
        <v>2</v>
      </c>
      <c r="AH30" s="371">
        <v>4</v>
      </c>
      <c r="AI30" s="368">
        <v>3</v>
      </c>
      <c r="AJ30" s="513">
        <v>6</v>
      </c>
      <c r="AK30" s="513">
        <v>0</v>
      </c>
      <c r="AL30" s="513">
        <v>0</v>
      </c>
      <c r="AM30" s="513">
        <v>0.5</v>
      </c>
    </row>
    <row r="31" spans="1:39" x14ac:dyDescent="0.25">
      <c r="A31" s="35" t="s">
        <v>557</v>
      </c>
      <c r="B31" s="35" t="s">
        <v>558</v>
      </c>
      <c r="C31" s="683" t="s">
        <v>763</v>
      </c>
      <c r="D31" s="683" t="s">
        <v>133</v>
      </c>
      <c r="E31" s="294"/>
      <c r="F31" s="663">
        <v>85.085000000000008</v>
      </c>
      <c r="G31" s="370">
        <v>81.67</v>
      </c>
      <c r="H31" s="370">
        <v>88.5</v>
      </c>
      <c r="I31" s="322">
        <v>6</v>
      </c>
      <c r="J31" s="322">
        <v>6</v>
      </c>
      <c r="K31" s="322">
        <v>2</v>
      </c>
      <c r="L31" s="322">
        <v>0</v>
      </c>
      <c r="M31" s="322">
        <v>10</v>
      </c>
      <c r="N31" s="322">
        <v>0</v>
      </c>
      <c r="O31" s="322" t="s">
        <v>311</v>
      </c>
      <c r="P31" s="322">
        <v>2</v>
      </c>
      <c r="Q31" s="322">
        <v>2</v>
      </c>
      <c r="R31" s="499" t="s">
        <v>311</v>
      </c>
      <c r="S31" s="367" t="s">
        <v>311</v>
      </c>
      <c r="T31" s="367" t="s">
        <v>311</v>
      </c>
      <c r="U31" s="367">
        <v>10</v>
      </c>
      <c r="V31" s="367">
        <v>2</v>
      </c>
      <c r="W31" s="367">
        <v>2</v>
      </c>
      <c r="X31" s="367">
        <v>2</v>
      </c>
      <c r="Y31" s="367">
        <v>6</v>
      </c>
      <c r="Z31" s="369">
        <v>8</v>
      </c>
      <c r="AA31" s="510">
        <v>3</v>
      </c>
      <c r="AB31" s="510">
        <v>8</v>
      </c>
      <c r="AC31" s="510">
        <v>1</v>
      </c>
      <c r="AD31" s="510">
        <v>1</v>
      </c>
      <c r="AE31" s="510">
        <v>2</v>
      </c>
      <c r="AF31" s="510">
        <v>0</v>
      </c>
      <c r="AG31" s="368">
        <v>2</v>
      </c>
      <c r="AH31" s="371">
        <v>4</v>
      </c>
      <c r="AI31" s="368">
        <v>3</v>
      </c>
      <c r="AJ31" s="513">
        <v>6</v>
      </c>
      <c r="AK31" s="513">
        <v>0</v>
      </c>
      <c r="AL31" s="513">
        <v>0</v>
      </c>
      <c r="AM31" s="513">
        <v>0.5</v>
      </c>
    </row>
    <row r="32" spans="1:39" x14ac:dyDescent="0.25">
      <c r="A32" s="35" t="s">
        <v>557</v>
      </c>
      <c r="B32" s="35" t="s">
        <v>764</v>
      </c>
      <c r="C32" s="683" t="s">
        <v>765</v>
      </c>
      <c r="D32" s="683" t="s">
        <v>133</v>
      </c>
      <c r="E32" s="294"/>
      <c r="F32" s="663">
        <v>89.085000000000008</v>
      </c>
      <c r="G32" s="370">
        <v>87.67</v>
      </c>
      <c r="H32" s="370">
        <v>90.5</v>
      </c>
      <c r="I32" s="322">
        <v>6</v>
      </c>
      <c r="J32" s="322">
        <v>4</v>
      </c>
      <c r="K32" s="322">
        <v>2</v>
      </c>
      <c r="L32" s="322">
        <v>6</v>
      </c>
      <c r="M32" s="322">
        <v>10</v>
      </c>
      <c r="N32" s="322">
        <v>0</v>
      </c>
      <c r="O32" s="322" t="s">
        <v>311</v>
      </c>
      <c r="P32" s="322">
        <v>2</v>
      </c>
      <c r="Q32" s="322">
        <v>2</v>
      </c>
      <c r="R32" s="499" t="s">
        <v>311</v>
      </c>
      <c r="S32" s="367" t="s">
        <v>311</v>
      </c>
      <c r="T32" s="367" t="s">
        <v>311</v>
      </c>
      <c r="U32" s="367">
        <v>10</v>
      </c>
      <c r="V32" s="367">
        <v>2</v>
      </c>
      <c r="W32" s="367">
        <v>0</v>
      </c>
      <c r="X32" s="367">
        <v>2</v>
      </c>
      <c r="Y32" s="367">
        <v>6</v>
      </c>
      <c r="Z32" s="369">
        <v>8</v>
      </c>
      <c r="AA32" s="510">
        <v>3</v>
      </c>
      <c r="AB32" s="510">
        <v>8</v>
      </c>
      <c r="AC32" s="510">
        <v>1</v>
      </c>
      <c r="AD32" s="510">
        <v>1</v>
      </c>
      <c r="AE32" s="510">
        <v>2</v>
      </c>
      <c r="AF32" s="510">
        <v>0</v>
      </c>
      <c r="AG32" s="368">
        <v>2</v>
      </c>
      <c r="AH32" s="371">
        <v>4</v>
      </c>
      <c r="AI32" s="368">
        <v>3</v>
      </c>
      <c r="AJ32" s="513">
        <v>6</v>
      </c>
      <c r="AK32" s="513">
        <v>0</v>
      </c>
      <c r="AL32" s="513">
        <v>0</v>
      </c>
      <c r="AM32" s="513">
        <v>0.5</v>
      </c>
    </row>
    <row r="33" spans="1:39" x14ac:dyDescent="0.25">
      <c r="A33" s="35" t="s">
        <v>557</v>
      </c>
      <c r="B33" s="35" t="s">
        <v>559</v>
      </c>
      <c r="C33" s="683" t="s">
        <v>766</v>
      </c>
      <c r="D33" s="683" t="s">
        <v>124</v>
      </c>
      <c r="E33" s="294"/>
      <c r="F33" s="663">
        <v>74</v>
      </c>
      <c r="G33" s="370">
        <v>68.5</v>
      </c>
      <c r="H33" s="370">
        <v>79.5</v>
      </c>
      <c r="I33" s="322">
        <v>0</v>
      </c>
      <c r="J33" s="322">
        <v>2</v>
      </c>
      <c r="K33" s="322">
        <v>2</v>
      </c>
      <c r="L33" s="322">
        <v>4</v>
      </c>
      <c r="M33" s="322">
        <v>10</v>
      </c>
      <c r="N33" s="322">
        <v>0</v>
      </c>
      <c r="O33" s="322" t="s">
        <v>311</v>
      </c>
      <c r="P33" s="322">
        <v>2</v>
      </c>
      <c r="Q33" s="322">
        <v>2</v>
      </c>
      <c r="R33" s="499" t="s">
        <v>311</v>
      </c>
      <c r="S33" s="367">
        <v>2</v>
      </c>
      <c r="T33" s="367">
        <v>6</v>
      </c>
      <c r="U33" s="367" t="s">
        <v>311</v>
      </c>
      <c r="V33" s="367">
        <v>2</v>
      </c>
      <c r="W33" s="367">
        <v>2</v>
      </c>
      <c r="X33" s="367">
        <v>2</v>
      </c>
      <c r="Y33" s="367">
        <v>6</v>
      </c>
      <c r="Z33" s="369">
        <v>8</v>
      </c>
      <c r="AA33" s="510">
        <v>3</v>
      </c>
      <c r="AB33" s="510">
        <v>8</v>
      </c>
      <c r="AC33" s="510">
        <v>1</v>
      </c>
      <c r="AD33" s="510">
        <v>1</v>
      </c>
      <c r="AE33" s="510">
        <v>2</v>
      </c>
      <c r="AF33" s="510">
        <v>0</v>
      </c>
      <c r="AG33" s="368">
        <v>2</v>
      </c>
      <c r="AH33" s="371">
        <v>4</v>
      </c>
      <c r="AI33" s="368">
        <v>3</v>
      </c>
      <c r="AJ33" s="513">
        <v>5</v>
      </c>
      <c r="AK33" s="513">
        <v>0</v>
      </c>
      <c r="AL33" s="513">
        <v>0</v>
      </c>
      <c r="AM33" s="513">
        <v>0.5</v>
      </c>
    </row>
    <row r="34" spans="1:39" x14ac:dyDescent="0.25">
      <c r="A34" s="35" t="s">
        <v>557</v>
      </c>
      <c r="B34" s="35" t="s">
        <v>767</v>
      </c>
      <c r="C34" s="683" t="s">
        <v>768</v>
      </c>
      <c r="D34" s="683" t="s">
        <v>133</v>
      </c>
      <c r="E34" s="294"/>
      <c r="F34" s="663">
        <v>88.414999999999992</v>
      </c>
      <c r="G34" s="370">
        <v>89.33</v>
      </c>
      <c r="H34" s="370">
        <v>87.5</v>
      </c>
      <c r="I34" s="322">
        <v>6</v>
      </c>
      <c r="J34" s="322">
        <v>4</v>
      </c>
      <c r="K34" s="322">
        <v>2</v>
      </c>
      <c r="L34" s="322">
        <v>6</v>
      </c>
      <c r="M34" s="322">
        <v>10</v>
      </c>
      <c r="N34" s="322">
        <v>0</v>
      </c>
      <c r="O34" s="322" t="s">
        <v>311</v>
      </c>
      <c r="P34" s="322">
        <v>2</v>
      </c>
      <c r="Q34" s="322">
        <v>2</v>
      </c>
      <c r="R34" s="499" t="s">
        <v>311</v>
      </c>
      <c r="S34" s="367" t="s">
        <v>311</v>
      </c>
      <c r="T34" s="367" t="s">
        <v>311</v>
      </c>
      <c r="U34" s="367">
        <v>10</v>
      </c>
      <c r="V34" s="367">
        <v>2</v>
      </c>
      <c r="W34" s="367">
        <v>2</v>
      </c>
      <c r="X34" s="367">
        <v>2</v>
      </c>
      <c r="Y34" s="367">
        <v>6</v>
      </c>
      <c r="Z34" s="369">
        <v>4</v>
      </c>
      <c r="AA34" s="510">
        <v>3</v>
      </c>
      <c r="AB34" s="510">
        <v>8</v>
      </c>
      <c r="AC34" s="510">
        <v>1</v>
      </c>
      <c r="AD34" s="510">
        <v>0</v>
      </c>
      <c r="AE34" s="510">
        <v>2</v>
      </c>
      <c r="AF34" s="510">
        <v>0</v>
      </c>
      <c r="AG34" s="368">
        <v>2</v>
      </c>
      <c r="AH34" s="371">
        <v>4</v>
      </c>
      <c r="AI34" s="368">
        <v>3</v>
      </c>
      <c r="AJ34" s="513">
        <v>6</v>
      </c>
      <c r="AK34" s="513">
        <v>0</v>
      </c>
      <c r="AL34" s="513">
        <v>0</v>
      </c>
      <c r="AM34" s="513">
        <v>0.5</v>
      </c>
    </row>
    <row r="35" spans="1:39" x14ac:dyDescent="0.25">
      <c r="A35" s="35" t="s">
        <v>560</v>
      </c>
      <c r="B35" s="35" t="s">
        <v>769</v>
      </c>
      <c r="C35" s="683" t="s">
        <v>770</v>
      </c>
      <c r="D35" s="683" t="s">
        <v>133</v>
      </c>
      <c r="E35" s="294"/>
      <c r="F35" s="663">
        <v>70.5</v>
      </c>
      <c r="G35" s="370">
        <v>76</v>
      </c>
      <c r="H35" s="370">
        <v>65</v>
      </c>
      <c r="I35" s="322">
        <v>6</v>
      </c>
      <c r="J35" s="322">
        <v>2</v>
      </c>
      <c r="K35" s="322">
        <v>1</v>
      </c>
      <c r="L35" s="322">
        <v>4</v>
      </c>
      <c r="M35" s="322">
        <v>10</v>
      </c>
      <c r="N35" s="322">
        <v>0</v>
      </c>
      <c r="O35" s="322" t="s">
        <v>311</v>
      </c>
      <c r="P35" s="322">
        <v>1</v>
      </c>
      <c r="Q35" s="322">
        <v>1</v>
      </c>
      <c r="R35" s="499" t="s">
        <v>311</v>
      </c>
      <c r="S35" s="367" t="s">
        <v>311</v>
      </c>
      <c r="T35" s="367" t="s">
        <v>311</v>
      </c>
      <c r="U35" s="367">
        <v>9</v>
      </c>
      <c r="V35" s="367">
        <v>2</v>
      </c>
      <c r="W35" s="367">
        <v>1</v>
      </c>
      <c r="X35" s="367">
        <v>2</v>
      </c>
      <c r="Y35" s="367">
        <v>5</v>
      </c>
      <c r="Z35" s="369">
        <v>0</v>
      </c>
      <c r="AA35" s="510">
        <v>3</v>
      </c>
      <c r="AB35" s="510">
        <v>3</v>
      </c>
      <c r="AC35" s="510">
        <v>1</v>
      </c>
      <c r="AD35" s="510">
        <v>1</v>
      </c>
      <c r="AE35" s="510">
        <v>2</v>
      </c>
      <c r="AF35" s="510">
        <v>0</v>
      </c>
      <c r="AG35" s="368">
        <v>2</v>
      </c>
      <c r="AH35" s="371">
        <v>4</v>
      </c>
      <c r="AI35" s="368">
        <v>1</v>
      </c>
      <c r="AJ35" s="513">
        <v>4</v>
      </c>
      <c r="AK35" s="513">
        <v>0</v>
      </c>
      <c r="AL35" s="513">
        <v>0</v>
      </c>
      <c r="AM35" s="513">
        <v>0</v>
      </c>
    </row>
    <row r="36" spans="1:39" x14ac:dyDescent="0.25">
      <c r="A36" s="35" t="s">
        <v>561</v>
      </c>
      <c r="B36" s="35" t="s">
        <v>562</v>
      </c>
      <c r="C36" s="683" t="s">
        <v>771</v>
      </c>
      <c r="D36" s="683" t="s">
        <v>133</v>
      </c>
      <c r="E36" s="294"/>
      <c r="F36" s="663">
        <v>77.75</v>
      </c>
      <c r="G36" s="370">
        <v>78.5</v>
      </c>
      <c r="H36" s="370">
        <v>77</v>
      </c>
      <c r="I36" s="322">
        <v>6</v>
      </c>
      <c r="J36" s="322">
        <v>2</v>
      </c>
      <c r="K36" s="322">
        <v>1</v>
      </c>
      <c r="L36" s="322">
        <v>6</v>
      </c>
      <c r="M36" s="322">
        <v>10</v>
      </c>
      <c r="N36" s="322">
        <v>0</v>
      </c>
      <c r="O36" s="322" t="s">
        <v>311</v>
      </c>
      <c r="P36" s="322">
        <v>2</v>
      </c>
      <c r="Q36" s="322">
        <v>2</v>
      </c>
      <c r="R36" s="499" t="s">
        <v>311</v>
      </c>
      <c r="S36" s="367" t="s">
        <v>311</v>
      </c>
      <c r="T36" s="367" t="s">
        <v>311</v>
      </c>
      <c r="U36" s="367">
        <v>10</v>
      </c>
      <c r="V36" s="367">
        <v>2</v>
      </c>
      <c r="W36" s="367">
        <v>2</v>
      </c>
      <c r="X36" s="367">
        <v>0</v>
      </c>
      <c r="Y36" s="367">
        <v>2</v>
      </c>
      <c r="Z36" s="369">
        <v>2</v>
      </c>
      <c r="AA36" s="510">
        <v>3</v>
      </c>
      <c r="AB36" s="510">
        <v>8</v>
      </c>
      <c r="AC36" s="510">
        <v>1</v>
      </c>
      <c r="AD36" s="510">
        <v>1</v>
      </c>
      <c r="AE36" s="510">
        <v>2</v>
      </c>
      <c r="AF36" s="510">
        <v>0</v>
      </c>
      <c r="AG36" s="368">
        <v>2</v>
      </c>
      <c r="AH36" s="371">
        <v>4</v>
      </c>
      <c r="AI36" s="368">
        <v>3</v>
      </c>
      <c r="AJ36" s="513">
        <v>6</v>
      </c>
      <c r="AK36" s="513">
        <v>0</v>
      </c>
      <c r="AL36" s="513">
        <v>0</v>
      </c>
      <c r="AM36" s="513">
        <v>0</v>
      </c>
    </row>
    <row r="37" spans="1:39" x14ac:dyDescent="0.25">
      <c r="A37" s="35" t="s">
        <v>561</v>
      </c>
      <c r="B37" s="35" t="s">
        <v>563</v>
      </c>
      <c r="C37" s="683" t="s">
        <v>772</v>
      </c>
      <c r="D37" s="683" t="s">
        <v>133</v>
      </c>
      <c r="E37" s="294"/>
      <c r="F37" s="663">
        <v>83.75</v>
      </c>
      <c r="G37" s="370">
        <v>89.5</v>
      </c>
      <c r="H37" s="370">
        <v>78</v>
      </c>
      <c r="I37" s="322">
        <v>6</v>
      </c>
      <c r="J37" s="322">
        <v>4</v>
      </c>
      <c r="K37" s="322">
        <v>2</v>
      </c>
      <c r="L37" s="322">
        <v>6</v>
      </c>
      <c r="M37" s="322">
        <v>10</v>
      </c>
      <c r="N37" s="322">
        <v>0</v>
      </c>
      <c r="O37" s="322" t="s">
        <v>311</v>
      </c>
      <c r="P37" s="322">
        <v>2</v>
      </c>
      <c r="Q37" s="322">
        <v>2</v>
      </c>
      <c r="R37" s="499" t="s">
        <v>311</v>
      </c>
      <c r="S37" s="367" t="s">
        <v>311</v>
      </c>
      <c r="T37" s="367" t="s">
        <v>311</v>
      </c>
      <c r="U37" s="367">
        <v>10</v>
      </c>
      <c r="V37" s="367">
        <v>0</v>
      </c>
      <c r="W37" s="367">
        <v>0</v>
      </c>
      <c r="X37" s="367">
        <v>0</v>
      </c>
      <c r="Y37" s="367">
        <v>2</v>
      </c>
      <c r="Z37" s="369">
        <v>4</v>
      </c>
      <c r="AA37" s="510">
        <v>3</v>
      </c>
      <c r="AB37" s="510">
        <v>8</v>
      </c>
      <c r="AC37" s="510">
        <v>1</v>
      </c>
      <c r="AD37" s="510">
        <v>1</v>
      </c>
      <c r="AE37" s="510">
        <v>2</v>
      </c>
      <c r="AF37" s="510">
        <v>0</v>
      </c>
      <c r="AG37" s="368">
        <v>2</v>
      </c>
      <c r="AH37" s="371">
        <v>4</v>
      </c>
      <c r="AI37" s="368">
        <v>3</v>
      </c>
      <c r="AJ37" s="513">
        <v>6</v>
      </c>
      <c r="AK37" s="513">
        <v>0</v>
      </c>
      <c r="AL37" s="513">
        <v>0</v>
      </c>
      <c r="AM37" s="513">
        <v>0</v>
      </c>
    </row>
    <row r="38" spans="1:39" x14ac:dyDescent="0.25">
      <c r="A38" s="35" t="s">
        <v>561</v>
      </c>
      <c r="B38" s="35" t="s">
        <v>774</v>
      </c>
      <c r="C38" s="683" t="s">
        <v>775</v>
      </c>
      <c r="D38" s="683" t="s">
        <v>280</v>
      </c>
      <c r="E38" s="294"/>
      <c r="F38" s="663">
        <v>77</v>
      </c>
      <c r="G38" s="370" t="s">
        <v>874</v>
      </c>
      <c r="H38" s="370">
        <v>77</v>
      </c>
      <c r="I38" s="322">
        <v>5</v>
      </c>
      <c r="J38" s="322">
        <v>4</v>
      </c>
      <c r="K38" s="322">
        <v>1</v>
      </c>
      <c r="L38" s="322">
        <v>6</v>
      </c>
      <c r="M38" s="322">
        <v>10</v>
      </c>
      <c r="N38" s="322">
        <v>0</v>
      </c>
      <c r="O38" s="322" t="s">
        <v>311</v>
      </c>
      <c r="P38" s="322">
        <v>2</v>
      </c>
      <c r="Q38" s="322">
        <v>2</v>
      </c>
      <c r="R38" s="499" t="s">
        <v>311</v>
      </c>
      <c r="S38" s="367" t="s">
        <v>311</v>
      </c>
      <c r="T38" s="367" t="s">
        <v>311</v>
      </c>
      <c r="U38" s="367">
        <v>9</v>
      </c>
      <c r="V38" s="367">
        <v>1</v>
      </c>
      <c r="W38" s="367">
        <v>1</v>
      </c>
      <c r="X38" s="367">
        <v>2</v>
      </c>
      <c r="Y38" s="367">
        <v>4</v>
      </c>
      <c r="Z38" s="369">
        <v>8</v>
      </c>
      <c r="AA38" s="510">
        <v>3</v>
      </c>
      <c r="AB38" s="510">
        <v>0</v>
      </c>
      <c r="AC38" s="510">
        <v>1</v>
      </c>
      <c r="AD38" s="510">
        <v>1</v>
      </c>
      <c r="AE38" s="510">
        <v>2</v>
      </c>
      <c r="AF38" s="510">
        <v>0</v>
      </c>
      <c r="AG38" s="368">
        <v>2</v>
      </c>
      <c r="AH38" s="371">
        <v>4</v>
      </c>
      <c r="AI38" s="368">
        <v>3</v>
      </c>
      <c r="AJ38" s="513">
        <v>6</v>
      </c>
      <c r="AK38" s="513">
        <v>0</v>
      </c>
      <c r="AL38" s="513">
        <v>0</v>
      </c>
      <c r="AM38" s="513">
        <v>0</v>
      </c>
    </row>
    <row r="39" spans="1:39" x14ac:dyDescent="0.25">
      <c r="A39" s="35" t="s">
        <v>561</v>
      </c>
      <c r="B39" s="35" t="s">
        <v>564</v>
      </c>
      <c r="C39" s="683" t="s">
        <v>776</v>
      </c>
      <c r="D39" s="683" t="s">
        <v>133</v>
      </c>
      <c r="E39" s="294"/>
      <c r="F39" s="663">
        <v>84.75</v>
      </c>
      <c r="G39" s="370">
        <v>87.5</v>
      </c>
      <c r="H39" s="370">
        <v>82</v>
      </c>
      <c r="I39" s="322">
        <v>6</v>
      </c>
      <c r="J39" s="322">
        <v>4</v>
      </c>
      <c r="K39" s="322">
        <v>0</v>
      </c>
      <c r="L39" s="322">
        <v>6</v>
      </c>
      <c r="M39" s="322">
        <v>10</v>
      </c>
      <c r="N39" s="322">
        <v>0</v>
      </c>
      <c r="O39" s="322" t="s">
        <v>311</v>
      </c>
      <c r="P39" s="322">
        <v>2</v>
      </c>
      <c r="Q39" s="322">
        <v>2</v>
      </c>
      <c r="R39" s="499" t="s">
        <v>311</v>
      </c>
      <c r="S39" s="367" t="s">
        <v>311</v>
      </c>
      <c r="T39" s="367" t="s">
        <v>311</v>
      </c>
      <c r="U39" s="367">
        <v>10</v>
      </c>
      <c r="V39" s="367">
        <v>2</v>
      </c>
      <c r="W39" s="367">
        <v>2</v>
      </c>
      <c r="X39" s="367">
        <v>2</v>
      </c>
      <c r="Y39" s="367">
        <v>6</v>
      </c>
      <c r="Z39" s="369">
        <v>2</v>
      </c>
      <c r="AA39" s="510">
        <v>3</v>
      </c>
      <c r="AB39" s="510">
        <v>8</v>
      </c>
      <c r="AC39" s="510">
        <v>0</v>
      </c>
      <c r="AD39" s="510">
        <v>0</v>
      </c>
      <c r="AE39" s="510">
        <v>2</v>
      </c>
      <c r="AF39" s="510">
        <v>0</v>
      </c>
      <c r="AG39" s="368">
        <v>2</v>
      </c>
      <c r="AH39" s="371">
        <v>4</v>
      </c>
      <c r="AI39" s="368">
        <v>3</v>
      </c>
      <c r="AJ39" s="513">
        <v>6</v>
      </c>
      <c r="AK39" s="513">
        <v>0</v>
      </c>
      <c r="AL39" s="513">
        <v>0</v>
      </c>
      <c r="AM39" s="513">
        <v>0</v>
      </c>
    </row>
    <row r="40" spans="1:39" x14ac:dyDescent="0.25">
      <c r="A40" s="35" t="s">
        <v>561</v>
      </c>
      <c r="B40" s="35" t="s">
        <v>778</v>
      </c>
      <c r="C40" s="683" t="s">
        <v>779</v>
      </c>
      <c r="D40" s="683" t="s">
        <v>280</v>
      </c>
      <c r="E40" s="294"/>
      <c r="F40" s="663">
        <v>69</v>
      </c>
      <c r="G40" s="370" t="s">
        <v>874</v>
      </c>
      <c r="H40" s="370">
        <v>69</v>
      </c>
      <c r="I40" s="322">
        <v>5</v>
      </c>
      <c r="J40" s="322">
        <v>6</v>
      </c>
      <c r="K40" s="322">
        <v>1</v>
      </c>
      <c r="L40" s="322">
        <v>4</v>
      </c>
      <c r="M40" s="322">
        <v>10</v>
      </c>
      <c r="N40" s="322">
        <v>0</v>
      </c>
      <c r="O40" s="322" t="s">
        <v>311</v>
      </c>
      <c r="P40" s="322">
        <v>2</v>
      </c>
      <c r="Q40" s="322">
        <v>2</v>
      </c>
      <c r="R40" s="499" t="s">
        <v>311</v>
      </c>
      <c r="S40" s="367" t="s">
        <v>311</v>
      </c>
      <c r="T40" s="367" t="s">
        <v>311</v>
      </c>
      <c r="U40" s="367">
        <v>6</v>
      </c>
      <c r="V40" s="367">
        <v>1</v>
      </c>
      <c r="W40" s="367">
        <v>0</v>
      </c>
      <c r="X40" s="367">
        <v>1</v>
      </c>
      <c r="Y40" s="367">
        <v>2</v>
      </c>
      <c r="Z40" s="369">
        <v>8</v>
      </c>
      <c r="AA40" s="510">
        <v>3</v>
      </c>
      <c r="AB40" s="510">
        <v>0</v>
      </c>
      <c r="AC40" s="510">
        <v>1</v>
      </c>
      <c r="AD40" s="510">
        <v>1</v>
      </c>
      <c r="AE40" s="510">
        <v>2</v>
      </c>
      <c r="AF40" s="510">
        <v>0</v>
      </c>
      <c r="AG40" s="368">
        <v>2</v>
      </c>
      <c r="AH40" s="371">
        <v>4</v>
      </c>
      <c r="AI40" s="368">
        <v>3</v>
      </c>
      <c r="AJ40" s="513">
        <v>5</v>
      </c>
      <c r="AK40" s="513">
        <v>0</v>
      </c>
      <c r="AL40" s="513">
        <v>0</v>
      </c>
      <c r="AM40" s="513">
        <v>0</v>
      </c>
    </row>
    <row r="41" spans="1:39" x14ac:dyDescent="0.25">
      <c r="A41" s="35" t="s">
        <v>567</v>
      </c>
      <c r="B41" s="35" t="s">
        <v>568</v>
      </c>
      <c r="C41" s="683" t="s">
        <v>780</v>
      </c>
      <c r="D41" s="683" t="s">
        <v>133</v>
      </c>
      <c r="E41" s="294"/>
      <c r="F41" s="663">
        <v>83</v>
      </c>
      <c r="G41" s="370">
        <v>88</v>
      </c>
      <c r="H41" s="370">
        <v>78</v>
      </c>
      <c r="I41" s="322">
        <v>6</v>
      </c>
      <c r="J41" s="322">
        <v>6</v>
      </c>
      <c r="K41" s="322">
        <v>1</v>
      </c>
      <c r="L41" s="322">
        <v>6</v>
      </c>
      <c r="M41" s="322">
        <v>10</v>
      </c>
      <c r="N41" s="322">
        <v>0</v>
      </c>
      <c r="O41" s="322" t="s">
        <v>311</v>
      </c>
      <c r="P41" s="322">
        <v>2</v>
      </c>
      <c r="Q41" s="322">
        <v>2</v>
      </c>
      <c r="R41" s="499" t="s">
        <v>311</v>
      </c>
      <c r="S41" s="367" t="s">
        <v>311</v>
      </c>
      <c r="T41" s="367" t="s">
        <v>311</v>
      </c>
      <c r="U41" s="367">
        <v>4</v>
      </c>
      <c r="V41" s="367">
        <v>2</v>
      </c>
      <c r="W41" s="367">
        <v>2</v>
      </c>
      <c r="X41" s="367">
        <v>2</v>
      </c>
      <c r="Y41" s="367">
        <v>6</v>
      </c>
      <c r="Z41" s="369">
        <v>2</v>
      </c>
      <c r="AA41" s="510">
        <v>3</v>
      </c>
      <c r="AB41" s="510">
        <v>8</v>
      </c>
      <c r="AC41" s="510">
        <v>0</v>
      </c>
      <c r="AD41" s="510">
        <v>0</v>
      </c>
      <c r="AE41" s="510">
        <v>2</v>
      </c>
      <c r="AF41" s="510">
        <v>0</v>
      </c>
      <c r="AG41" s="368">
        <v>1</v>
      </c>
      <c r="AH41" s="371">
        <v>4</v>
      </c>
      <c r="AI41" s="368">
        <v>2.5</v>
      </c>
      <c r="AJ41" s="513">
        <v>6</v>
      </c>
      <c r="AK41" s="513">
        <v>0</v>
      </c>
      <c r="AL41" s="513">
        <v>0</v>
      </c>
      <c r="AM41" s="513">
        <v>0.5</v>
      </c>
    </row>
    <row r="42" spans="1:39" x14ac:dyDescent="0.25">
      <c r="A42" s="35" t="s">
        <v>569</v>
      </c>
      <c r="B42" s="35" t="s">
        <v>781</v>
      </c>
      <c r="C42" s="683" t="s">
        <v>782</v>
      </c>
      <c r="D42" s="683" t="s">
        <v>133</v>
      </c>
      <c r="E42" s="294"/>
      <c r="F42" s="663">
        <v>70.875</v>
      </c>
      <c r="G42" s="370">
        <v>71.25</v>
      </c>
      <c r="H42" s="370">
        <v>70.5</v>
      </c>
      <c r="I42" s="322">
        <v>6</v>
      </c>
      <c r="J42" s="322">
        <v>8</v>
      </c>
      <c r="K42" s="322">
        <v>1</v>
      </c>
      <c r="L42" s="322">
        <v>6</v>
      </c>
      <c r="M42" s="322">
        <v>10</v>
      </c>
      <c r="N42" s="322">
        <v>0</v>
      </c>
      <c r="O42" s="322" t="s">
        <v>311</v>
      </c>
      <c r="P42" s="322">
        <v>2</v>
      </c>
      <c r="Q42" s="322">
        <v>2</v>
      </c>
      <c r="R42" s="499" t="s">
        <v>311</v>
      </c>
      <c r="S42" s="367" t="s">
        <v>311</v>
      </c>
      <c r="T42" s="367" t="s">
        <v>311</v>
      </c>
      <c r="U42" s="367">
        <v>4</v>
      </c>
      <c r="V42" s="367">
        <v>2</v>
      </c>
      <c r="W42" s="367">
        <v>0</v>
      </c>
      <c r="X42" s="367">
        <v>0</v>
      </c>
      <c r="Y42" s="367">
        <v>0</v>
      </c>
      <c r="Z42" s="369">
        <v>0</v>
      </c>
      <c r="AA42" s="510">
        <v>3</v>
      </c>
      <c r="AB42" s="510">
        <v>8</v>
      </c>
      <c r="AC42" s="510">
        <v>0</v>
      </c>
      <c r="AD42" s="510">
        <v>0</v>
      </c>
      <c r="AE42" s="510">
        <v>2</v>
      </c>
      <c r="AF42" s="510">
        <v>0</v>
      </c>
      <c r="AG42" s="368">
        <v>2</v>
      </c>
      <c r="AH42" s="371">
        <v>4</v>
      </c>
      <c r="AI42" s="368">
        <v>3</v>
      </c>
      <c r="AJ42" s="513">
        <v>5</v>
      </c>
      <c r="AK42" s="513">
        <v>2</v>
      </c>
      <c r="AL42" s="513">
        <v>0</v>
      </c>
      <c r="AM42" s="513">
        <v>0.5</v>
      </c>
    </row>
    <row r="43" spans="1:39" x14ac:dyDescent="0.25">
      <c r="A43" s="35" t="s">
        <v>570</v>
      </c>
      <c r="B43" s="35" t="s">
        <v>571</v>
      </c>
      <c r="C43" s="683" t="s">
        <v>783</v>
      </c>
      <c r="D43" s="683" t="s">
        <v>133</v>
      </c>
      <c r="E43" s="294"/>
      <c r="F43" s="663">
        <v>88.585000000000008</v>
      </c>
      <c r="G43" s="370">
        <v>94.67</v>
      </c>
      <c r="H43" s="370">
        <v>82.5</v>
      </c>
      <c r="I43" s="322">
        <v>6</v>
      </c>
      <c r="J43" s="322">
        <v>6</v>
      </c>
      <c r="K43" s="322">
        <v>1</v>
      </c>
      <c r="L43" s="322">
        <v>6</v>
      </c>
      <c r="M43" s="322">
        <v>10</v>
      </c>
      <c r="N43" s="322">
        <v>0</v>
      </c>
      <c r="O43" s="322" t="s">
        <v>311</v>
      </c>
      <c r="P43" s="322">
        <v>2</v>
      </c>
      <c r="Q43" s="322">
        <v>2</v>
      </c>
      <c r="R43" s="499" t="s">
        <v>311</v>
      </c>
      <c r="S43" s="367" t="s">
        <v>311</v>
      </c>
      <c r="T43" s="367" t="s">
        <v>311</v>
      </c>
      <c r="U43" s="367">
        <v>8</v>
      </c>
      <c r="V43" s="367">
        <v>2</v>
      </c>
      <c r="W43" s="367">
        <v>2</v>
      </c>
      <c r="X43" s="367">
        <v>0</v>
      </c>
      <c r="Y43" s="367">
        <v>5</v>
      </c>
      <c r="Z43" s="369">
        <v>2</v>
      </c>
      <c r="AA43" s="510">
        <v>3</v>
      </c>
      <c r="AB43" s="510">
        <v>8</v>
      </c>
      <c r="AC43" s="510">
        <v>1</v>
      </c>
      <c r="AD43" s="510">
        <v>1</v>
      </c>
      <c r="AE43" s="510">
        <v>2</v>
      </c>
      <c r="AF43" s="510">
        <v>0</v>
      </c>
      <c r="AG43" s="368">
        <v>2</v>
      </c>
      <c r="AH43" s="371">
        <v>4</v>
      </c>
      <c r="AI43" s="368">
        <v>3</v>
      </c>
      <c r="AJ43" s="513">
        <v>6</v>
      </c>
      <c r="AK43" s="513">
        <v>0</v>
      </c>
      <c r="AL43" s="513">
        <v>0</v>
      </c>
      <c r="AM43" s="513">
        <v>0.5</v>
      </c>
    </row>
    <row r="44" spans="1:39" x14ac:dyDescent="0.25">
      <c r="A44" s="35" t="s">
        <v>570</v>
      </c>
      <c r="B44" s="35" t="s">
        <v>572</v>
      </c>
      <c r="C44" s="683" t="s">
        <v>784</v>
      </c>
      <c r="D44" s="683" t="s">
        <v>133</v>
      </c>
      <c r="E44" s="294"/>
      <c r="F44" s="663">
        <v>92.664999999999992</v>
      </c>
      <c r="G44" s="370">
        <v>94.83</v>
      </c>
      <c r="H44" s="370">
        <v>90.5</v>
      </c>
      <c r="I44" s="322">
        <v>6</v>
      </c>
      <c r="J44" s="322">
        <v>4</v>
      </c>
      <c r="K44" s="322">
        <v>0</v>
      </c>
      <c r="L44" s="322">
        <v>6</v>
      </c>
      <c r="M44" s="322">
        <v>10</v>
      </c>
      <c r="N44" s="322">
        <v>0</v>
      </c>
      <c r="O44" s="322" t="s">
        <v>311</v>
      </c>
      <c r="P44" s="322">
        <v>2</v>
      </c>
      <c r="Q44" s="322">
        <v>2</v>
      </c>
      <c r="R44" s="499" t="s">
        <v>311</v>
      </c>
      <c r="S44" s="367" t="s">
        <v>311</v>
      </c>
      <c r="T44" s="367" t="s">
        <v>311</v>
      </c>
      <c r="U44" s="367">
        <v>10</v>
      </c>
      <c r="V44" s="367">
        <v>2</v>
      </c>
      <c r="W44" s="367">
        <v>2</v>
      </c>
      <c r="X44" s="367">
        <v>2</v>
      </c>
      <c r="Y44" s="367">
        <v>6</v>
      </c>
      <c r="Z44" s="369">
        <v>8</v>
      </c>
      <c r="AA44" s="510">
        <v>3</v>
      </c>
      <c r="AB44" s="510">
        <v>8</v>
      </c>
      <c r="AC44" s="510">
        <v>1</v>
      </c>
      <c r="AD44" s="510">
        <v>1</v>
      </c>
      <c r="AE44" s="510">
        <v>2</v>
      </c>
      <c r="AF44" s="510">
        <v>0</v>
      </c>
      <c r="AG44" s="368">
        <v>2</v>
      </c>
      <c r="AH44" s="371">
        <v>4</v>
      </c>
      <c r="AI44" s="368">
        <v>3</v>
      </c>
      <c r="AJ44" s="513">
        <v>6</v>
      </c>
      <c r="AK44" s="513">
        <v>0</v>
      </c>
      <c r="AL44" s="513">
        <v>0</v>
      </c>
      <c r="AM44" s="513">
        <v>0.5</v>
      </c>
    </row>
    <row r="45" spans="1:39" x14ac:dyDescent="0.25">
      <c r="A45" s="35" t="s">
        <v>570</v>
      </c>
      <c r="B45" s="35" t="s">
        <v>573</v>
      </c>
      <c r="C45" s="683" t="s">
        <v>785</v>
      </c>
      <c r="D45" s="683" t="s">
        <v>124</v>
      </c>
      <c r="E45" s="294"/>
      <c r="F45" s="663">
        <v>74.335000000000008</v>
      </c>
      <c r="G45" s="370">
        <v>75.17</v>
      </c>
      <c r="H45" s="370">
        <v>73.5</v>
      </c>
      <c r="I45" s="322">
        <v>0</v>
      </c>
      <c r="J45" s="322">
        <v>4</v>
      </c>
      <c r="K45" s="322">
        <v>1</v>
      </c>
      <c r="L45" s="322">
        <v>6</v>
      </c>
      <c r="M45" s="322">
        <v>10</v>
      </c>
      <c r="N45" s="322">
        <v>0</v>
      </c>
      <c r="O45" s="322" t="s">
        <v>311</v>
      </c>
      <c r="P45" s="322">
        <v>2</v>
      </c>
      <c r="Q45" s="322">
        <v>2</v>
      </c>
      <c r="R45" s="499" t="s">
        <v>311</v>
      </c>
      <c r="S45" s="367">
        <v>2</v>
      </c>
      <c r="T45" s="367">
        <v>6</v>
      </c>
      <c r="U45" s="367" t="s">
        <v>311</v>
      </c>
      <c r="V45" s="367">
        <v>2</v>
      </c>
      <c r="W45" s="367">
        <v>2</v>
      </c>
      <c r="X45" s="367">
        <v>2</v>
      </c>
      <c r="Y45" s="367">
        <v>4</v>
      </c>
      <c r="Z45" s="369">
        <v>0</v>
      </c>
      <c r="AA45" s="510">
        <v>3</v>
      </c>
      <c r="AB45" s="510">
        <v>8</v>
      </c>
      <c r="AC45" s="510">
        <v>1</v>
      </c>
      <c r="AD45" s="510">
        <v>1</v>
      </c>
      <c r="AE45" s="510">
        <v>2</v>
      </c>
      <c r="AF45" s="510">
        <v>0</v>
      </c>
      <c r="AG45" s="368">
        <v>2</v>
      </c>
      <c r="AH45" s="371">
        <v>4</v>
      </c>
      <c r="AI45" s="368">
        <v>3</v>
      </c>
      <c r="AJ45" s="513">
        <v>6</v>
      </c>
      <c r="AK45" s="513">
        <v>0</v>
      </c>
      <c r="AL45" s="513">
        <v>0</v>
      </c>
      <c r="AM45" s="513">
        <v>0.5</v>
      </c>
    </row>
    <row r="46" spans="1:39" x14ac:dyDescent="0.25">
      <c r="A46" s="35" t="s">
        <v>570</v>
      </c>
      <c r="B46" s="35" t="s">
        <v>786</v>
      </c>
      <c r="C46" s="683" t="s">
        <v>787</v>
      </c>
      <c r="D46" s="683" t="s">
        <v>280</v>
      </c>
      <c r="E46" s="294"/>
      <c r="F46" s="663">
        <v>84.664999999999992</v>
      </c>
      <c r="G46" s="370">
        <v>90.83</v>
      </c>
      <c r="H46" s="370">
        <v>78.5</v>
      </c>
      <c r="I46" s="322">
        <v>5</v>
      </c>
      <c r="J46" s="322">
        <v>2</v>
      </c>
      <c r="K46" s="322">
        <v>1</v>
      </c>
      <c r="L46" s="322">
        <v>6</v>
      </c>
      <c r="M46" s="322">
        <v>10</v>
      </c>
      <c r="N46" s="322">
        <v>0</v>
      </c>
      <c r="O46" s="322" t="s">
        <v>311</v>
      </c>
      <c r="P46" s="322">
        <v>2</v>
      </c>
      <c r="Q46" s="322">
        <v>2</v>
      </c>
      <c r="R46" s="499" t="s">
        <v>311</v>
      </c>
      <c r="S46" s="367" t="s">
        <v>311</v>
      </c>
      <c r="T46" s="367" t="s">
        <v>311</v>
      </c>
      <c r="U46" s="367">
        <v>8</v>
      </c>
      <c r="V46" s="367">
        <v>2</v>
      </c>
      <c r="W46" s="367">
        <v>2</v>
      </c>
      <c r="X46" s="367">
        <v>2</v>
      </c>
      <c r="Y46" s="367">
        <v>6</v>
      </c>
      <c r="Z46" s="369">
        <v>2</v>
      </c>
      <c r="AA46" s="510">
        <v>3</v>
      </c>
      <c r="AB46" s="510">
        <v>8</v>
      </c>
      <c r="AC46" s="510">
        <v>0</v>
      </c>
      <c r="AD46" s="510">
        <v>0</v>
      </c>
      <c r="AE46" s="510">
        <v>2</v>
      </c>
      <c r="AF46" s="510">
        <v>0</v>
      </c>
      <c r="AG46" s="368">
        <v>2</v>
      </c>
      <c r="AH46" s="371">
        <v>4</v>
      </c>
      <c r="AI46" s="368">
        <v>3</v>
      </c>
      <c r="AJ46" s="513">
        <v>6</v>
      </c>
      <c r="AK46" s="513">
        <v>0</v>
      </c>
      <c r="AL46" s="513">
        <v>0</v>
      </c>
      <c r="AM46" s="513">
        <v>0.5</v>
      </c>
    </row>
    <row r="47" spans="1:39" x14ac:dyDescent="0.25">
      <c r="A47" s="35" t="s">
        <v>570</v>
      </c>
      <c r="B47" s="35" t="s">
        <v>574</v>
      </c>
      <c r="C47" s="683" t="s">
        <v>788</v>
      </c>
      <c r="D47" s="683" t="s">
        <v>133</v>
      </c>
      <c r="E47" s="294"/>
      <c r="F47" s="663">
        <v>90.335000000000008</v>
      </c>
      <c r="G47" s="370">
        <v>97.17</v>
      </c>
      <c r="H47" s="370">
        <v>83.5</v>
      </c>
      <c r="I47" s="322">
        <v>6</v>
      </c>
      <c r="J47" s="322">
        <v>6</v>
      </c>
      <c r="K47" s="322">
        <v>1</v>
      </c>
      <c r="L47" s="322">
        <v>6</v>
      </c>
      <c r="M47" s="322">
        <v>10</v>
      </c>
      <c r="N47" s="322">
        <v>0</v>
      </c>
      <c r="O47" s="322" t="s">
        <v>311</v>
      </c>
      <c r="P47" s="322">
        <v>2</v>
      </c>
      <c r="Q47" s="322">
        <v>2</v>
      </c>
      <c r="R47" s="499" t="s">
        <v>311</v>
      </c>
      <c r="S47" s="367" t="s">
        <v>311</v>
      </c>
      <c r="T47" s="367" t="s">
        <v>311</v>
      </c>
      <c r="U47" s="367">
        <v>8</v>
      </c>
      <c r="V47" s="367">
        <v>2</v>
      </c>
      <c r="W47" s="367">
        <v>0</v>
      </c>
      <c r="X47" s="367">
        <v>2</v>
      </c>
      <c r="Y47" s="367">
        <v>6</v>
      </c>
      <c r="Z47" s="369">
        <v>2</v>
      </c>
      <c r="AA47" s="510">
        <v>3</v>
      </c>
      <c r="AB47" s="510">
        <v>8</v>
      </c>
      <c r="AC47" s="510">
        <v>1</v>
      </c>
      <c r="AD47" s="510">
        <v>1</v>
      </c>
      <c r="AE47" s="510">
        <v>2</v>
      </c>
      <c r="AF47" s="510">
        <v>0</v>
      </c>
      <c r="AG47" s="368">
        <v>2</v>
      </c>
      <c r="AH47" s="371">
        <v>4</v>
      </c>
      <c r="AI47" s="368">
        <v>3</v>
      </c>
      <c r="AJ47" s="513">
        <v>6</v>
      </c>
      <c r="AK47" s="513">
        <v>0</v>
      </c>
      <c r="AL47" s="513">
        <v>0</v>
      </c>
      <c r="AM47" s="513">
        <v>0.5</v>
      </c>
    </row>
    <row r="48" spans="1:39" x14ac:dyDescent="0.25">
      <c r="A48" s="35" t="s">
        <v>570</v>
      </c>
      <c r="B48" s="35" t="s">
        <v>789</v>
      </c>
      <c r="C48" s="683" t="s">
        <v>790</v>
      </c>
      <c r="D48" s="683" t="s">
        <v>280</v>
      </c>
      <c r="E48" s="294"/>
      <c r="F48" s="663">
        <v>91.335000000000008</v>
      </c>
      <c r="G48" s="370">
        <v>94.17</v>
      </c>
      <c r="H48" s="370">
        <v>88.5</v>
      </c>
      <c r="I48" s="322">
        <v>5</v>
      </c>
      <c r="J48" s="322">
        <v>6</v>
      </c>
      <c r="K48" s="322">
        <v>2</v>
      </c>
      <c r="L48" s="322">
        <v>6</v>
      </c>
      <c r="M48" s="322">
        <v>10</v>
      </c>
      <c r="N48" s="322">
        <v>0</v>
      </c>
      <c r="O48" s="322" t="s">
        <v>311</v>
      </c>
      <c r="P48" s="322">
        <v>2</v>
      </c>
      <c r="Q48" s="322">
        <v>2</v>
      </c>
      <c r="R48" s="499" t="s">
        <v>311</v>
      </c>
      <c r="S48" s="367" t="s">
        <v>311</v>
      </c>
      <c r="T48" s="367" t="s">
        <v>311</v>
      </c>
      <c r="U48" s="367">
        <v>10</v>
      </c>
      <c r="V48" s="367">
        <v>0</v>
      </c>
      <c r="W48" s="367">
        <v>2</v>
      </c>
      <c r="X48" s="367">
        <v>2</v>
      </c>
      <c r="Y48" s="367">
        <v>5</v>
      </c>
      <c r="Z48" s="369">
        <v>8</v>
      </c>
      <c r="AA48" s="510">
        <v>3</v>
      </c>
      <c r="AB48" s="510">
        <v>8</v>
      </c>
      <c r="AC48" s="510">
        <v>0</v>
      </c>
      <c r="AD48" s="510">
        <v>0</v>
      </c>
      <c r="AE48" s="510">
        <v>2</v>
      </c>
      <c r="AF48" s="510">
        <v>0</v>
      </c>
      <c r="AG48" s="368">
        <v>2</v>
      </c>
      <c r="AH48" s="371">
        <v>4</v>
      </c>
      <c r="AI48" s="368">
        <v>3</v>
      </c>
      <c r="AJ48" s="513">
        <v>6</v>
      </c>
      <c r="AK48" s="513">
        <v>0</v>
      </c>
      <c r="AL48" s="513">
        <v>0</v>
      </c>
      <c r="AM48" s="513">
        <v>0.5</v>
      </c>
    </row>
    <row r="49" spans="1:39" x14ac:dyDescent="0.25">
      <c r="A49" s="35" t="s">
        <v>689</v>
      </c>
      <c r="B49" s="35" t="s">
        <v>690</v>
      </c>
      <c r="C49" s="683" t="s">
        <v>791</v>
      </c>
      <c r="D49" s="683" t="s">
        <v>280</v>
      </c>
      <c r="E49" s="294"/>
      <c r="F49" s="663">
        <v>80.585000000000008</v>
      </c>
      <c r="G49" s="370">
        <v>82.67</v>
      </c>
      <c r="H49" s="370">
        <v>78.5</v>
      </c>
      <c r="I49" s="322">
        <v>5</v>
      </c>
      <c r="J49" s="322">
        <v>4</v>
      </c>
      <c r="K49" s="322">
        <v>1</v>
      </c>
      <c r="L49" s="322">
        <v>6</v>
      </c>
      <c r="M49" s="322">
        <v>10</v>
      </c>
      <c r="N49" s="322">
        <v>0</v>
      </c>
      <c r="O49" s="322" t="s">
        <v>311</v>
      </c>
      <c r="P49" s="322">
        <v>2</v>
      </c>
      <c r="Q49" s="322">
        <v>2</v>
      </c>
      <c r="R49" s="499" t="s">
        <v>311</v>
      </c>
      <c r="S49" s="367" t="s">
        <v>311</v>
      </c>
      <c r="T49" s="367" t="s">
        <v>311</v>
      </c>
      <c r="U49" s="367">
        <v>9</v>
      </c>
      <c r="V49" s="367">
        <v>2</v>
      </c>
      <c r="W49" s="367">
        <v>1</v>
      </c>
      <c r="X49" s="367">
        <v>2</v>
      </c>
      <c r="Y49" s="367">
        <v>5</v>
      </c>
      <c r="Z49" s="369">
        <v>8</v>
      </c>
      <c r="AA49" s="510">
        <v>3</v>
      </c>
      <c r="AB49" s="510">
        <v>0</v>
      </c>
      <c r="AC49" s="510">
        <v>1</v>
      </c>
      <c r="AD49" s="510">
        <v>1</v>
      </c>
      <c r="AE49" s="510">
        <v>2</v>
      </c>
      <c r="AF49" s="510">
        <v>0</v>
      </c>
      <c r="AG49" s="368">
        <v>2</v>
      </c>
      <c r="AH49" s="371">
        <v>4</v>
      </c>
      <c r="AI49" s="368">
        <v>3</v>
      </c>
      <c r="AJ49" s="513">
        <v>5</v>
      </c>
      <c r="AK49" s="513">
        <v>0</v>
      </c>
      <c r="AL49" s="513">
        <v>0</v>
      </c>
      <c r="AM49" s="513">
        <v>0.5</v>
      </c>
    </row>
    <row r="50" spans="1:39" x14ac:dyDescent="0.25">
      <c r="A50" s="35" t="s">
        <v>369</v>
      </c>
      <c r="B50" s="35" t="s">
        <v>792</v>
      </c>
      <c r="C50" s="683" t="s">
        <v>793</v>
      </c>
      <c r="D50" s="683" t="s">
        <v>133</v>
      </c>
      <c r="E50" s="294"/>
      <c r="F50" s="663">
        <v>82.25</v>
      </c>
      <c r="G50" s="370">
        <v>80.5</v>
      </c>
      <c r="H50" s="370">
        <v>84</v>
      </c>
      <c r="I50" s="322">
        <v>6</v>
      </c>
      <c r="J50" s="322">
        <v>6</v>
      </c>
      <c r="K50" s="322">
        <v>0</v>
      </c>
      <c r="L50" s="322">
        <v>6</v>
      </c>
      <c r="M50" s="322">
        <v>10</v>
      </c>
      <c r="N50" s="322">
        <v>0</v>
      </c>
      <c r="O50" s="322" t="s">
        <v>311</v>
      </c>
      <c r="P50" s="322">
        <v>2</v>
      </c>
      <c r="Q50" s="322">
        <v>2</v>
      </c>
      <c r="R50" s="499" t="s">
        <v>311</v>
      </c>
      <c r="S50" s="367" t="s">
        <v>311</v>
      </c>
      <c r="T50" s="367" t="s">
        <v>311</v>
      </c>
      <c r="U50" s="367">
        <v>10</v>
      </c>
      <c r="V50" s="367">
        <v>2</v>
      </c>
      <c r="W50" s="367">
        <v>2</v>
      </c>
      <c r="X50" s="367">
        <v>2</v>
      </c>
      <c r="Y50" s="367">
        <v>6</v>
      </c>
      <c r="Z50" s="369">
        <v>2</v>
      </c>
      <c r="AA50" s="510">
        <v>3</v>
      </c>
      <c r="AB50" s="510">
        <v>8</v>
      </c>
      <c r="AC50" s="510">
        <v>0</v>
      </c>
      <c r="AD50" s="510">
        <v>0</v>
      </c>
      <c r="AE50" s="510">
        <v>2</v>
      </c>
      <c r="AF50" s="510">
        <v>0</v>
      </c>
      <c r="AG50" s="368">
        <v>2</v>
      </c>
      <c r="AH50" s="371">
        <v>4</v>
      </c>
      <c r="AI50" s="368">
        <v>3</v>
      </c>
      <c r="AJ50" s="513">
        <v>6</v>
      </c>
      <c r="AK50" s="513">
        <v>0</v>
      </c>
      <c r="AL50" s="513">
        <v>0</v>
      </c>
      <c r="AM50" s="513">
        <v>0</v>
      </c>
    </row>
    <row r="51" spans="1:39" x14ac:dyDescent="0.25">
      <c r="A51" s="35" t="s">
        <v>369</v>
      </c>
      <c r="B51" s="35" t="s">
        <v>794</v>
      </c>
      <c r="C51" s="683" t="s">
        <v>795</v>
      </c>
      <c r="D51" s="683" t="s">
        <v>133</v>
      </c>
      <c r="E51" s="294"/>
      <c r="F51" s="663">
        <v>86.25</v>
      </c>
      <c r="G51" s="370">
        <v>82.5</v>
      </c>
      <c r="H51" s="370">
        <v>90</v>
      </c>
      <c r="I51" s="322">
        <v>6</v>
      </c>
      <c r="J51" s="322">
        <v>6</v>
      </c>
      <c r="K51" s="322">
        <v>0</v>
      </c>
      <c r="L51" s="322">
        <v>6</v>
      </c>
      <c r="M51" s="322">
        <v>10</v>
      </c>
      <c r="N51" s="322">
        <v>0</v>
      </c>
      <c r="O51" s="322" t="s">
        <v>311</v>
      </c>
      <c r="P51" s="322">
        <v>2</v>
      </c>
      <c r="Q51" s="322">
        <v>1</v>
      </c>
      <c r="R51" s="499" t="s">
        <v>311</v>
      </c>
      <c r="S51" s="367" t="s">
        <v>311</v>
      </c>
      <c r="T51" s="367" t="s">
        <v>311</v>
      </c>
      <c r="U51" s="367">
        <v>10</v>
      </c>
      <c r="V51" s="367">
        <v>2</v>
      </c>
      <c r="W51" s="367">
        <v>1</v>
      </c>
      <c r="X51" s="367">
        <v>2</v>
      </c>
      <c r="Y51" s="367">
        <v>6</v>
      </c>
      <c r="Z51" s="369">
        <v>8</v>
      </c>
      <c r="AA51" s="510">
        <v>3</v>
      </c>
      <c r="AB51" s="510">
        <v>8</v>
      </c>
      <c r="AC51" s="510">
        <v>1</v>
      </c>
      <c r="AD51" s="510">
        <v>1</v>
      </c>
      <c r="AE51" s="510">
        <v>2</v>
      </c>
      <c r="AF51" s="510">
        <v>0</v>
      </c>
      <c r="AG51" s="368">
        <v>2</v>
      </c>
      <c r="AH51" s="371">
        <v>4</v>
      </c>
      <c r="AI51" s="368">
        <v>3</v>
      </c>
      <c r="AJ51" s="513">
        <v>6</v>
      </c>
      <c r="AK51" s="513">
        <v>0</v>
      </c>
      <c r="AL51" s="513">
        <v>0</v>
      </c>
      <c r="AM51" s="513">
        <v>0</v>
      </c>
    </row>
    <row r="52" spans="1:39" x14ac:dyDescent="0.25">
      <c r="A52" s="35" t="s">
        <v>575</v>
      </c>
      <c r="B52" s="35" t="s">
        <v>796</v>
      </c>
      <c r="C52" s="683" t="s">
        <v>797</v>
      </c>
      <c r="D52" s="683" t="s">
        <v>133</v>
      </c>
      <c r="E52" s="294"/>
      <c r="F52" s="663">
        <v>88.25</v>
      </c>
      <c r="G52" s="370">
        <v>93</v>
      </c>
      <c r="H52" s="370">
        <v>83.5</v>
      </c>
      <c r="I52" s="322">
        <v>6</v>
      </c>
      <c r="J52" s="322">
        <v>8</v>
      </c>
      <c r="K52" s="322">
        <v>2</v>
      </c>
      <c r="L52" s="322">
        <v>6</v>
      </c>
      <c r="M52" s="322">
        <v>10</v>
      </c>
      <c r="N52" s="322">
        <v>0</v>
      </c>
      <c r="O52" s="322" t="s">
        <v>311</v>
      </c>
      <c r="P52" s="322">
        <v>2</v>
      </c>
      <c r="Q52" s="322">
        <v>2</v>
      </c>
      <c r="R52" s="499" t="s">
        <v>311</v>
      </c>
      <c r="S52" s="367" t="s">
        <v>311</v>
      </c>
      <c r="T52" s="367" t="s">
        <v>311</v>
      </c>
      <c r="U52" s="367">
        <v>4</v>
      </c>
      <c r="V52" s="367">
        <v>2</v>
      </c>
      <c r="W52" s="367">
        <v>0</v>
      </c>
      <c r="X52" s="367">
        <v>2</v>
      </c>
      <c r="Y52" s="367">
        <v>2</v>
      </c>
      <c r="Z52" s="369">
        <v>8</v>
      </c>
      <c r="AA52" s="510">
        <v>3</v>
      </c>
      <c r="AB52" s="510">
        <v>8</v>
      </c>
      <c r="AC52" s="510">
        <v>1</v>
      </c>
      <c r="AD52" s="510">
        <v>1</v>
      </c>
      <c r="AE52" s="510">
        <v>2</v>
      </c>
      <c r="AF52" s="510">
        <v>0</v>
      </c>
      <c r="AG52" s="368">
        <v>2</v>
      </c>
      <c r="AH52" s="371">
        <v>4</v>
      </c>
      <c r="AI52" s="368">
        <v>2</v>
      </c>
      <c r="AJ52" s="513">
        <v>6</v>
      </c>
      <c r="AK52" s="513">
        <v>0</v>
      </c>
      <c r="AL52" s="513">
        <v>0</v>
      </c>
      <c r="AM52" s="513">
        <v>0.5</v>
      </c>
    </row>
    <row r="53" spans="1:39" x14ac:dyDescent="0.25">
      <c r="A53" s="35" t="s">
        <v>576</v>
      </c>
      <c r="B53" s="35" t="s">
        <v>577</v>
      </c>
      <c r="C53" s="683" t="s">
        <v>798</v>
      </c>
      <c r="D53" s="683" t="s">
        <v>133</v>
      </c>
      <c r="E53" s="294"/>
      <c r="F53" s="663">
        <v>68.25</v>
      </c>
      <c r="G53" s="370">
        <v>68.5</v>
      </c>
      <c r="H53" s="370">
        <v>68</v>
      </c>
      <c r="I53" s="322">
        <v>6</v>
      </c>
      <c r="J53" s="322">
        <v>4</v>
      </c>
      <c r="K53" s="322">
        <v>2</v>
      </c>
      <c r="L53" s="322">
        <v>6</v>
      </c>
      <c r="M53" s="322">
        <v>10</v>
      </c>
      <c r="N53" s="322">
        <v>0</v>
      </c>
      <c r="O53" s="322">
        <v>4</v>
      </c>
      <c r="P53" s="322">
        <v>2</v>
      </c>
      <c r="Q53" s="322">
        <v>1</v>
      </c>
      <c r="R53" s="499" t="s">
        <v>311</v>
      </c>
      <c r="S53" s="367" t="s">
        <v>311</v>
      </c>
      <c r="T53" s="367" t="s">
        <v>311</v>
      </c>
      <c r="U53" s="367">
        <v>6</v>
      </c>
      <c r="V53" s="367">
        <v>0</v>
      </c>
      <c r="W53" s="367">
        <v>2</v>
      </c>
      <c r="X53" s="367">
        <v>0</v>
      </c>
      <c r="Y53" s="367">
        <v>2</v>
      </c>
      <c r="Z53" s="369">
        <v>0</v>
      </c>
      <c r="AA53" s="510">
        <v>0</v>
      </c>
      <c r="AB53" s="510">
        <v>6</v>
      </c>
      <c r="AC53" s="510">
        <v>1</v>
      </c>
      <c r="AD53" s="510">
        <v>1</v>
      </c>
      <c r="AE53" s="510">
        <v>2</v>
      </c>
      <c r="AF53" s="510">
        <v>0</v>
      </c>
      <c r="AG53" s="368">
        <v>2</v>
      </c>
      <c r="AH53" s="371">
        <v>2</v>
      </c>
      <c r="AI53" s="368">
        <v>3</v>
      </c>
      <c r="AJ53" s="513">
        <v>6</v>
      </c>
      <c r="AK53" s="513">
        <v>0</v>
      </c>
      <c r="AL53" s="513">
        <v>0</v>
      </c>
      <c r="AM53" s="513">
        <v>0</v>
      </c>
    </row>
    <row r="54" spans="1:39" x14ac:dyDescent="0.25">
      <c r="A54" s="35" t="s">
        <v>696</v>
      </c>
      <c r="B54" s="35" t="s">
        <v>697</v>
      </c>
      <c r="C54" s="683" t="s">
        <v>799</v>
      </c>
      <c r="D54" s="683" t="s">
        <v>133</v>
      </c>
      <c r="E54" s="294"/>
      <c r="F54" s="663">
        <v>79.414999999999992</v>
      </c>
      <c r="G54" s="370">
        <v>78.83</v>
      </c>
      <c r="H54" s="370">
        <v>80</v>
      </c>
      <c r="I54" s="322">
        <v>6</v>
      </c>
      <c r="J54" s="322">
        <v>4</v>
      </c>
      <c r="K54" s="322">
        <v>2</v>
      </c>
      <c r="L54" s="322">
        <v>6</v>
      </c>
      <c r="M54" s="322">
        <v>10</v>
      </c>
      <c r="N54" s="322">
        <v>0</v>
      </c>
      <c r="O54" s="322" t="s">
        <v>311</v>
      </c>
      <c r="P54" s="322">
        <v>2</v>
      </c>
      <c r="Q54" s="322">
        <v>2</v>
      </c>
      <c r="R54" s="499" t="s">
        <v>311</v>
      </c>
      <c r="S54" s="367" t="s">
        <v>311</v>
      </c>
      <c r="T54" s="367" t="s">
        <v>311</v>
      </c>
      <c r="U54" s="367">
        <v>10</v>
      </c>
      <c r="V54" s="367">
        <v>2</v>
      </c>
      <c r="W54" s="367">
        <v>1</v>
      </c>
      <c r="X54" s="367">
        <v>2</v>
      </c>
      <c r="Y54" s="367">
        <v>4</v>
      </c>
      <c r="Z54" s="369">
        <v>0</v>
      </c>
      <c r="AA54" s="510">
        <v>3</v>
      </c>
      <c r="AB54" s="510">
        <v>8</v>
      </c>
      <c r="AC54" s="510">
        <v>1</v>
      </c>
      <c r="AD54" s="510">
        <v>0</v>
      </c>
      <c r="AE54" s="510">
        <v>2</v>
      </c>
      <c r="AF54" s="510">
        <v>0</v>
      </c>
      <c r="AG54" s="368">
        <v>2</v>
      </c>
      <c r="AH54" s="371">
        <v>4</v>
      </c>
      <c r="AI54" s="368">
        <v>3</v>
      </c>
      <c r="AJ54" s="513">
        <v>6</v>
      </c>
      <c r="AK54" s="513">
        <v>0</v>
      </c>
      <c r="AL54" s="513">
        <v>0</v>
      </c>
      <c r="AM54" s="513">
        <v>0</v>
      </c>
    </row>
    <row r="55" spans="1:39" x14ac:dyDescent="0.25">
      <c r="A55" s="35" t="s">
        <v>578</v>
      </c>
      <c r="B55" s="35" t="s">
        <v>800</v>
      </c>
      <c r="C55" s="683" t="s">
        <v>801</v>
      </c>
      <c r="D55" s="683" t="s">
        <v>133</v>
      </c>
      <c r="E55" s="294"/>
      <c r="F55" s="663">
        <v>76.814999999999998</v>
      </c>
      <c r="G55" s="370">
        <v>73.63</v>
      </c>
      <c r="H55" s="370">
        <v>80</v>
      </c>
      <c r="I55" s="322">
        <v>6</v>
      </c>
      <c r="J55" s="322">
        <v>6</v>
      </c>
      <c r="K55" s="322">
        <v>2</v>
      </c>
      <c r="L55" s="322">
        <v>0</v>
      </c>
      <c r="M55" s="322">
        <v>10</v>
      </c>
      <c r="N55" s="322">
        <v>0</v>
      </c>
      <c r="O55" s="322" t="s">
        <v>311</v>
      </c>
      <c r="P55" s="322">
        <v>2</v>
      </c>
      <c r="Q55" s="322">
        <v>2</v>
      </c>
      <c r="R55" s="499" t="s">
        <v>311</v>
      </c>
      <c r="S55" s="367" t="s">
        <v>311</v>
      </c>
      <c r="T55" s="367" t="s">
        <v>311</v>
      </c>
      <c r="U55" s="367">
        <v>6</v>
      </c>
      <c r="V55" s="367">
        <v>2</v>
      </c>
      <c r="W55" s="367">
        <v>1</v>
      </c>
      <c r="X55" s="367">
        <v>2</v>
      </c>
      <c r="Y55" s="367">
        <v>6</v>
      </c>
      <c r="Z55" s="369">
        <v>8</v>
      </c>
      <c r="AA55" s="510">
        <v>3</v>
      </c>
      <c r="AB55" s="510">
        <v>8</v>
      </c>
      <c r="AC55" s="510">
        <v>0</v>
      </c>
      <c r="AD55" s="510">
        <v>0</v>
      </c>
      <c r="AE55" s="510">
        <v>2</v>
      </c>
      <c r="AF55" s="510">
        <v>0</v>
      </c>
      <c r="AG55" s="368">
        <v>2</v>
      </c>
      <c r="AH55" s="371">
        <v>4</v>
      </c>
      <c r="AI55" s="368">
        <v>3</v>
      </c>
      <c r="AJ55" s="513">
        <v>5</v>
      </c>
      <c r="AK55" s="513">
        <v>0</v>
      </c>
      <c r="AL55" s="513">
        <v>0</v>
      </c>
      <c r="AM55" s="513">
        <v>0</v>
      </c>
    </row>
    <row r="56" spans="1:39" x14ac:dyDescent="0.25">
      <c r="A56" s="35" t="s">
        <v>578</v>
      </c>
      <c r="B56" s="35" t="s">
        <v>802</v>
      </c>
      <c r="C56" s="683" t="s">
        <v>803</v>
      </c>
      <c r="D56" s="683" t="s">
        <v>133</v>
      </c>
      <c r="E56" s="294"/>
      <c r="F56" s="663">
        <v>59.875</v>
      </c>
      <c r="G56" s="370">
        <v>57.75</v>
      </c>
      <c r="H56" s="370">
        <v>62</v>
      </c>
      <c r="I56" s="322">
        <v>6</v>
      </c>
      <c r="J56" s="322">
        <v>4</v>
      </c>
      <c r="K56" s="322">
        <v>1</v>
      </c>
      <c r="L56" s="322">
        <v>4</v>
      </c>
      <c r="M56" s="322">
        <v>10</v>
      </c>
      <c r="N56" s="322">
        <v>0</v>
      </c>
      <c r="O56" s="322" t="s">
        <v>311</v>
      </c>
      <c r="P56" s="322">
        <v>2</v>
      </c>
      <c r="Q56" s="322">
        <v>2</v>
      </c>
      <c r="R56" s="499" t="s">
        <v>311</v>
      </c>
      <c r="S56" s="367" t="s">
        <v>311</v>
      </c>
      <c r="T56" s="367" t="s">
        <v>311</v>
      </c>
      <c r="U56" s="367">
        <v>8</v>
      </c>
      <c r="V56" s="367">
        <v>2</v>
      </c>
      <c r="W56" s="367">
        <v>1</v>
      </c>
      <c r="X56" s="367">
        <v>0</v>
      </c>
      <c r="Y56" s="367">
        <v>4</v>
      </c>
      <c r="Z56" s="369">
        <v>0</v>
      </c>
      <c r="AA56" s="510">
        <v>3</v>
      </c>
      <c r="AB56" s="510">
        <v>0</v>
      </c>
      <c r="AC56" s="510">
        <v>0</v>
      </c>
      <c r="AD56" s="510">
        <v>0</v>
      </c>
      <c r="AE56" s="510">
        <v>2</v>
      </c>
      <c r="AF56" s="510">
        <v>0</v>
      </c>
      <c r="AG56" s="368">
        <v>2</v>
      </c>
      <c r="AH56" s="371">
        <v>4</v>
      </c>
      <c r="AI56" s="368">
        <v>3</v>
      </c>
      <c r="AJ56" s="513">
        <v>4</v>
      </c>
      <c r="AK56" s="513">
        <v>0</v>
      </c>
      <c r="AL56" s="513">
        <v>0</v>
      </c>
      <c r="AM56" s="513">
        <v>0</v>
      </c>
    </row>
    <row r="57" spans="1:39" x14ac:dyDescent="0.25">
      <c r="A57" s="35" t="s">
        <v>578</v>
      </c>
      <c r="B57" s="35" t="s">
        <v>804</v>
      </c>
      <c r="C57" s="683" t="s">
        <v>805</v>
      </c>
      <c r="D57" s="683" t="s">
        <v>133</v>
      </c>
      <c r="E57" s="294"/>
      <c r="F57" s="663">
        <v>68.75</v>
      </c>
      <c r="G57" s="370">
        <v>70.5</v>
      </c>
      <c r="H57" s="370">
        <v>67</v>
      </c>
      <c r="I57" s="322">
        <v>6</v>
      </c>
      <c r="J57" s="322">
        <v>4</v>
      </c>
      <c r="K57" s="322">
        <v>2</v>
      </c>
      <c r="L57" s="322">
        <v>4</v>
      </c>
      <c r="M57" s="322">
        <v>10</v>
      </c>
      <c r="N57" s="322">
        <v>0</v>
      </c>
      <c r="O57" s="322" t="s">
        <v>311</v>
      </c>
      <c r="P57" s="322">
        <v>2</v>
      </c>
      <c r="Q57" s="322">
        <v>2</v>
      </c>
      <c r="R57" s="499" t="s">
        <v>311</v>
      </c>
      <c r="S57" s="367" t="s">
        <v>311</v>
      </c>
      <c r="T57" s="367" t="s">
        <v>311</v>
      </c>
      <c r="U57" s="367">
        <v>0</v>
      </c>
      <c r="V57" s="367">
        <v>2</v>
      </c>
      <c r="W57" s="367">
        <v>0</v>
      </c>
      <c r="X57" s="367">
        <v>0</v>
      </c>
      <c r="Y57" s="367">
        <v>0</v>
      </c>
      <c r="Z57" s="369">
        <v>8</v>
      </c>
      <c r="AA57" s="510">
        <v>3</v>
      </c>
      <c r="AB57" s="510">
        <v>6</v>
      </c>
      <c r="AC57" s="510">
        <v>1</v>
      </c>
      <c r="AD57" s="510">
        <v>0</v>
      </c>
      <c r="AE57" s="510">
        <v>2</v>
      </c>
      <c r="AF57" s="510">
        <v>0</v>
      </c>
      <c r="AG57" s="368">
        <v>2</v>
      </c>
      <c r="AH57" s="371">
        <v>4</v>
      </c>
      <c r="AI57" s="368">
        <v>3</v>
      </c>
      <c r="AJ57" s="513">
        <v>6</v>
      </c>
      <c r="AK57" s="513">
        <v>0</v>
      </c>
      <c r="AL57" s="513">
        <v>0</v>
      </c>
      <c r="AM57" s="513">
        <v>0</v>
      </c>
    </row>
    <row r="58" spans="1:39" x14ac:dyDescent="0.25">
      <c r="C58"/>
      <c r="D58"/>
      <c r="E58"/>
      <c r="F58"/>
      <c r="G58"/>
      <c r="H58"/>
    </row>
    <row r="59" spans="1:39" x14ac:dyDescent="0.25">
      <c r="C59"/>
      <c r="D59"/>
      <c r="E59"/>
      <c r="F59"/>
      <c r="G59"/>
      <c r="H59"/>
    </row>
    <row r="60" spans="1:39" x14ac:dyDescent="0.25">
      <c r="C60"/>
      <c r="D60"/>
      <c r="E60"/>
      <c r="F60"/>
      <c r="G60"/>
      <c r="H60"/>
    </row>
    <row r="61" spans="1:39" x14ac:dyDescent="0.25">
      <c r="C61"/>
      <c r="D61"/>
      <c r="E61"/>
      <c r="F61"/>
      <c r="G61"/>
      <c r="H61"/>
    </row>
    <row r="62" spans="1:39" x14ac:dyDescent="0.25">
      <c r="C62"/>
      <c r="D62"/>
      <c r="E62"/>
      <c r="F62"/>
      <c r="G62"/>
      <c r="H62"/>
    </row>
    <row r="63" spans="1:39" x14ac:dyDescent="0.25">
      <c r="C63"/>
      <c r="D63"/>
      <c r="E63"/>
      <c r="F63"/>
      <c r="G63"/>
      <c r="H63"/>
    </row>
    <row r="64" spans="1:39" x14ac:dyDescent="0.25">
      <c r="C64"/>
      <c r="D64"/>
      <c r="E64"/>
      <c r="F64"/>
      <c r="G64"/>
      <c r="H64"/>
    </row>
    <row r="65" spans="3:8" x14ac:dyDescent="0.25">
      <c r="C65"/>
      <c r="D65"/>
      <c r="E65"/>
      <c r="F65"/>
      <c r="G65"/>
      <c r="H65"/>
    </row>
    <row r="66" spans="3:8" x14ac:dyDescent="0.25">
      <c r="C66"/>
      <c r="D66"/>
      <c r="E66"/>
      <c r="F66"/>
      <c r="G66"/>
      <c r="H66"/>
    </row>
    <row r="67" spans="3:8" x14ac:dyDescent="0.25">
      <c r="C67"/>
      <c r="D67"/>
      <c r="E67"/>
      <c r="F67"/>
      <c r="G67"/>
      <c r="H67"/>
    </row>
    <row r="68" spans="3:8" x14ac:dyDescent="0.25">
      <c r="C68"/>
      <c r="D68"/>
      <c r="E68"/>
      <c r="F68"/>
      <c r="G68"/>
      <c r="H68"/>
    </row>
    <row r="69" spans="3:8" x14ac:dyDescent="0.25">
      <c r="C69"/>
      <c r="D69"/>
      <c r="E69"/>
      <c r="F69"/>
      <c r="G69"/>
      <c r="H69"/>
    </row>
    <row r="70" spans="3:8" x14ac:dyDescent="0.25">
      <c r="C70"/>
      <c r="D70"/>
      <c r="E70"/>
      <c r="F70"/>
      <c r="G70"/>
      <c r="H70"/>
    </row>
    <row r="71" spans="3:8" x14ac:dyDescent="0.25">
      <c r="C71"/>
      <c r="D71"/>
      <c r="E71"/>
      <c r="F71"/>
      <c r="G71"/>
      <c r="H71"/>
    </row>
    <row r="72" spans="3:8" x14ac:dyDescent="0.25">
      <c r="C72"/>
      <c r="D72"/>
      <c r="E72"/>
      <c r="F72"/>
      <c r="G72"/>
      <c r="H72"/>
    </row>
    <row r="73" spans="3:8" x14ac:dyDescent="0.25">
      <c r="C73"/>
      <c r="D73"/>
      <c r="E73"/>
      <c r="F73"/>
      <c r="G73"/>
      <c r="H73"/>
    </row>
    <row r="74" spans="3:8" x14ac:dyDescent="0.25">
      <c r="C74"/>
      <c r="D74"/>
      <c r="E74"/>
      <c r="F74"/>
      <c r="G74"/>
      <c r="H74"/>
    </row>
    <row r="75" spans="3:8" x14ac:dyDescent="0.25">
      <c r="C75"/>
      <c r="D75"/>
      <c r="E75"/>
      <c r="F75"/>
      <c r="G75"/>
      <c r="H75"/>
    </row>
    <row r="76" spans="3:8" x14ac:dyDescent="0.25">
      <c r="C76"/>
      <c r="D76"/>
      <c r="E76"/>
      <c r="F76"/>
      <c r="G76"/>
      <c r="H76"/>
    </row>
    <row r="77" spans="3:8" x14ac:dyDescent="0.25">
      <c r="C77"/>
      <c r="D77"/>
      <c r="E77"/>
      <c r="F77"/>
      <c r="G77"/>
      <c r="H77"/>
    </row>
    <row r="78" spans="3:8" x14ac:dyDescent="0.25">
      <c r="C78"/>
      <c r="D78"/>
      <c r="E78"/>
      <c r="F78"/>
      <c r="G78"/>
      <c r="H78"/>
    </row>
    <row r="79" spans="3:8" x14ac:dyDescent="0.25">
      <c r="C79"/>
      <c r="D79"/>
      <c r="E79"/>
      <c r="F79"/>
      <c r="G79"/>
      <c r="H79"/>
    </row>
    <row r="80" spans="3:8" x14ac:dyDescent="0.25">
      <c r="C80"/>
      <c r="D80"/>
      <c r="E80"/>
      <c r="F80"/>
      <c r="G80"/>
      <c r="H80"/>
    </row>
    <row r="81" spans="3:8" x14ac:dyDescent="0.25">
      <c r="C81"/>
      <c r="D81"/>
      <c r="E81"/>
      <c r="F81"/>
      <c r="G81"/>
      <c r="H81"/>
    </row>
    <row r="82" spans="3:8" x14ac:dyDescent="0.25">
      <c r="C82"/>
      <c r="D82"/>
      <c r="E82"/>
      <c r="F82"/>
      <c r="G82"/>
      <c r="H82"/>
    </row>
    <row r="83" spans="3:8" x14ac:dyDescent="0.25">
      <c r="C83"/>
      <c r="D83"/>
      <c r="E83"/>
      <c r="F83"/>
      <c r="G83"/>
      <c r="H83"/>
    </row>
    <row r="84" spans="3:8" x14ac:dyDescent="0.25">
      <c r="C84"/>
      <c r="D84"/>
      <c r="E84"/>
      <c r="F84"/>
      <c r="G84"/>
      <c r="H84"/>
    </row>
    <row r="85" spans="3:8" x14ac:dyDescent="0.25">
      <c r="C85"/>
      <c r="D85"/>
      <c r="E85"/>
      <c r="F85"/>
      <c r="G85"/>
      <c r="H85"/>
    </row>
    <row r="86" spans="3:8" x14ac:dyDescent="0.25">
      <c r="C86"/>
      <c r="D86"/>
      <c r="E86"/>
      <c r="F86"/>
      <c r="G86"/>
      <c r="H86"/>
    </row>
    <row r="87" spans="3:8" x14ac:dyDescent="0.25">
      <c r="C87"/>
      <c r="D87"/>
      <c r="E87"/>
      <c r="F87"/>
      <c r="G87"/>
      <c r="H87"/>
    </row>
    <row r="88" spans="3:8" x14ac:dyDescent="0.25">
      <c r="C88"/>
      <c r="D88"/>
      <c r="E88"/>
      <c r="F88"/>
      <c r="G88"/>
      <c r="H88"/>
    </row>
    <row r="89" spans="3:8" x14ac:dyDescent="0.25">
      <c r="C89"/>
      <c r="D89"/>
      <c r="E89"/>
      <c r="F89"/>
      <c r="G89"/>
      <c r="H89"/>
    </row>
    <row r="90" spans="3:8" x14ac:dyDescent="0.25">
      <c r="C90"/>
      <c r="D90"/>
      <c r="E90"/>
      <c r="F90"/>
      <c r="G90"/>
      <c r="H90"/>
    </row>
    <row r="91" spans="3:8" x14ac:dyDescent="0.25">
      <c r="C91"/>
      <c r="D91"/>
      <c r="E91"/>
      <c r="F91"/>
      <c r="G91"/>
      <c r="H91"/>
    </row>
    <row r="92" spans="3:8" x14ac:dyDescent="0.25">
      <c r="C92"/>
      <c r="D92"/>
      <c r="E92"/>
      <c r="F92"/>
      <c r="G92"/>
      <c r="H92"/>
    </row>
    <row r="93" spans="3:8" x14ac:dyDescent="0.25">
      <c r="C93"/>
      <c r="D93"/>
      <c r="E93"/>
      <c r="F93"/>
      <c r="G93"/>
      <c r="H93"/>
    </row>
    <row r="94" spans="3:8" x14ac:dyDescent="0.25">
      <c r="C94"/>
      <c r="D94"/>
      <c r="E94"/>
      <c r="F94"/>
      <c r="G94"/>
      <c r="H94"/>
    </row>
    <row r="95" spans="3:8" x14ac:dyDescent="0.25">
      <c r="C95"/>
      <c r="D95"/>
      <c r="E95"/>
      <c r="F95"/>
      <c r="G95"/>
      <c r="H95"/>
    </row>
    <row r="96" spans="3:8" x14ac:dyDescent="0.25">
      <c r="C96"/>
      <c r="D96"/>
      <c r="E96"/>
      <c r="F96"/>
      <c r="G96"/>
      <c r="H96"/>
    </row>
    <row r="97" spans="3:8" x14ac:dyDescent="0.25">
      <c r="C97"/>
      <c r="D97"/>
      <c r="E97"/>
      <c r="F97"/>
      <c r="G97"/>
      <c r="H97"/>
    </row>
    <row r="98" spans="3:8" x14ac:dyDescent="0.25">
      <c r="C98"/>
      <c r="D98"/>
      <c r="E98"/>
      <c r="F98"/>
      <c r="G98"/>
      <c r="H98"/>
    </row>
    <row r="99" spans="3:8" x14ac:dyDescent="0.25">
      <c r="C99"/>
      <c r="D99"/>
      <c r="E99"/>
      <c r="F99"/>
      <c r="G99"/>
      <c r="H99"/>
    </row>
    <row r="100" spans="3:8" x14ac:dyDescent="0.25">
      <c r="C100"/>
      <c r="D100"/>
      <c r="E100"/>
      <c r="F100"/>
      <c r="G100"/>
      <c r="H100"/>
    </row>
    <row r="101" spans="3:8" x14ac:dyDescent="0.25">
      <c r="C101"/>
      <c r="D101"/>
      <c r="E101"/>
      <c r="F101"/>
      <c r="G101"/>
      <c r="H101"/>
    </row>
    <row r="102" spans="3:8" x14ac:dyDescent="0.25">
      <c r="C102"/>
      <c r="D102"/>
      <c r="E102"/>
      <c r="F102"/>
      <c r="G102"/>
      <c r="H102"/>
    </row>
    <row r="103" spans="3:8" x14ac:dyDescent="0.25">
      <c r="D103"/>
      <c r="E103"/>
      <c r="F103"/>
      <c r="G103"/>
      <c r="H103"/>
    </row>
    <row r="104" spans="3:8" x14ac:dyDescent="0.25">
      <c r="D104"/>
      <c r="E104"/>
      <c r="F104"/>
      <c r="G104"/>
      <c r="H104"/>
    </row>
  </sheetData>
  <sheetProtection algorithmName="SHA-512" hashValue="EipHyf++a2wJSToaRn508Xw7Qijg46ORBu5Pm1627T1hXnla3NNsISN+8vokhRML+ajpJcYIRR7xwcI2gtm0yw==" saltValue="r45j41GdXrKVJseOY73EoA==" spinCount="100000" sheet="1" objects="1" scenarios="1"/>
  <mergeCells count="2">
    <mergeCell ref="A1:B2"/>
    <mergeCell ref="AJ4:AM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3">
    <pageSetUpPr fitToPage="1"/>
  </sheetPr>
  <dimension ref="A1:E102"/>
  <sheetViews>
    <sheetView showGridLines="0" zoomScaleNormal="100" workbookViewId="0">
      <selection activeCell="E1" sqref="E1"/>
    </sheetView>
  </sheetViews>
  <sheetFormatPr defaultRowHeight="15" x14ac:dyDescent="0.25"/>
  <cols>
    <col min="1" max="1" width="50.7109375" style="334" customWidth="1"/>
    <col min="2" max="2" width="60.7109375" style="334" customWidth="1"/>
    <col min="3" max="3" width="25.7109375" customWidth="1"/>
    <col min="4" max="4" width="21.42578125" style="1" customWidth="1"/>
    <col min="5" max="5" width="14.85546875" style="1" customWidth="1"/>
  </cols>
  <sheetData>
    <row r="1" spans="1:5" ht="18" x14ac:dyDescent="0.25">
      <c r="A1" s="335"/>
      <c r="B1" s="349" t="s">
        <v>834</v>
      </c>
      <c r="C1" s="338"/>
      <c r="D1" s="345"/>
      <c r="E1" s="373" t="s">
        <v>342</v>
      </c>
    </row>
    <row r="2" spans="1:5" x14ac:dyDescent="0.25">
      <c r="A2" s="333"/>
      <c r="B2" s="353" t="s">
        <v>614</v>
      </c>
      <c r="D2" s="345"/>
      <c r="E2"/>
    </row>
    <row r="3" spans="1:5" ht="14.25" customHeight="1" x14ac:dyDescent="0.25">
      <c r="A3"/>
      <c r="B3"/>
      <c r="D3" s="345"/>
      <c r="E3"/>
    </row>
    <row r="4" spans="1:5" ht="15.75" customHeight="1" thickBot="1" x14ac:dyDescent="0.3">
      <c r="D4"/>
      <c r="E4"/>
    </row>
    <row r="5" spans="1:5" s="12" customFormat="1" x14ac:dyDescent="0.25">
      <c r="A5" s="337" t="s">
        <v>2</v>
      </c>
      <c r="B5" s="337" t="s">
        <v>3</v>
      </c>
      <c r="C5" s="259" t="s">
        <v>4</v>
      </c>
      <c r="D5" s="262" t="s">
        <v>304</v>
      </c>
      <c r="E5" s="260" t="s">
        <v>1</v>
      </c>
    </row>
    <row r="6" spans="1:5" s="9" customFormat="1" ht="13.5" customHeight="1" x14ac:dyDescent="0.2">
      <c r="A6" s="289" t="str">
        <f>IF(INDEX('CoC Ranking Data'!$A$1:$CF$106,ROW($E9),4)&lt;&gt;"",INDEX('CoC Ranking Data'!$A$1:$CF$106,ROW($E9),4),"")</f>
        <v>Armstrong County Community Action Agency</v>
      </c>
      <c r="B6" s="289" t="str">
        <f>IF(INDEX('CoC Ranking Data'!$A$1:$CF$106,ROW($E9),5)&lt;&gt;"",INDEX('CoC Ranking Data'!$A$1:$CF$106,ROW($E9),5),"")</f>
        <v>Armstrong County Permanent Supportive Housing Program</v>
      </c>
      <c r="C6" s="290" t="str">
        <f>IF(INDEX('CoC Ranking Data'!$A$1:$CF$106,ROW($E9),7)&lt;&gt;"",INDEX('CoC Ranking Data'!$A$1:$CF$106,ROW($E9),7),"")</f>
        <v>PH</v>
      </c>
      <c r="D6" s="290" t="str">
        <f>IF(INDEX('CoC Ranking Data'!$A$1:$CF$106,ROW($E9),70)&lt;&gt;"",INDEX('CoC Ranking Data'!$A$1:$CF$106,ROW($E9),70),"")</f>
        <v>On Time</v>
      </c>
      <c r="E6" s="263">
        <f>IF(AND(A6&lt;&gt;"",D6&lt;&gt;""), IF(LEFT(TRIM(D6),1) = "O",2, 0), "")</f>
        <v>2</v>
      </c>
    </row>
    <row r="7" spans="1:5" s="9" customFormat="1" ht="13.5" customHeight="1" x14ac:dyDescent="0.2">
      <c r="A7" s="289" t="str">
        <f>IF(INDEX('CoC Ranking Data'!$A$1:$CF$106,ROW($E10),4)&lt;&gt;"",INDEX('CoC Ranking Data'!$A$1:$CF$106,ROW($E10),4),"")</f>
        <v>Armstrong County Community Action Agency</v>
      </c>
      <c r="B7" s="289" t="str">
        <f>IF(INDEX('CoC Ranking Data'!$A$1:$CF$106,ROW($E10),5)&lt;&gt;"",INDEX('CoC Ranking Data'!$A$1:$CF$106,ROW($E10),5),"")</f>
        <v>Armstrong-Fayette Rapid Rehousing Program</v>
      </c>
      <c r="C7" s="290" t="str">
        <f>IF(INDEX('CoC Ranking Data'!$A$1:$CF$106,ROW($E10),7)&lt;&gt;"",INDEX('CoC Ranking Data'!$A$1:$CF$106,ROW($E10),7),"")</f>
        <v>PH-RRH</v>
      </c>
      <c r="D7" s="290" t="str">
        <f>IF(INDEX('CoC Ranking Data'!$A$1:$CF$106,ROW($E10),70)&lt;&gt;"",INDEX('CoC Ranking Data'!$A$1:$CF$106,ROW($E10),70),"")</f>
        <v>On Time</v>
      </c>
      <c r="E7" s="263">
        <f t="shared" ref="E7:E70" si="0">IF(AND(A7&lt;&gt;"",D7&lt;&gt;""), IF(LEFT(TRIM(D7),1) = "O",2, 0), "")</f>
        <v>2</v>
      </c>
    </row>
    <row r="8" spans="1:5" s="9" customFormat="1" ht="12.75" x14ac:dyDescent="0.2">
      <c r="A8" s="289" t="str">
        <f>IF(INDEX('CoC Ranking Data'!$A$1:$CF$106,ROW($E11),4)&lt;&gt;"",INDEX('CoC Ranking Data'!$A$1:$CF$106,ROW($E11),4),"")</f>
        <v>Armstrong County Community Action Agency</v>
      </c>
      <c r="B8" s="289" t="str">
        <f>IF(INDEX('CoC Ranking Data'!$A$1:$CF$106,ROW($E11),5)&lt;&gt;"",INDEX('CoC Ranking Data'!$A$1:$CF$106,ROW($E11),5),"")</f>
        <v>Rapid Rehousing Program of Armstrong County</v>
      </c>
      <c r="C8" s="290" t="str">
        <f>IF(INDEX('CoC Ranking Data'!$A$1:$CF$106,ROW($E11),7)&lt;&gt;"",INDEX('CoC Ranking Data'!$A$1:$CF$106,ROW($E11),7),"")</f>
        <v>PH-RRH</v>
      </c>
      <c r="D8" s="290" t="str">
        <f>IF(INDEX('CoC Ranking Data'!$A$1:$CF$106,ROW($E11),70)&lt;&gt;"",INDEX('CoC Ranking Data'!$A$1:$CF$106,ROW($E11),70),"")</f>
        <v>On Time</v>
      </c>
      <c r="E8" s="263">
        <f t="shared" si="0"/>
        <v>2</v>
      </c>
    </row>
    <row r="9" spans="1:5" s="9" customFormat="1" ht="12.75" x14ac:dyDescent="0.2">
      <c r="A9" s="289" t="str">
        <f>IF(INDEX('CoC Ranking Data'!$A$1:$CF$106,ROW($E12),4)&lt;&gt;"",INDEX('CoC Ranking Data'!$A$1:$CF$106,ROW($E12),4),"")</f>
        <v>Cameron/Elk Counties Behavioral &amp; Developmental Programs</v>
      </c>
      <c r="B9" s="289" t="str">
        <f>IF(INDEX('CoC Ranking Data'!$A$1:$CF$106,ROW($E12),5)&lt;&gt;"",INDEX('CoC Ranking Data'!$A$1:$CF$106,ROW($E12),5),"")</f>
        <v xml:space="preserve">AHEAD </v>
      </c>
      <c r="C9" s="290" t="str">
        <f>IF(INDEX('CoC Ranking Data'!$A$1:$CF$106,ROW($E12),7)&lt;&gt;"",INDEX('CoC Ranking Data'!$A$1:$CF$106,ROW($E12),7),"")</f>
        <v>PH</v>
      </c>
      <c r="D9" s="290" t="str">
        <f>IF(INDEX('CoC Ranking Data'!$A$1:$CF$106,ROW($E12),70)&lt;&gt;"",INDEX('CoC Ranking Data'!$A$1:$CF$106,ROW($E12),70),"")</f>
        <v>On Time</v>
      </c>
      <c r="E9" s="263">
        <f t="shared" si="0"/>
        <v>2</v>
      </c>
    </row>
    <row r="10" spans="1:5" s="9" customFormat="1" ht="12.75" x14ac:dyDescent="0.2">
      <c r="A10" s="289" t="str">
        <f>IF(INDEX('CoC Ranking Data'!$A$1:$CF$106,ROW($E13),4)&lt;&gt;"",INDEX('CoC Ranking Data'!$A$1:$CF$106,ROW($E13),4),"")</f>
        <v>Cameron/Elk Counties Behavioral &amp; Developmental Programs</v>
      </c>
      <c r="B10" s="289" t="str">
        <f>IF(INDEX('CoC Ranking Data'!$A$1:$CF$106,ROW($E13),5)&lt;&gt;"",INDEX('CoC Ranking Data'!$A$1:$CF$106,ROW($E13),5),"")</f>
        <v xml:space="preserve">Home Again </v>
      </c>
      <c r="C10" s="290" t="str">
        <f>IF(INDEX('CoC Ranking Data'!$A$1:$CF$106,ROW($E13),7)&lt;&gt;"",INDEX('CoC Ranking Data'!$A$1:$CF$106,ROW($E13),7),"")</f>
        <v>PH</v>
      </c>
      <c r="D10" s="290" t="str">
        <f>IF(INDEX('CoC Ranking Data'!$A$1:$CF$106,ROW($E13),70)&lt;&gt;"",INDEX('CoC Ranking Data'!$A$1:$CF$106,ROW($E13),70),"")</f>
        <v>On Time</v>
      </c>
      <c r="E10" s="263">
        <f t="shared" si="0"/>
        <v>2</v>
      </c>
    </row>
    <row r="11" spans="1:5" s="9" customFormat="1" ht="12.75" x14ac:dyDescent="0.2">
      <c r="A11" s="289" t="str">
        <f>IF(INDEX('CoC Ranking Data'!$A$1:$CF$106,ROW($E14),4)&lt;&gt;"",INDEX('CoC Ranking Data'!$A$1:$CF$106,ROW($E14),4),"")</f>
        <v>CAPSEA, Inc.</v>
      </c>
      <c r="B11" s="289" t="str">
        <f>IF(INDEX('CoC Ranking Data'!$A$1:$CF$106,ROW($E14),5)&lt;&gt;"",INDEX('CoC Ranking Data'!$A$1:$CF$106,ROW($E14),5),"")</f>
        <v>Housing Plus</v>
      </c>
      <c r="C11" s="290" t="str">
        <f>IF(INDEX('CoC Ranking Data'!$A$1:$CF$106,ROW($E14),7)&lt;&gt;"",INDEX('CoC Ranking Data'!$A$1:$CF$106,ROW($E14),7),"")</f>
        <v>PH</v>
      </c>
      <c r="D11" s="290" t="str">
        <f>IF(INDEX('CoC Ranking Data'!$A$1:$CF$106,ROW($E14),70)&lt;&gt;"",INDEX('CoC Ranking Data'!$A$1:$CF$106,ROW($E14),70),"")</f>
        <v>On Time</v>
      </c>
      <c r="E11" s="263">
        <f t="shared" si="0"/>
        <v>2</v>
      </c>
    </row>
    <row r="12" spans="1:5" s="9" customFormat="1" ht="12.75" x14ac:dyDescent="0.2">
      <c r="A12" s="289" t="str">
        <f>IF(INDEX('CoC Ranking Data'!$A$1:$CF$106,ROW($E15),4)&lt;&gt;"",INDEX('CoC Ranking Data'!$A$1:$CF$106,ROW($E15),4),"")</f>
        <v>City Mission-Living Stones, Inc.</v>
      </c>
      <c r="B12" s="289" t="str">
        <f>IF(INDEX('CoC Ranking Data'!$A$1:$CF$106,ROW($E15),5)&lt;&gt;"",INDEX('CoC Ranking Data'!$A$1:$CF$106,ROW($E15),5),"")</f>
        <v>Gallatin School Living Centre</v>
      </c>
      <c r="C12" s="290" t="str">
        <f>IF(INDEX('CoC Ranking Data'!$A$1:$CF$106,ROW($E15),7)&lt;&gt;"",INDEX('CoC Ranking Data'!$A$1:$CF$106,ROW($E15),7),"")</f>
        <v>TH</v>
      </c>
      <c r="D12" s="290" t="str">
        <f>IF(INDEX('CoC Ranking Data'!$A$1:$CF$106,ROW($E15),70)&lt;&gt;"",INDEX('CoC Ranking Data'!$A$1:$CF$106,ROW($E15),70),"")</f>
        <v>On Time</v>
      </c>
      <c r="E12" s="263">
        <f t="shared" si="0"/>
        <v>2</v>
      </c>
    </row>
    <row r="13" spans="1:5" s="9" customFormat="1" ht="12.75" x14ac:dyDescent="0.2">
      <c r="A13" s="289" t="str">
        <f>IF(INDEX('CoC Ranking Data'!$A$1:$CF$106,ROW($E16),4)&lt;&gt;"",INDEX('CoC Ranking Data'!$A$1:$CF$106,ROW($E16),4),"")</f>
        <v>Community Action, Inc.</v>
      </c>
      <c r="B13" s="289" t="str">
        <f>IF(INDEX('CoC Ranking Data'!$A$1:$CF$106,ROW($E16),5)&lt;&gt;"",INDEX('CoC Ranking Data'!$A$1:$CF$106,ROW($E16),5),"")</f>
        <v>Housing for Homeless and Disabled Persons</v>
      </c>
      <c r="C13" s="290" t="str">
        <f>IF(INDEX('CoC Ranking Data'!$A$1:$CF$106,ROW($E16),7)&lt;&gt;"",INDEX('CoC Ranking Data'!$A$1:$CF$106,ROW($E16),7),"")</f>
        <v>PH</v>
      </c>
      <c r="D13" s="290" t="str">
        <f>IF(INDEX('CoC Ranking Data'!$A$1:$CF$106,ROW($E16),70)&lt;&gt;"",INDEX('CoC Ranking Data'!$A$1:$CF$106,ROW($E16),70),"")</f>
        <v>On Time</v>
      </c>
      <c r="E13" s="263">
        <f t="shared" si="0"/>
        <v>2</v>
      </c>
    </row>
    <row r="14" spans="1:5" s="9" customFormat="1" ht="12.75" x14ac:dyDescent="0.2">
      <c r="A14" s="289" t="str">
        <f>IF(INDEX('CoC Ranking Data'!$A$1:$CF$106,ROW($E17),4)&lt;&gt;"",INDEX('CoC Ranking Data'!$A$1:$CF$106,ROW($E17),4),"")</f>
        <v>Community Action, Inc.</v>
      </c>
      <c r="B14" s="289" t="str">
        <f>IF(INDEX('CoC Ranking Data'!$A$1:$CF$106,ROW($E17),5)&lt;&gt;"",INDEX('CoC Ranking Data'!$A$1:$CF$106,ROW($E17),5),"")</f>
        <v>Transitional Housing Project</v>
      </c>
      <c r="C14" s="290" t="str">
        <f>IF(INDEX('CoC Ranking Data'!$A$1:$CF$106,ROW($E17),7)&lt;&gt;"",INDEX('CoC Ranking Data'!$A$1:$CF$106,ROW($E17),7),"")</f>
        <v>TH</v>
      </c>
      <c r="D14" s="290" t="str">
        <f>IF(INDEX('CoC Ranking Data'!$A$1:$CF$106,ROW($E17),70)&lt;&gt;"",INDEX('CoC Ranking Data'!$A$1:$CF$106,ROW($E17),70),"")</f>
        <v>On Time</v>
      </c>
      <c r="E14" s="263">
        <f t="shared" si="0"/>
        <v>2</v>
      </c>
    </row>
    <row r="15" spans="1:5" s="9" customFormat="1" ht="12.75" x14ac:dyDescent="0.2">
      <c r="A15" s="289" t="str">
        <f>IF(INDEX('CoC Ranking Data'!$A$1:$CF$106,ROW($E18),4)&lt;&gt;"",INDEX('CoC Ranking Data'!$A$1:$CF$106,ROW($E18),4),"")</f>
        <v>Community Connections of Clearfield/Jefferson</v>
      </c>
      <c r="B15" s="289" t="str">
        <f>IF(INDEX('CoC Ranking Data'!$A$1:$CF$106,ROW($E18),5)&lt;&gt;"",INDEX('CoC Ranking Data'!$A$1:$CF$106,ROW($E18),5),"")</f>
        <v>Housing First FY 2018 Renewal Application Counties</v>
      </c>
      <c r="C15" s="290" t="str">
        <f>IF(INDEX('CoC Ranking Data'!$A$1:$CF$106,ROW($E18),7)&lt;&gt;"",INDEX('CoC Ranking Data'!$A$1:$CF$106,ROW($E18),7),"")</f>
        <v>PH</v>
      </c>
      <c r="D15" s="290" t="str">
        <f>IF(INDEX('CoC Ranking Data'!$A$1:$CF$106,ROW($E18),70)&lt;&gt;"",INDEX('CoC Ranking Data'!$A$1:$CF$106,ROW($E18),70),"")</f>
        <v>On Time</v>
      </c>
      <c r="E15" s="263">
        <f t="shared" si="0"/>
        <v>2</v>
      </c>
    </row>
    <row r="16" spans="1:5" s="9" customFormat="1" ht="12.75" x14ac:dyDescent="0.2">
      <c r="A16" s="289" t="str">
        <f>IF(INDEX('CoC Ranking Data'!$A$1:$CF$106,ROW($E19),4)&lt;&gt;"",INDEX('CoC Ranking Data'!$A$1:$CF$106,ROW($E19),4),"")</f>
        <v>Community Services of Venango County, Inc.</v>
      </c>
      <c r="B16" s="289" t="str">
        <f>IF(INDEX('CoC Ranking Data'!$A$1:$CF$106,ROW($E19),5)&lt;&gt;"",INDEX('CoC Ranking Data'!$A$1:$CF$106,ROW($E19),5),"")</f>
        <v>Sycamore Commons</v>
      </c>
      <c r="C16" s="290" t="str">
        <f>IF(INDEX('CoC Ranking Data'!$A$1:$CF$106,ROW($E19),7)&lt;&gt;"",INDEX('CoC Ranking Data'!$A$1:$CF$106,ROW($E19),7),"")</f>
        <v>PH</v>
      </c>
      <c r="D16" s="290" t="str">
        <f>IF(INDEX('CoC Ranking Data'!$A$1:$CF$106,ROW($E19),70)&lt;&gt;"",INDEX('CoC Ranking Data'!$A$1:$CF$106,ROW($E19),70),"")</f>
        <v>On Time</v>
      </c>
      <c r="E16" s="263">
        <f t="shared" si="0"/>
        <v>2</v>
      </c>
    </row>
    <row r="17" spans="1:5" s="9" customFormat="1" ht="12.75" x14ac:dyDescent="0.2">
      <c r="A17" s="289" t="str">
        <f>IF(INDEX('CoC Ranking Data'!$A$1:$CF$106,ROW($E20),4)&lt;&gt;"",INDEX('CoC Ranking Data'!$A$1:$CF$106,ROW($E20),4),"")</f>
        <v>Connect, Inc.</v>
      </c>
      <c r="B17" s="289" t="str">
        <f>IF(INDEX('CoC Ranking Data'!$A$1:$CF$106,ROW($E20),5)&lt;&gt;"",INDEX('CoC Ranking Data'!$A$1:$CF$106,ROW($E20),5),"")</f>
        <v>Westmoreland Permanent Supportive Housing Expansion</v>
      </c>
      <c r="C17" s="290" t="str">
        <f>IF(INDEX('CoC Ranking Data'!$A$1:$CF$106,ROW($E20),7)&lt;&gt;"",INDEX('CoC Ranking Data'!$A$1:$CF$106,ROW($E20),7),"")</f>
        <v>PH</v>
      </c>
      <c r="D17" s="290" t="str">
        <f>IF(INDEX('CoC Ranking Data'!$A$1:$CF$106,ROW($E20),70)&lt;&gt;"",INDEX('CoC Ranking Data'!$A$1:$CF$106,ROW($E20),70),"")</f>
        <v>On Time</v>
      </c>
      <c r="E17" s="263">
        <f t="shared" si="0"/>
        <v>2</v>
      </c>
    </row>
    <row r="18" spans="1:5" s="9" customFormat="1" ht="15" customHeight="1" x14ac:dyDescent="0.2">
      <c r="A18" s="289" t="str">
        <f>IF(INDEX('CoC Ranking Data'!$A$1:$CF$106,ROW($E21),4)&lt;&gt;"",INDEX('CoC Ranking Data'!$A$1:$CF$106,ROW($E21),4),"")</f>
        <v>County of Butler, Human Services</v>
      </c>
      <c r="B18" s="289" t="str">
        <f>IF(INDEX('CoC Ranking Data'!$A$1:$CF$106,ROW($E21),5)&lt;&gt;"",INDEX('CoC Ranking Data'!$A$1:$CF$106,ROW($E21),5),"")</f>
        <v>Home Again Butler County</v>
      </c>
      <c r="C18" s="290" t="str">
        <f>IF(INDEX('CoC Ranking Data'!$A$1:$CF$106,ROW($E21),7)&lt;&gt;"",INDEX('CoC Ranking Data'!$A$1:$CF$106,ROW($E21),7),"")</f>
        <v>PH</v>
      </c>
      <c r="D18" s="290" t="str">
        <f>IF(INDEX('CoC Ranking Data'!$A$1:$CF$106,ROW($E21),70)&lt;&gt;"",INDEX('CoC Ranking Data'!$A$1:$CF$106,ROW($E21),70),"")</f>
        <v>On Time</v>
      </c>
      <c r="E18" s="263">
        <f t="shared" si="0"/>
        <v>2</v>
      </c>
    </row>
    <row r="19" spans="1:5" s="9" customFormat="1" ht="12.75" x14ac:dyDescent="0.2">
      <c r="A19" s="289" t="str">
        <f>IF(INDEX('CoC Ranking Data'!$A$1:$CF$106,ROW($E22),4)&lt;&gt;"",INDEX('CoC Ranking Data'!$A$1:$CF$106,ROW($E22),4),"")</f>
        <v>County of Butler, Human Services</v>
      </c>
      <c r="B19" s="289" t="str">
        <f>IF(INDEX('CoC Ranking Data'!$A$1:$CF$106,ROW($E22),5)&lt;&gt;"",INDEX('CoC Ranking Data'!$A$1:$CF$106,ROW($E22),5),"")</f>
        <v>HOPE Project</v>
      </c>
      <c r="C19" s="290" t="str">
        <f>IF(INDEX('CoC Ranking Data'!$A$1:$CF$106,ROW($E22),7)&lt;&gt;"",INDEX('CoC Ranking Data'!$A$1:$CF$106,ROW($E22),7),"")</f>
        <v>PH</v>
      </c>
      <c r="D19" s="290" t="str">
        <f>IF(INDEX('CoC Ranking Data'!$A$1:$CF$106,ROW($E22),70)&lt;&gt;"",INDEX('CoC Ranking Data'!$A$1:$CF$106,ROW($E22),70),"")</f>
        <v>On Time</v>
      </c>
      <c r="E19" s="263">
        <f t="shared" si="0"/>
        <v>2</v>
      </c>
    </row>
    <row r="20" spans="1:5" s="9" customFormat="1" ht="12.75" x14ac:dyDescent="0.2">
      <c r="A20" s="289" t="str">
        <f>IF(INDEX('CoC Ranking Data'!$A$1:$CF$106,ROW($E23),4)&lt;&gt;"",INDEX('CoC Ranking Data'!$A$1:$CF$106,ROW($E23),4),"")</f>
        <v>County of Butler, Human Services</v>
      </c>
      <c r="B20" s="289" t="str">
        <f>IF(INDEX('CoC Ranking Data'!$A$1:$CF$106,ROW($E23),5)&lt;&gt;"",INDEX('CoC Ranking Data'!$A$1:$CF$106,ROW($E23),5),"")</f>
        <v>Path Transition Age Project</v>
      </c>
      <c r="C20" s="290" t="str">
        <f>IF(INDEX('CoC Ranking Data'!$A$1:$CF$106,ROW($E23),7)&lt;&gt;"",INDEX('CoC Ranking Data'!$A$1:$CF$106,ROW($E23),7),"")</f>
        <v>PH</v>
      </c>
      <c r="D20" s="290" t="str">
        <f>IF(INDEX('CoC Ranking Data'!$A$1:$CF$106,ROW($E23),70)&lt;&gt;"",INDEX('CoC Ranking Data'!$A$1:$CF$106,ROW($E23),70),"")</f>
        <v>On Time</v>
      </c>
      <c r="E20" s="263">
        <f t="shared" si="0"/>
        <v>2</v>
      </c>
    </row>
    <row r="21" spans="1:5" s="9" customFormat="1" ht="12.75" x14ac:dyDescent="0.2">
      <c r="A21" s="289" t="str">
        <f>IF(INDEX('CoC Ranking Data'!$A$1:$CF$106,ROW($E24),4)&lt;&gt;"",INDEX('CoC Ranking Data'!$A$1:$CF$106,ROW($E24),4),"")</f>
        <v>County of Greene</v>
      </c>
      <c r="B21" s="289" t="str">
        <f>IF(INDEX('CoC Ranking Data'!$A$1:$CF$106,ROW($E24),5)&lt;&gt;"",INDEX('CoC Ranking Data'!$A$1:$CF$106,ROW($E24),5),"")</f>
        <v>Greene County Rapid Rehousing Project</v>
      </c>
      <c r="C21" s="290" t="str">
        <f>IF(INDEX('CoC Ranking Data'!$A$1:$CF$106,ROW($E24),7)&lt;&gt;"",INDEX('CoC Ranking Data'!$A$1:$CF$106,ROW($E24),7),"")</f>
        <v>PH-RRH</v>
      </c>
      <c r="D21" s="290" t="str">
        <f>IF(INDEX('CoC Ranking Data'!$A$1:$CF$106,ROW($E24),70)&lt;&gt;"",INDEX('CoC Ranking Data'!$A$1:$CF$106,ROW($E24),70),"")</f>
        <v>On Time</v>
      </c>
      <c r="E21" s="263">
        <f t="shared" si="0"/>
        <v>2</v>
      </c>
    </row>
    <row r="22" spans="1:5" s="9" customFormat="1" ht="12.75" x14ac:dyDescent="0.2">
      <c r="A22" s="289" t="str">
        <f>IF(INDEX('CoC Ranking Data'!$A$1:$CF$106,ROW($E25),4)&lt;&gt;"",INDEX('CoC Ranking Data'!$A$1:$CF$106,ROW($E25),4),"")</f>
        <v>County of Greene</v>
      </c>
      <c r="B22" s="289" t="str">
        <f>IF(INDEX('CoC Ranking Data'!$A$1:$CF$106,ROW($E25),5)&lt;&gt;"",INDEX('CoC Ranking Data'!$A$1:$CF$106,ROW($E25),5),"")</f>
        <v>Greene County Shelter + Care Project</v>
      </c>
      <c r="C22" s="290" t="str">
        <f>IF(INDEX('CoC Ranking Data'!$A$1:$CF$106,ROW($E25),7)&lt;&gt;"",INDEX('CoC Ranking Data'!$A$1:$CF$106,ROW($E25),7),"")</f>
        <v>PH</v>
      </c>
      <c r="D22" s="290" t="str">
        <f>IF(INDEX('CoC Ranking Data'!$A$1:$CF$106,ROW($E25),70)&lt;&gt;"",INDEX('CoC Ranking Data'!$A$1:$CF$106,ROW($E25),70),"")</f>
        <v>On Time</v>
      </c>
      <c r="E22" s="263">
        <f t="shared" si="0"/>
        <v>2</v>
      </c>
    </row>
    <row r="23" spans="1:5" s="9" customFormat="1" ht="12.75" x14ac:dyDescent="0.2">
      <c r="A23" s="289" t="str">
        <f>IF(INDEX('CoC Ranking Data'!$A$1:$CF$106,ROW($E26),4)&lt;&gt;"",INDEX('CoC Ranking Data'!$A$1:$CF$106,ROW($E26),4),"")</f>
        <v>County of Greene</v>
      </c>
      <c r="B23" s="289" t="str">
        <f>IF(INDEX('CoC Ranking Data'!$A$1:$CF$106,ROW($E26),5)&lt;&gt;"",INDEX('CoC Ranking Data'!$A$1:$CF$106,ROW($E26),5),"")</f>
        <v>Greene County Supportive Housing Project</v>
      </c>
      <c r="C23" s="290" t="str">
        <f>IF(INDEX('CoC Ranking Data'!$A$1:$CF$106,ROW($E26),7)&lt;&gt;"",INDEX('CoC Ranking Data'!$A$1:$CF$106,ROW($E26),7),"")</f>
        <v>PH</v>
      </c>
      <c r="D23" s="290" t="str">
        <f>IF(INDEX('CoC Ranking Data'!$A$1:$CF$106,ROW($E26),70)&lt;&gt;"",INDEX('CoC Ranking Data'!$A$1:$CF$106,ROW($E26),70),"")</f>
        <v>On Time</v>
      </c>
      <c r="E23" s="263">
        <f t="shared" si="0"/>
        <v>2</v>
      </c>
    </row>
    <row r="24" spans="1:5" s="9" customFormat="1" ht="12.75" x14ac:dyDescent="0.2">
      <c r="A24" s="289" t="str">
        <f>IF(INDEX('CoC Ranking Data'!$A$1:$CF$106,ROW($E27),4)&lt;&gt;"",INDEX('CoC Ranking Data'!$A$1:$CF$106,ROW($E27),4),"")</f>
        <v>County of Washington</v>
      </c>
      <c r="B24" s="289" t="str">
        <f>IF(INDEX('CoC Ranking Data'!$A$1:$CF$106,ROW($E27),5)&lt;&gt;"",INDEX('CoC Ranking Data'!$A$1:$CF$106,ROW($E27),5),"")</f>
        <v>Crossing Pointe</v>
      </c>
      <c r="C24" s="290" t="str">
        <f>IF(INDEX('CoC Ranking Data'!$A$1:$CF$106,ROW($E27),7)&lt;&gt;"",INDEX('CoC Ranking Data'!$A$1:$CF$106,ROW($E27),7),"")</f>
        <v>PH</v>
      </c>
      <c r="D24" s="290" t="str">
        <f>IF(INDEX('CoC Ranking Data'!$A$1:$CF$106,ROW($E27),70)&lt;&gt;"",INDEX('CoC Ranking Data'!$A$1:$CF$106,ROW($E27),70),"")</f>
        <v>On Time</v>
      </c>
      <c r="E24" s="263">
        <f t="shared" si="0"/>
        <v>2</v>
      </c>
    </row>
    <row r="25" spans="1:5" s="9" customFormat="1" ht="12.75" x14ac:dyDescent="0.2">
      <c r="A25" s="289" t="str">
        <f>IF(INDEX('CoC Ranking Data'!$A$1:$CF$106,ROW($E28),4)&lt;&gt;"",INDEX('CoC Ranking Data'!$A$1:$CF$106,ROW($E28),4),"")</f>
        <v>County of Washington</v>
      </c>
      <c r="B25" s="289" t="str">
        <f>IF(INDEX('CoC Ranking Data'!$A$1:$CF$106,ROW($E28),5)&lt;&gt;"",INDEX('CoC Ranking Data'!$A$1:$CF$106,ROW($E28),5),"")</f>
        <v>Permanent Supportive Housing</v>
      </c>
      <c r="C25" s="290" t="str">
        <f>IF(INDEX('CoC Ranking Data'!$A$1:$CF$106,ROW($E28),7)&lt;&gt;"",INDEX('CoC Ranking Data'!$A$1:$CF$106,ROW($E28),7),"")</f>
        <v>PH</v>
      </c>
      <c r="D25" s="290" t="str">
        <f>IF(INDEX('CoC Ranking Data'!$A$1:$CF$106,ROW($E28),70)&lt;&gt;"",INDEX('CoC Ranking Data'!$A$1:$CF$106,ROW($E28),70),"")</f>
        <v>On Time</v>
      </c>
      <c r="E25" s="263">
        <f t="shared" si="0"/>
        <v>2</v>
      </c>
    </row>
    <row r="26" spans="1:5" s="9" customFormat="1" ht="12.75" x14ac:dyDescent="0.2">
      <c r="A26" s="289" t="str">
        <f>IF(INDEX('CoC Ranking Data'!$A$1:$CF$106,ROW($E29),4)&lt;&gt;"",INDEX('CoC Ranking Data'!$A$1:$CF$106,ROW($E29),4),"")</f>
        <v>County of Washington</v>
      </c>
      <c r="B26" s="289" t="str">
        <f>IF(INDEX('CoC Ranking Data'!$A$1:$CF$106,ROW($E29),5)&lt;&gt;"",INDEX('CoC Ranking Data'!$A$1:$CF$106,ROW($E29),5),"")</f>
        <v>Shelter plus Care - Washington City Mission</v>
      </c>
      <c r="C26" s="290" t="str">
        <f>IF(INDEX('CoC Ranking Data'!$A$1:$CF$106,ROW($E29),7)&lt;&gt;"",INDEX('CoC Ranking Data'!$A$1:$CF$106,ROW($E29),7),"")</f>
        <v>PH</v>
      </c>
      <c r="D26" s="290" t="str">
        <f>IF(INDEX('CoC Ranking Data'!$A$1:$CF$106,ROW($E29),70)&lt;&gt;"",INDEX('CoC Ranking Data'!$A$1:$CF$106,ROW($E29),70),"")</f>
        <v/>
      </c>
      <c r="E26" s="263" t="str">
        <f t="shared" si="0"/>
        <v/>
      </c>
    </row>
    <row r="27" spans="1:5" s="9" customFormat="1" ht="12.75" x14ac:dyDescent="0.2">
      <c r="A27" s="289" t="str">
        <f>IF(INDEX('CoC Ranking Data'!$A$1:$CF$106,ROW($E30),4)&lt;&gt;"",INDEX('CoC Ranking Data'!$A$1:$CF$106,ROW($E30),4),"")</f>
        <v>County of Washington</v>
      </c>
      <c r="B27" s="289" t="str">
        <f>IF(INDEX('CoC Ranking Data'!$A$1:$CF$106,ROW($E30),5)&lt;&gt;"",INDEX('CoC Ranking Data'!$A$1:$CF$106,ROW($E30),5),"")</f>
        <v>Shelter plus Care I</v>
      </c>
      <c r="C27" s="290" t="str">
        <f>IF(INDEX('CoC Ranking Data'!$A$1:$CF$106,ROW($E30),7)&lt;&gt;"",INDEX('CoC Ranking Data'!$A$1:$CF$106,ROW($E30),7),"")</f>
        <v>PH</v>
      </c>
      <c r="D27" s="290" t="str">
        <f>IF(INDEX('CoC Ranking Data'!$A$1:$CF$106,ROW($E30),70)&lt;&gt;"",INDEX('CoC Ranking Data'!$A$1:$CF$106,ROW($E30),70),"")</f>
        <v>On Time</v>
      </c>
      <c r="E27" s="263">
        <f t="shared" si="0"/>
        <v>2</v>
      </c>
    </row>
    <row r="28" spans="1:5" s="9" customFormat="1" ht="12.75" x14ac:dyDescent="0.2">
      <c r="A28" s="289" t="str">
        <f>IF(INDEX('CoC Ranking Data'!$A$1:$CF$106,ROW($E31),4)&lt;&gt;"",INDEX('CoC Ranking Data'!$A$1:$CF$106,ROW($E31),4),"")</f>
        <v>County of Washington</v>
      </c>
      <c r="B28" s="289" t="str">
        <f>IF(INDEX('CoC Ranking Data'!$A$1:$CF$106,ROW($E31),5)&lt;&gt;"",INDEX('CoC Ranking Data'!$A$1:$CF$106,ROW($E31),5),"")</f>
        <v>Supportive Living</v>
      </c>
      <c r="C28" s="290" t="str">
        <f>IF(INDEX('CoC Ranking Data'!$A$1:$CF$106,ROW($E31),7)&lt;&gt;"",INDEX('CoC Ranking Data'!$A$1:$CF$106,ROW($E31),7),"")</f>
        <v>PH</v>
      </c>
      <c r="D28" s="290" t="str">
        <f>IF(INDEX('CoC Ranking Data'!$A$1:$CF$106,ROW($E31),70)&lt;&gt;"",INDEX('CoC Ranking Data'!$A$1:$CF$106,ROW($E31),70),"")</f>
        <v>On Time</v>
      </c>
      <c r="E28" s="263">
        <f t="shared" si="0"/>
        <v>2</v>
      </c>
    </row>
    <row r="29" spans="1:5" s="9" customFormat="1" ht="12.75" x14ac:dyDescent="0.2">
      <c r="A29" s="289" t="str">
        <f>IF(INDEX('CoC Ranking Data'!$A$1:$CF$106,ROW($E32),4)&lt;&gt;"",INDEX('CoC Ranking Data'!$A$1:$CF$106,ROW($E32),4),"")</f>
        <v>Crawford County Coalition on Housing Needs, Inc.</v>
      </c>
      <c r="B29" s="289" t="str">
        <f>IF(INDEX('CoC Ranking Data'!$A$1:$CF$106,ROW($E32),5)&lt;&gt;"",INDEX('CoC Ranking Data'!$A$1:$CF$106,ROW($E32),5),"")</f>
        <v>Liberty House Transitional Housing Program</v>
      </c>
      <c r="C29" s="290" t="str">
        <f>IF(INDEX('CoC Ranking Data'!$A$1:$CF$106,ROW($E32),7)&lt;&gt;"",INDEX('CoC Ranking Data'!$A$1:$CF$106,ROW($E32),7),"")</f>
        <v>TH</v>
      </c>
      <c r="D29" s="290" t="str">
        <f>IF(INDEX('CoC Ranking Data'!$A$1:$CF$106,ROW($E32),70)&lt;&gt;"",INDEX('CoC Ranking Data'!$A$1:$CF$106,ROW($E32),70),"")</f>
        <v>On Time</v>
      </c>
      <c r="E29" s="263">
        <f t="shared" si="0"/>
        <v>2</v>
      </c>
    </row>
    <row r="30" spans="1:5" s="9" customFormat="1" ht="12.75" x14ac:dyDescent="0.2">
      <c r="A30" s="289" t="str">
        <f>IF(INDEX('CoC Ranking Data'!$A$1:$CF$106,ROW($E33),4)&lt;&gt;"",INDEX('CoC Ranking Data'!$A$1:$CF$106,ROW($E33),4),"")</f>
        <v>Crawford County Commissioners</v>
      </c>
      <c r="B30" s="289" t="str">
        <f>IF(INDEX('CoC Ranking Data'!$A$1:$CF$106,ROW($E33),5)&lt;&gt;"",INDEX('CoC Ranking Data'!$A$1:$CF$106,ROW($E33),5),"")</f>
        <v>Crawford County Shelter plus Care</v>
      </c>
      <c r="C30" s="290" t="str">
        <f>IF(INDEX('CoC Ranking Data'!$A$1:$CF$106,ROW($E33),7)&lt;&gt;"",INDEX('CoC Ranking Data'!$A$1:$CF$106,ROW($E33),7),"")</f>
        <v>PH</v>
      </c>
      <c r="D30" s="290" t="str">
        <f>IF(INDEX('CoC Ranking Data'!$A$1:$CF$106,ROW($E33),70)&lt;&gt;"",INDEX('CoC Ranking Data'!$A$1:$CF$106,ROW($E33),70),"")</f>
        <v>On Time</v>
      </c>
      <c r="E30" s="263">
        <f t="shared" si="0"/>
        <v>2</v>
      </c>
    </row>
    <row r="31" spans="1:5" s="9" customFormat="1" ht="12.75" x14ac:dyDescent="0.2">
      <c r="A31" s="289" t="str">
        <f>IF(INDEX('CoC Ranking Data'!$A$1:$CF$106,ROW($E34),4)&lt;&gt;"",INDEX('CoC Ranking Data'!$A$1:$CF$106,ROW($E34),4),"")</f>
        <v>Crawford County Mental Health Awareness Program, Inc.</v>
      </c>
      <c r="B31" s="289" t="str">
        <f>IF(INDEX('CoC Ranking Data'!$A$1:$CF$106,ROW($E34),5)&lt;&gt;"",INDEX('CoC Ranking Data'!$A$1:$CF$106,ROW($E34),5),"")</f>
        <v>CHAPS Fairweather Lodge</v>
      </c>
      <c r="C31" s="290" t="str">
        <f>IF(INDEX('CoC Ranking Data'!$A$1:$CF$106,ROW($E34),7)&lt;&gt;"",INDEX('CoC Ranking Data'!$A$1:$CF$106,ROW($E34),7),"")</f>
        <v>PH</v>
      </c>
      <c r="D31" s="290" t="str">
        <f>IF(INDEX('CoC Ranking Data'!$A$1:$CF$106,ROW($E34),70)&lt;&gt;"",INDEX('CoC Ranking Data'!$A$1:$CF$106,ROW($E34),70),"")</f>
        <v>On Time</v>
      </c>
      <c r="E31" s="263">
        <f t="shared" si="0"/>
        <v>2</v>
      </c>
    </row>
    <row r="32" spans="1:5" s="9" customFormat="1" ht="12.75" x14ac:dyDescent="0.2">
      <c r="A32" s="289" t="str">
        <f>IF(INDEX('CoC Ranking Data'!$A$1:$CF$106,ROW($E35),4)&lt;&gt;"",INDEX('CoC Ranking Data'!$A$1:$CF$106,ROW($E35),4),"")</f>
        <v>Crawford County Mental Health Awareness Program, Inc.</v>
      </c>
      <c r="B32" s="289" t="str">
        <f>IF(INDEX('CoC Ranking Data'!$A$1:$CF$106,ROW($E35),5)&lt;&gt;"",INDEX('CoC Ranking Data'!$A$1:$CF$106,ROW($E35),5),"")</f>
        <v xml:space="preserve">CHAPS Family Housing </v>
      </c>
      <c r="C32" s="290" t="str">
        <f>IF(INDEX('CoC Ranking Data'!$A$1:$CF$106,ROW($E35),7)&lt;&gt;"",INDEX('CoC Ranking Data'!$A$1:$CF$106,ROW($E35),7),"")</f>
        <v>PH</v>
      </c>
      <c r="D32" s="290" t="str">
        <f>IF(INDEX('CoC Ranking Data'!$A$1:$CF$106,ROW($E35),70)&lt;&gt;"",INDEX('CoC Ranking Data'!$A$1:$CF$106,ROW($E35),70),"")</f>
        <v>On Time</v>
      </c>
      <c r="E32" s="263">
        <f t="shared" si="0"/>
        <v>2</v>
      </c>
    </row>
    <row r="33" spans="1:5" s="9" customFormat="1" ht="12.75" x14ac:dyDescent="0.2">
      <c r="A33" s="289" t="str">
        <f>IF(INDEX('CoC Ranking Data'!$A$1:$CF$106,ROW($E36),4)&lt;&gt;"",INDEX('CoC Ranking Data'!$A$1:$CF$106,ROW($E36),4),"")</f>
        <v>Crawford County Mental Health Awareness Program, Inc.</v>
      </c>
      <c r="B33" s="289" t="str">
        <f>IF(INDEX('CoC Ranking Data'!$A$1:$CF$106,ROW($E36),5)&lt;&gt;"",INDEX('CoC Ranking Data'!$A$1:$CF$106,ROW($E36),5),"")</f>
        <v>Crawford County Housing Advocacy Project</v>
      </c>
      <c r="C33" s="290" t="str">
        <f>IF(INDEX('CoC Ranking Data'!$A$1:$CF$106,ROW($E36),7)&lt;&gt;"",INDEX('CoC Ranking Data'!$A$1:$CF$106,ROW($E36),7),"")</f>
        <v>SSO</v>
      </c>
      <c r="D33" s="290" t="str">
        <f>IF(INDEX('CoC Ranking Data'!$A$1:$CF$106,ROW($E36),70)&lt;&gt;"",INDEX('CoC Ranking Data'!$A$1:$CF$106,ROW($E36),70),"")</f>
        <v>On Time</v>
      </c>
      <c r="E33" s="263">
        <f t="shared" si="0"/>
        <v>2</v>
      </c>
    </row>
    <row r="34" spans="1:5" s="9" customFormat="1" ht="12.75" x14ac:dyDescent="0.2">
      <c r="A34" s="289" t="str">
        <f>IF(INDEX('CoC Ranking Data'!$A$1:$CF$106,ROW($E37),4)&lt;&gt;"",INDEX('CoC Ranking Data'!$A$1:$CF$106,ROW($E37),4),"")</f>
        <v>Crawford County Mental Health Awareness Program, Inc.</v>
      </c>
      <c r="B34" s="289" t="str">
        <f>IF(INDEX('CoC Ranking Data'!$A$1:$CF$106,ROW($E37),5)&lt;&gt;"",INDEX('CoC Ranking Data'!$A$1:$CF$106,ROW($E37),5),"")</f>
        <v xml:space="preserve">Housing Now </v>
      </c>
      <c r="C34" s="290" t="str">
        <f>IF(INDEX('CoC Ranking Data'!$A$1:$CF$106,ROW($E37),7)&lt;&gt;"",INDEX('CoC Ranking Data'!$A$1:$CF$106,ROW($E37),7),"")</f>
        <v>PH</v>
      </c>
      <c r="D34" s="290" t="str">
        <f>IF(INDEX('CoC Ranking Data'!$A$1:$CF$106,ROW($E37),70)&lt;&gt;"",INDEX('CoC Ranking Data'!$A$1:$CF$106,ROW($E37),70),"")</f>
        <v>On Time</v>
      </c>
      <c r="E34" s="263">
        <f t="shared" si="0"/>
        <v>2</v>
      </c>
    </row>
    <row r="35" spans="1:5" s="9" customFormat="1" ht="12.75" x14ac:dyDescent="0.2">
      <c r="A35" s="289" t="str">
        <f>IF(INDEX('CoC Ranking Data'!$A$1:$CF$106,ROW($E38),4)&lt;&gt;"",INDEX('CoC Ranking Data'!$A$1:$CF$106,ROW($E38),4),"")</f>
        <v>DuBois Housing Authority</v>
      </c>
      <c r="B35" s="289" t="str">
        <f>IF(INDEX('CoC Ranking Data'!$A$1:$CF$106,ROW($E38),5)&lt;&gt;"",INDEX('CoC Ranking Data'!$A$1:$CF$106,ROW($E38),5),"")</f>
        <v>2018 Renewal App - DuBois Housing Authority - Shelter Plus Care 1/2/3/4/5</v>
      </c>
      <c r="C35" s="290" t="str">
        <f>IF(INDEX('CoC Ranking Data'!$A$1:$CF$106,ROW($E38),7)&lt;&gt;"",INDEX('CoC Ranking Data'!$A$1:$CF$106,ROW($E38),7),"")</f>
        <v>PH</v>
      </c>
      <c r="D35" s="290" t="str">
        <f>IF(INDEX('CoC Ranking Data'!$A$1:$CF$106,ROW($E38),70)&lt;&gt;"",INDEX('CoC Ranking Data'!$A$1:$CF$106,ROW($E38),70),"")</f>
        <v>On Time</v>
      </c>
      <c r="E35" s="263">
        <f t="shared" si="0"/>
        <v>2</v>
      </c>
    </row>
    <row r="36" spans="1:5" s="9" customFormat="1" ht="12.75" x14ac:dyDescent="0.2">
      <c r="A36" s="289" t="str">
        <f>IF(INDEX('CoC Ranking Data'!$A$1:$CF$106,ROW($E39),4)&lt;&gt;"",INDEX('CoC Ranking Data'!$A$1:$CF$106,ROW($E39),4),"")</f>
        <v>Fayette County Community Action Agency, Inc.</v>
      </c>
      <c r="B36" s="289" t="str">
        <f>IF(INDEX('CoC Ranking Data'!$A$1:$CF$106,ROW($E39),5)&lt;&gt;"",INDEX('CoC Ranking Data'!$A$1:$CF$106,ROW($E39),5),"")</f>
        <v>Fairweather Lodge Supportive Housing</v>
      </c>
      <c r="C36" s="290" t="str">
        <f>IF(INDEX('CoC Ranking Data'!$A$1:$CF$106,ROW($E39),7)&lt;&gt;"",INDEX('CoC Ranking Data'!$A$1:$CF$106,ROW($E39),7),"")</f>
        <v>PH</v>
      </c>
      <c r="D36" s="290" t="str">
        <f>IF(INDEX('CoC Ranking Data'!$A$1:$CF$106,ROW($E39),70)&lt;&gt;"",INDEX('CoC Ranking Data'!$A$1:$CF$106,ROW($E39),70),"")</f>
        <v>On Time</v>
      </c>
      <c r="E36" s="263">
        <f t="shared" si="0"/>
        <v>2</v>
      </c>
    </row>
    <row r="37" spans="1:5" s="9" customFormat="1" ht="12.75" x14ac:dyDescent="0.2">
      <c r="A37" s="289" t="str">
        <f>IF(INDEX('CoC Ranking Data'!$A$1:$CF$106,ROW($E40),4)&lt;&gt;"",INDEX('CoC Ranking Data'!$A$1:$CF$106,ROW($E40),4),"")</f>
        <v>Fayette County Community Action Agency, Inc.</v>
      </c>
      <c r="B37" s="289" t="str">
        <f>IF(INDEX('CoC Ranking Data'!$A$1:$CF$106,ROW($E40),5)&lt;&gt;"",INDEX('CoC Ranking Data'!$A$1:$CF$106,ROW($E40),5),"")</f>
        <v>Fayette Apartments</v>
      </c>
      <c r="C37" s="290" t="str">
        <f>IF(INDEX('CoC Ranking Data'!$A$1:$CF$106,ROW($E40),7)&lt;&gt;"",INDEX('CoC Ranking Data'!$A$1:$CF$106,ROW($E40),7),"")</f>
        <v>PH</v>
      </c>
      <c r="D37" s="290" t="str">
        <f>IF(INDEX('CoC Ranking Data'!$A$1:$CF$106,ROW($E40),70)&lt;&gt;"",INDEX('CoC Ranking Data'!$A$1:$CF$106,ROW($E40),70),"")</f>
        <v>On Time</v>
      </c>
      <c r="E37" s="263">
        <f t="shared" si="0"/>
        <v>2</v>
      </c>
    </row>
    <row r="38" spans="1:5" s="9" customFormat="1" ht="12.75" x14ac:dyDescent="0.2">
      <c r="A38" s="289" t="str">
        <f>IF(INDEX('CoC Ranking Data'!$A$1:$CF$106,ROW($E41),4)&lt;&gt;"",INDEX('CoC Ranking Data'!$A$1:$CF$106,ROW($E41),4),"")</f>
        <v>Fayette County Community Action Agency, Inc.</v>
      </c>
      <c r="B38" s="289" t="str">
        <f>IF(INDEX('CoC Ranking Data'!$A$1:$CF$106,ROW($E41),5)&lt;&gt;"",INDEX('CoC Ranking Data'!$A$1:$CF$106,ROW($E41),5),"")</f>
        <v>Fayette County Rapid Rehousing</v>
      </c>
      <c r="C38" s="290" t="str">
        <f>IF(INDEX('CoC Ranking Data'!$A$1:$CF$106,ROW($E41),7)&lt;&gt;"",INDEX('CoC Ranking Data'!$A$1:$CF$106,ROW($E41),7),"")</f>
        <v>PH-RRH</v>
      </c>
      <c r="D38" s="290" t="str">
        <f>IF(INDEX('CoC Ranking Data'!$A$1:$CF$106,ROW($E41),70)&lt;&gt;"",INDEX('CoC Ranking Data'!$A$1:$CF$106,ROW($E41),70),"")</f>
        <v>On Time</v>
      </c>
      <c r="E38" s="263">
        <f t="shared" si="0"/>
        <v>2</v>
      </c>
    </row>
    <row r="39" spans="1:5" s="9" customFormat="1" ht="12.75" x14ac:dyDescent="0.2">
      <c r="A39" s="289" t="str">
        <f>IF(INDEX('CoC Ranking Data'!$A$1:$CF$106,ROW($E42),4)&lt;&gt;"",INDEX('CoC Ranking Data'!$A$1:$CF$106,ROW($E42),4),"")</f>
        <v>Fayette County Community Action Agency, Inc.</v>
      </c>
      <c r="B39" s="289" t="str">
        <f>IF(INDEX('CoC Ranking Data'!$A$1:$CF$106,ROW($E42),5)&lt;&gt;"",INDEX('CoC Ranking Data'!$A$1:$CF$106,ROW($E42),5),"")</f>
        <v>Lenox Street Apartments</v>
      </c>
      <c r="C39" s="290" t="str">
        <f>IF(INDEX('CoC Ranking Data'!$A$1:$CF$106,ROW($E42),7)&lt;&gt;"",INDEX('CoC Ranking Data'!$A$1:$CF$106,ROW($E42),7),"")</f>
        <v>PH</v>
      </c>
      <c r="D39" s="290" t="str">
        <f>IF(INDEX('CoC Ranking Data'!$A$1:$CF$106,ROW($E42),70)&lt;&gt;"",INDEX('CoC Ranking Data'!$A$1:$CF$106,ROW($E42),70),"")</f>
        <v>On Time</v>
      </c>
      <c r="E39" s="263">
        <f t="shared" si="0"/>
        <v>2</v>
      </c>
    </row>
    <row r="40" spans="1:5" s="9" customFormat="1" ht="12.75" x14ac:dyDescent="0.2">
      <c r="A40" s="289" t="str">
        <f>IF(INDEX('CoC Ranking Data'!$A$1:$CF$106,ROW($E43),4)&lt;&gt;"",INDEX('CoC Ranking Data'!$A$1:$CF$106,ROW($E43),4),"")</f>
        <v>Fayette County Community Action Agency, Inc.</v>
      </c>
      <c r="B40" s="289" t="str">
        <f>IF(INDEX('CoC Ranking Data'!$A$1:$CF$106,ROW($E43),5)&lt;&gt;"",INDEX('CoC Ranking Data'!$A$1:$CF$106,ROW($E43),5),"")</f>
        <v>Southwest Regional Rapid Re-Housing Program</v>
      </c>
      <c r="C40" s="290" t="str">
        <f>IF(INDEX('CoC Ranking Data'!$A$1:$CF$106,ROW($E43),7)&lt;&gt;"",INDEX('CoC Ranking Data'!$A$1:$CF$106,ROW($E43),7),"")</f>
        <v>PH-RRH</v>
      </c>
      <c r="D40" s="290" t="str">
        <f>IF(INDEX('CoC Ranking Data'!$A$1:$CF$106,ROW($E43),70)&lt;&gt;"",INDEX('CoC Ranking Data'!$A$1:$CF$106,ROW($E43),70),"")</f>
        <v>On Time</v>
      </c>
      <c r="E40" s="263">
        <f t="shared" si="0"/>
        <v>2</v>
      </c>
    </row>
    <row r="41" spans="1:5" s="9" customFormat="1" ht="12.75" x14ac:dyDescent="0.2">
      <c r="A41" s="289" t="str">
        <f>IF(INDEX('CoC Ranking Data'!$A$1:$CF$106,ROW($E44),4)&lt;&gt;"",INDEX('CoC Ranking Data'!$A$1:$CF$106,ROW($E44),4),"")</f>
        <v>Housing Authority of the County of Butler</v>
      </c>
      <c r="B41" s="289" t="str">
        <f>IF(INDEX('CoC Ranking Data'!$A$1:$CF$106,ROW($E44),5)&lt;&gt;"",INDEX('CoC Ranking Data'!$A$1:$CF$106,ROW($E44),5),"")</f>
        <v>Franklin Court Chronically Homeless</v>
      </c>
      <c r="C41" s="290" t="str">
        <f>IF(INDEX('CoC Ranking Data'!$A$1:$CF$106,ROW($E44),7)&lt;&gt;"",INDEX('CoC Ranking Data'!$A$1:$CF$106,ROW($E44),7),"")</f>
        <v>PH</v>
      </c>
      <c r="D41" s="290" t="str">
        <f>IF(INDEX('CoC Ranking Data'!$A$1:$CF$106,ROW($E44),70)&lt;&gt;"",INDEX('CoC Ranking Data'!$A$1:$CF$106,ROW($E44),70),"")</f>
        <v>On Time</v>
      </c>
      <c r="E41" s="263">
        <f t="shared" si="0"/>
        <v>2</v>
      </c>
    </row>
    <row r="42" spans="1:5" s="9" customFormat="1" ht="12.75" x14ac:dyDescent="0.2">
      <c r="A42" s="289" t="str">
        <f>IF(INDEX('CoC Ranking Data'!$A$1:$CF$106,ROW($E45),4)&lt;&gt;"",INDEX('CoC Ranking Data'!$A$1:$CF$106,ROW($E45),4),"")</f>
        <v>Indiana County Community Action Program, Inc.</v>
      </c>
      <c r="B42" s="289" t="str">
        <f>IF(INDEX('CoC Ranking Data'!$A$1:$CF$106,ROW($E45),5)&lt;&gt;"",INDEX('CoC Ranking Data'!$A$1:$CF$106,ROW($E45),5),"")</f>
        <v>PHD Consolidated</v>
      </c>
      <c r="C42" s="290" t="str">
        <f>IF(INDEX('CoC Ranking Data'!$A$1:$CF$106,ROW($E45),7)&lt;&gt;"",INDEX('CoC Ranking Data'!$A$1:$CF$106,ROW($E45),7),"")</f>
        <v>PH</v>
      </c>
      <c r="D42" s="290" t="str">
        <f>IF(INDEX('CoC Ranking Data'!$A$1:$CF$106,ROW($E45),70)&lt;&gt;"",INDEX('CoC Ranking Data'!$A$1:$CF$106,ROW($E45),70),"")</f>
        <v>On Time</v>
      </c>
      <c r="E42" s="263">
        <f t="shared" si="0"/>
        <v>2</v>
      </c>
    </row>
    <row r="43" spans="1:5" s="9" customFormat="1" ht="12.75" x14ac:dyDescent="0.2">
      <c r="A43" s="289" t="str">
        <f>IF(INDEX('CoC Ranking Data'!$A$1:$CF$106,ROW($E46),4)&lt;&gt;"",INDEX('CoC Ranking Data'!$A$1:$CF$106,ROW($E46),4),"")</f>
        <v>Lawrence County Social Services, Inc.</v>
      </c>
      <c r="B43" s="289" t="str">
        <f>IF(INDEX('CoC Ranking Data'!$A$1:$CF$106,ROW($E46),5)&lt;&gt;"",INDEX('CoC Ranking Data'!$A$1:$CF$106,ROW($E46),5),"")</f>
        <v>NWRHA</v>
      </c>
      <c r="C43" s="290" t="str">
        <f>IF(INDEX('CoC Ranking Data'!$A$1:$CF$106,ROW($E46),7)&lt;&gt;"",INDEX('CoC Ranking Data'!$A$1:$CF$106,ROW($E46),7),"")</f>
        <v>PH</v>
      </c>
      <c r="D43" s="290" t="str">
        <f>IF(INDEX('CoC Ranking Data'!$A$1:$CF$106,ROW($E46),70)&lt;&gt;"",INDEX('CoC Ranking Data'!$A$1:$CF$106,ROW($E46),70),"")</f>
        <v>On Time</v>
      </c>
      <c r="E43" s="263">
        <f t="shared" si="0"/>
        <v>2</v>
      </c>
    </row>
    <row r="44" spans="1:5" s="9" customFormat="1" ht="12.75" x14ac:dyDescent="0.2">
      <c r="A44" s="289" t="str">
        <f>IF(INDEX('CoC Ranking Data'!$A$1:$CF$106,ROW($E47),4)&lt;&gt;"",INDEX('CoC Ranking Data'!$A$1:$CF$106,ROW($E47),4),"")</f>
        <v>Lawrence County Social Services, Inc.</v>
      </c>
      <c r="B44" s="289" t="str">
        <f>IF(INDEX('CoC Ranking Data'!$A$1:$CF$106,ROW($E47),5)&lt;&gt;"",INDEX('CoC Ranking Data'!$A$1:$CF$106,ROW($E47),5),"")</f>
        <v>NWRHA 2</v>
      </c>
      <c r="C44" s="290" t="str">
        <f>IF(INDEX('CoC Ranking Data'!$A$1:$CF$106,ROW($E47),7)&lt;&gt;"",INDEX('CoC Ranking Data'!$A$1:$CF$106,ROW($E47),7),"")</f>
        <v>PH</v>
      </c>
      <c r="D44" s="290" t="str">
        <f>IF(INDEX('CoC Ranking Data'!$A$1:$CF$106,ROW($E47),70)&lt;&gt;"",INDEX('CoC Ranking Data'!$A$1:$CF$106,ROW($E47),70),"")</f>
        <v>On Time</v>
      </c>
      <c r="E44" s="263">
        <f t="shared" si="0"/>
        <v>2</v>
      </c>
    </row>
    <row r="45" spans="1:5" s="9" customFormat="1" ht="12.75" x14ac:dyDescent="0.2">
      <c r="A45" s="289" t="str">
        <f>IF(INDEX('CoC Ranking Data'!$A$1:$CF$106,ROW($E48),4)&lt;&gt;"",INDEX('CoC Ranking Data'!$A$1:$CF$106,ROW($E48),4),"")</f>
        <v>Lawrence County Social Services, Inc.</v>
      </c>
      <c r="B45" s="289" t="str">
        <f>IF(INDEX('CoC Ranking Data'!$A$1:$CF$106,ROW($E48),5)&lt;&gt;"",INDEX('CoC Ranking Data'!$A$1:$CF$106,ROW($E48),5),"")</f>
        <v>SAFE</v>
      </c>
      <c r="C45" s="290" t="str">
        <f>IF(INDEX('CoC Ranking Data'!$A$1:$CF$106,ROW($E48),7)&lt;&gt;"",INDEX('CoC Ranking Data'!$A$1:$CF$106,ROW($E48),7),"")</f>
        <v>SSO</v>
      </c>
      <c r="D45" s="290" t="str">
        <f>IF(INDEX('CoC Ranking Data'!$A$1:$CF$106,ROW($E48),70)&lt;&gt;"",INDEX('CoC Ranking Data'!$A$1:$CF$106,ROW($E48),70),"")</f>
        <v>On Time</v>
      </c>
      <c r="E45" s="263">
        <f t="shared" si="0"/>
        <v>2</v>
      </c>
    </row>
    <row r="46" spans="1:5" s="9" customFormat="1" ht="12.75" x14ac:dyDescent="0.2">
      <c r="A46" s="289" t="str">
        <f>IF(INDEX('CoC Ranking Data'!$A$1:$CF$106,ROW($E49),4)&lt;&gt;"",INDEX('CoC Ranking Data'!$A$1:$CF$106,ROW($E49),4),"")</f>
        <v>Lawrence County Social Services, Inc.</v>
      </c>
      <c r="B46" s="289" t="str">
        <f>IF(INDEX('CoC Ranking Data'!$A$1:$CF$106,ROW($E49),5)&lt;&gt;"",INDEX('CoC Ranking Data'!$A$1:$CF$106,ROW($E49),5),"")</f>
        <v>TEAM RRH</v>
      </c>
      <c r="C46" s="290" t="str">
        <f>IF(INDEX('CoC Ranking Data'!$A$1:$CF$106,ROW($E49),7)&lt;&gt;"",INDEX('CoC Ranking Data'!$A$1:$CF$106,ROW($E49),7),"")</f>
        <v>PH-RRH</v>
      </c>
      <c r="D46" s="290" t="str">
        <f>IF(INDEX('CoC Ranking Data'!$A$1:$CF$106,ROW($E49),70)&lt;&gt;"",INDEX('CoC Ranking Data'!$A$1:$CF$106,ROW($E49),70),"")</f>
        <v>On Time</v>
      </c>
      <c r="E46" s="263">
        <f t="shared" si="0"/>
        <v>2</v>
      </c>
    </row>
    <row r="47" spans="1:5" s="9" customFormat="1" ht="12.75" x14ac:dyDescent="0.2">
      <c r="A47" s="289" t="str">
        <f>IF(INDEX('CoC Ranking Data'!$A$1:$CF$106,ROW($E50),4)&lt;&gt;"",INDEX('CoC Ranking Data'!$A$1:$CF$106,ROW($E50),4),"")</f>
        <v>Lawrence County Social Services, Inc.</v>
      </c>
      <c r="B47" s="289" t="str">
        <f>IF(INDEX('CoC Ranking Data'!$A$1:$CF$106,ROW($E50),5)&lt;&gt;"",INDEX('CoC Ranking Data'!$A$1:$CF$106,ROW($E50),5),"")</f>
        <v>Turning Point</v>
      </c>
      <c r="C47" s="290" t="str">
        <f>IF(INDEX('CoC Ranking Data'!$A$1:$CF$106,ROW($E50),7)&lt;&gt;"",INDEX('CoC Ranking Data'!$A$1:$CF$106,ROW($E50),7),"")</f>
        <v>PH</v>
      </c>
      <c r="D47" s="290" t="str">
        <f>IF(INDEX('CoC Ranking Data'!$A$1:$CF$106,ROW($E50),70)&lt;&gt;"",INDEX('CoC Ranking Data'!$A$1:$CF$106,ROW($E50),70),"")</f>
        <v>On Time</v>
      </c>
      <c r="E47" s="263">
        <f t="shared" si="0"/>
        <v>2</v>
      </c>
    </row>
    <row r="48" spans="1:5" s="9" customFormat="1" ht="12.75" x14ac:dyDescent="0.2">
      <c r="A48" s="289" t="str">
        <f>IF(INDEX('CoC Ranking Data'!$A$1:$CF$106,ROW($E51),4)&lt;&gt;"",INDEX('CoC Ranking Data'!$A$1:$CF$106,ROW($E51),4),"")</f>
        <v>Lawrence County Social Services, Inc.</v>
      </c>
      <c r="B48" s="289" t="str">
        <f>IF(INDEX('CoC Ranking Data'!$A$1:$CF$106,ROW($E51),5)&lt;&gt;"",INDEX('CoC Ranking Data'!$A$1:$CF$106,ROW($E51),5),"")</f>
        <v>Veterans RRH</v>
      </c>
      <c r="C48" s="290" t="str">
        <f>IF(INDEX('CoC Ranking Data'!$A$1:$CF$106,ROW($E51),7)&lt;&gt;"",INDEX('CoC Ranking Data'!$A$1:$CF$106,ROW($E51),7),"")</f>
        <v>PH-RRH</v>
      </c>
      <c r="D48" s="290" t="str">
        <f>IF(INDEX('CoC Ranking Data'!$A$1:$CF$106,ROW($E51),70)&lt;&gt;"",INDEX('CoC Ranking Data'!$A$1:$CF$106,ROW($E51),70),"")</f>
        <v>On Time</v>
      </c>
      <c r="E48" s="263">
        <f t="shared" si="0"/>
        <v>2</v>
      </c>
    </row>
    <row r="49" spans="1:5" s="9" customFormat="1" ht="12.75" x14ac:dyDescent="0.2">
      <c r="A49" s="289" t="str">
        <f>IF(INDEX('CoC Ranking Data'!$A$1:$CF$106,ROW($E52),4)&lt;&gt;"",INDEX('CoC Ranking Data'!$A$1:$CF$106,ROW($E52),4),"")</f>
        <v>McKean County Redevelopment &amp; Housing Authority</v>
      </c>
      <c r="B49" s="289" t="str">
        <f>IF(INDEX('CoC Ranking Data'!$A$1:$CF$106,ROW($E52),5)&lt;&gt;"",INDEX('CoC Ranking Data'!$A$1:$CF$106,ROW($E52),5),"")</f>
        <v>Northwest RRH</v>
      </c>
      <c r="C49" s="290" t="str">
        <f>IF(INDEX('CoC Ranking Data'!$A$1:$CF$106,ROW($E52),7)&lt;&gt;"",INDEX('CoC Ranking Data'!$A$1:$CF$106,ROW($E52),7),"")</f>
        <v>PH-RRH</v>
      </c>
      <c r="D49" s="290" t="str">
        <f>IF(INDEX('CoC Ranking Data'!$A$1:$CF$106,ROW($E52),70)&lt;&gt;"",INDEX('CoC Ranking Data'!$A$1:$CF$106,ROW($E52),70),"")</f>
        <v>On Time</v>
      </c>
      <c r="E49" s="263">
        <f t="shared" si="0"/>
        <v>2</v>
      </c>
    </row>
    <row r="50" spans="1:5" s="9" customFormat="1" ht="12.75" x14ac:dyDescent="0.2">
      <c r="A50" s="289" t="str">
        <f>IF(INDEX('CoC Ranking Data'!$A$1:$CF$106,ROW($E53),4)&lt;&gt;"",INDEX('CoC Ranking Data'!$A$1:$CF$106,ROW($E53),4),"")</f>
        <v>Northern Cambria Community Development Corporation</v>
      </c>
      <c r="B50" s="289" t="str">
        <f>IF(INDEX('CoC Ranking Data'!$A$1:$CF$106,ROW($E53),5)&lt;&gt;"",INDEX('CoC Ranking Data'!$A$1:$CF$106,ROW($E53),5),"")</f>
        <v>Chestnut Street Gardens Renewal Project Application FY 2018</v>
      </c>
      <c r="C50" s="290" t="str">
        <f>IF(INDEX('CoC Ranking Data'!$A$1:$CF$106,ROW($E53),7)&lt;&gt;"",INDEX('CoC Ranking Data'!$A$1:$CF$106,ROW($E53),7),"")</f>
        <v>PH</v>
      </c>
      <c r="D50" s="290" t="str">
        <f>IF(INDEX('CoC Ranking Data'!$A$1:$CF$106,ROW($E53),70)&lt;&gt;"",INDEX('CoC Ranking Data'!$A$1:$CF$106,ROW($E53),70),"")</f>
        <v>On Time</v>
      </c>
      <c r="E50" s="263">
        <f t="shared" si="0"/>
        <v>2</v>
      </c>
    </row>
    <row r="51" spans="1:5" s="9" customFormat="1" ht="12.75" x14ac:dyDescent="0.2">
      <c r="A51" s="289" t="str">
        <f>IF(INDEX('CoC Ranking Data'!$A$1:$CF$106,ROW($E54),4)&lt;&gt;"",INDEX('CoC Ranking Data'!$A$1:$CF$106,ROW($E54),4),"")</f>
        <v>Northern Cambria Community Development Corporation</v>
      </c>
      <c r="B51" s="289" t="str">
        <f>IF(INDEX('CoC Ranking Data'!$A$1:$CF$106,ROW($E54),5)&lt;&gt;"",INDEX('CoC Ranking Data'!$A$1:$CF$106,ROW($E54),5),"")</f>
        <v>Clinton Street Gardens Renewal Project Application FY 2018</v>
      </c>
      <c r="C51" s="290" t="str">
        <f>IF(INDEX('CoC Ranking Data'!$A$1:$CF$106,ROW($E54),7)&lt;&gt;"",INDEX('CoC Ranking Data'!$A$1:$CF$106,ROW($E54),7),"")</f>
        <v>PH</v>
      </c>
      <c r="D51" s="290" t="str">
        <f>IF(INDEX('CoC Ranking Data'!$A$1:$CF$106,ROW($E54),70)&lt;&gt;"",INDEX('CoC Ranking Data'!$A$1:$CF$106,ROW($E54),70),"")</f>
        <v>On Time</v>
      </c>
      <c r="E51" s="263">
        <f t="shared" si="0"/>
        <v>2</v>
      </c>
    </row>
    <row r="52" spans="1:5" s="9" customFormat="1" ht="12.75" x14ac:dyDescent="0.2">
      <c r="A52" s="289" t="str">
        <f>IF(INDEX('CoC Ranking Data'!$A$1:$CF$106,ROW($E55),4)&lt;&gt;"",INDEX('CoC Ranking Data'!$A$1:$CF$106,ROW($E55),4),"")</f>
        <v>Union Mission of Latrobe, Inc.</v>
      </c>
      <c r="B52" s="289" t="str">
        <f>IF(INDEX('CoC Ranking Data'!$A$1:$CF$106,ROW($E55),5)&lt;&gt;"",INDEX('CoC Ranking Data'!$A$1:$CF$106,ROW($E55),5),"")</f>
        <v>Consolidated Union Mission Permanent Supportive Housing</v>
      </c>
      <c r="C52" s="290" t="str">
        <f>IF(INDEX('CoC Ranking Data'!$A$1:$CF$106,ROW($E55),7)&lt;&gt;"",INDEX('CoC Ranking Data'!$A$1:$CF$106,ROW($E55),7),"")</f>
        <v>PH</v>
      </c>
      <c r="D52" s="290" t="str">
        <f>IF(INDEX('CoC Ranking Data'!$A$1:$CF$106,ROW($E55),70)&lt;&gt;"",INDEX('CoC Ranking Data'!$A$1:$CF$106,ROW($E55),70),"")</f>
        <v>On Time</v>
      </c>
      <c r="E52" s="263">
        <f t="shared" si="0"/>
        <v>2</v>
      </c>
    </row>
    <row r="53" spans="1:5" x14ac:dyDescent="0.25">
      <c r="A53" s="289" t="str">
        <f>IF(INDEX('CoC Ranking Data'!$A$1:$CF$106,ROW($E56),4)&lt;&gt;"",INDEX('CoC Ranking Data'!$A$1:$CF$106,ROW($E56),4),"")</f>
        <v>Victim Outreach Intervention Center</v>
      </c>
      <c r="B53" s="289" t="str">
        <f>IF(INDEX('CoC Ranking Data'!$A$1:$CF$106,ROW($E56),5)&lt;&gt;"",INDEX('CoC Ranking Data'!$A$1:$CF$106,ROW($E56),5),"")</f>
        <v>Enduring VOICe</v>
      </c>
      <c r="C53" s="290" t="str">
        <f>IF(INDEX('CoC Ranking Data'!$A$1:$CF$106,ROW($E56),7)&lt;&gt;"",INDEX('CoC Ranking Data'!$A$1:$CF$106,ROW($E56),7),"")</f>
        <v>PH</v>
      </c>
      <c r="D53" s="290" t="str">
        <f>IF(INDEX('CoC Ranking Data'!$A$1:$CF$106,ROW($E56),70)&lt;&gt;"",INDEX('CoC Ranking Data'!$A$1:$CF$106,ROW($E56),70),"")</f>
        <v>On Time</v>
      </c>
      <c r="E53" s="263">
        <f t="shared" si="0"/>
        <v>2</v>
      </c>
    </row>
    <row r="54" spans="1:5" ht="15" customHeight="1" x14ac:dyDescent="0.25">
      <c r="A54" s="289" t="str">
        <f>IF(INDEX('CoC Ranking Data'!$A$1:$CF$106,ROW($E57),4)&lt;&gt;"",INDEX('CoC Ranking Data'!$A$1:$CF$106,ROW($E57),4),"")</f>
        <v>Warren-Forest Counties Economic Opportunity Council</v>
      </c>
      <c r="B54" s="289" t="str">
        <f>IF(INDEX('CoC Ranking Data'!$A$1:$CF$106,ROW($E57),5)&lt;&gt;"",INDEX('CoC Ranking Data'!$A$1:$CF$106,ROW($E57),5),"")</f>
        <v>Youngsville Permanent Supportive Housing</v>
      </c>
      <c r="C54" s="290" t="str">
        <f>IF(INDEX('CoC Ranking Data'!$A$1:$CF$106,ROW($E57),7)&lt;&gt;"",INDEX('CoC Ranking Data'!$A$1:$CF$106,ROW($E57),7),"")</f>
        <v>PH</v>
      </c>
      <c r="D54" s="290" t="str">
        <f>IF(INDEX('CoC Ranking Data'!$A$1:$CF$106,ROW($E57),70)&lt;&gt;"",INDEX('CoC Ranking Data'!$A$1:$CF$106,ROW($E57),70),"")</f>
        <v>On Time</v>
      </c>
      <c r="E54" s="263">
        <f t="shared" si="0"/>
        <v>2</v>
      </c>
    </row>
    <row r="55" spans="1:5" x14ac:dyDescent="0.25">
      <c r="A55" s="289" t="str">
        <f>IF(INDEX('CoC Ranking Data'!$A$1:$CF$106,ROW($E58),4)&lt;&gt;"",INDEX('CoC Ranking Data'!$A$1:$CF$106,ROW($E58),4),"")</f>
        <v>Westmoreland Community Action</v>
      </c>
      <c r="B55" s="289" t="str">
        <f>IF(INDEX('CoC Ranking Data'!$A$1:$CF$106,ROW($E58),5)&lt;&gt;"",INDEX('CoC Ranking Data'!$A$1:$CF$106,ROW($E58),5),"")</f>
        <v>Consolidated WCA PSH Project FY2018</v>
      </c>
      <c r="C55" s="290" t="str">
        <f>IF(INDEX('CoC Ranking Data'!$A$1:$CF$106,ROW($E58),7)&lt;&gt;"",INDEX('CoC Ranking Data'!$A$1:$CF$106,ROW($E58),7),"")</f>
        <v>PH</v>
      </c>
      <c r="D55" s="290" t="str">
        <f>IF(INDEX('CoC Ranking Data'!$A$1:$CF$106,ROW($E58),70)&lt;&gt;"",INDEX('CoC Ranking Data'!$A$1:$CF$106,ROW($E58),70),"")</f>
        <v>On Time</v>
      </c>
      <c r="E55" s="263">
        <f t="shared" si="0"/>
        <v>2</v>
      </c>
    </row>
    <row r="56" spans="1:5" x14ac:dyDescent="0.25">
      <c r="A56" s="289" t="str">
        <f>IF(INDEX('CoC Ranking Data'!$A$1:$CF$106,ROW($E59),4)&lt;&gt;"",INDEX('CoC Ranking Data'!$A$1:$CF$106,ROW($E59),4),"")</f>
        <v>Westmoreland Community Action</v>
      </c>
      <c r="B56" s="289" t="str">
        <f>IF(INDEX('CoC Ranking Data'!$A$1:$CF$106,ROW($E59),5)&lt;&gt;"",INDEX('CoC Ranking Data'!$A$1:$CF$106,ROW($E59),5),"")</f>
        <v>WCA PSH for Families 2018</v>
      </c>
      <c r="C56" s="290" t="str">
        <f>IF(INDEX('CoC Ranking Data'!$A$1:$CF$106,ROW($E59),7)&lt;&gt;"",INDEX('CoC Ranking Data'!$A$1:$CF$106,ROW($E59),7),"")</f>
        <v>PH</v>
      </c>
      <c r="D56" s="290" t="str">
        <f>IF(INDEX('CoC Ranking Data'!$A$1:$CF$106,ROW($E59),70)&lt;&gt;"",INDEX('CoC Ranking Data'!$A$1:$CF$106,ROW($E59),70),"")</f>
        <v>On Time</v>
      </c>
      <c r="E56" s="263">
        <f t="shared" si="0"/>
        <v>2</v>
      </c>
    </row>
    <row r="57" spans="1:5" x14ac:dyDescent="0.25">
      <c r="A57" s="289" t="str">
        <f>IF(INDEX('CoC Ranking Data'!$A$1:$CF$106,ROW($E60),4)&lt;&gt;"",INDEX('CoC Ranking Data'!$A$1:$CF$106,ROW($E60),4),"")</f>
        <v>Westmoreland Community Action</v>
      </c>
      <c r="B57" s="289" t="str">
        <f>IF(INDEX('CoC Ranking Data'!$A$1:$CF$106,ROW($E60),5)&lt;&gt;"",INDEX('CoC Ranking Data'!$A$1:$CF$106,ROW($E60),5),"")</f>
        <v>WCA PSH-Pittsburgh Street House 2018</v>
      </c>
      <c r="C57" s="290" t="str">
        <f>IF(INDEX('CoC Ranking Data'!$A$1:$CF$106,ROW($E60),7)&lt;&gt;"",INDEX('CoC Ranking Data'!$A$1:$CF$106,ROW($E60),7),"")</f>
        <v>PH</v>
      </c>
      <c r="D57" s="290" t="str">
        <f>IF(INDEX('CoC Ranking Data'!$A$1:$CF$106,ROW($E60),70)&lt;&gt;"",INDEX('CoC Ranking Data'!$A$1:$CF$106,ROW($E60),70),"")</f>
        <v>On Time</v>
      </c>
      <c r="E57" s="263">
        <f t="shared" si="0"/>
        <v>2</v>
      </c>
    </row>
    <row r="58" spans="1:5" x14ac:dyDescent="0.25">
      <c r="A58" s="289" t="str">
        <f>IF(INDEX('CoC Ranking Data'!$A$1:$CF$106,ROW($E61),4)&lt;&gt;"",INDEX('CoC Ranking Data'!$A$1:$CF$106,ROW($E61),4),"")</f>
        <v/>
      </c>
      <c r="B58" s="289" t="str">
        <f>IF(INDEX('CoC Ranking Data'!$A$1:$CF$106,ROW($E61),5)&lt;&gt;"",INDEX('CoC Ranking Data'!$A$1:$CF$106,ROW($E61),5),"")</f>
        <v/>
      </c>
      <c r="C58" s="290" t="str">
        <f>IF(INDEX('CoC Ranking Data'!$A$1:$CF$106,ROW($E61),7)&lt;&gt;"",INDEX('CoC Ranking Data'!$A$1:$CF$106,ROW($E61),7),"")</f>
        <v/>
      </c>
      <c r="D58" s="290" t="str">
        <f>IF(INDEX('CoC Ranking Data'!$A$1:$CF$106,ROW($E61),70)&lt;&gt;"",INDEX('CoC Ranking Data'!$A$1:$CF$106,ROW($E61),70),"")</f>
        <v/>
      </c>
      <c r="E58" s="263" t="str">
        <f t="shared" si="0"/>
        <v/>
      </c>
    </row>
    <row r="59" spans="1:5" x14ac:dyDescent="0.25">
      <c r="A59" s="289" t="str">
        <f>IF(INDEX('CoC Ranking Data'!$A$1:$CF$106,ROW($E62),4)&lt;&gt;"",INDEX('CoC Ranking Data'!$A$1:$CF$106,ROW($E62),4),"")</f>
        <v/>
      </c>
      <c r="B59" s="289" t="str">
        <f>IF(INDEX('CoC Ranking Data'!$A$1:$CF$106,ROW($E62),5)&lt;&gt;"",INDEX('CoC Ranking Data'!$A$1:$CF$106,ROW($E62),5),"")</f>
        <v/>
      </c>
      <c r="C59" s="290" t="str">
        <f>IF(INDEX('CoC Ranking Data'!$A$1:$CF$106,ROW($E62),7)&lt;&gt;"",INDEX('CoC Ranking Data'!$A$1:$CF$106,ROW($E62),7),"")</f>
        <v/>
      </c>
      <c r="D59" s="290" t="str">
        <f>IF(INDEX('CoC Ranking Data'!$A$1:$CF$106,ROW($E62),70)&lt;&gt;"",INDEX('CoC Ranking Data'!$A$1:$CF$106,ROW($E62),70),"")</f>
        <v/>
      </c>
      <c r="E59" s="263" t="str">
        <f t="shared" si="0"/>
        <v/>
      </c>
    </row>
    <row r="60" spans="1:5" x14ac:dyDescent="0.25">
      <c r="A60" s="289" t="str">
        <f>IF(INDEX('CoC Ranking Data'!$A$1:$CF$106,ROW($E63),4)&lt;&gt;"",INDEX('CoC Ranking Data'!$A$1:$CF$106,ROW($E63),4),"")</f>
        <v/>
      </c>
      <c r="B60" s="289" t="str">
        <f>IF(INDEX('CoC Ranking Data'!$A$1:$CF$106,ROW($E63),5)&lt;&gt;"",INDEX('CoC Ranking Data'!$A$1:$CF$106,ROW($E63),5),"")</f>
        <v/>
      </c>
      <c r="C60" s="290" t="str">
        <f>IF(INDEX('CoC Ranking Data'!$A$1:$CF$106,ROW($E63),7)&lt;&gt;"",INDEX('CoC Ranking Data'!$A$1:$CF$106,ROW($E63),7),"")</f>
        <v/>
      </c>
      <c r="D60" s="290" t="str">
        <f>IF(INDEX('CoC Ranking Data'!$A$1:$CF$106,ROW($E63),70)&lt;&gt;"",INDEX('CoC Ranking Data'!$A$1:$CF$106,ROW($E63),70),"")</f>
        <v/>
      </c>
      <c r="E60" s="263" t="str">
        <f t="shared" si="0"/>
        <v/>
      </c>
    </row>
    <row r="61" spans="1:5" x14ac:dyDescent="0.25">
      <c r="A61" s="289" t="str">
        <f>IF(INDEX('CoC Ranking Data'!$A$1:$CF$106,ROW($E64),4)&lt;&gt;"",INDEX('CoC Ranking Data'!$A$1:$CF$106,ROW($E64),4),"")</f>
        <v/>
      </c>
      <c r="B61" s="289" t="str">
        <f>IF(INDEX('CoC Ranking Data'!$A$1:$CF$106,ROW($E64),5)&lt;&gt;"",INDEX('CoC Ranking Data'!$A$1:$CF$106,ROW($E64),5),"")</f>
        <v/>
      </c>
      <c r="C61" s="290" t="str">
        <f>IF(INDEX('CoC Ranking Data'!$A$1:$CF$106,ROW($E64),7)&lt;&gt;"",INDEX('CoC Ranking Data'!$A$1:$CF$106,ROW($E64),7),"")</f>
        <v/>
      </c>
      <c r="D61" s="290" t="str">
        <f>IF(INDEX('CoC Ranking Data'!$A$1:$CF$106,ROW($E64),70)&lt;&gt;"",INDEX('CoC Ranking Data'!$A$1:$CF$106,ROW($E64),70),"")</f>
        <v/>
      </c>
      <c r="E61" s="263" t="str">
        <f t="shared" si="0"/>
        <v/>
      </c>
    </row>
    <row r="62" spans="1:5" x14ac:dyDescent="0.25">
      <c r="A62" s="289" t="str">
        <f>IF(INDEX('CoC Ranking Data'!$A$1:$CF$106,ROW($E65),4)&lt;&gt;"",INDEX('CoC Ranking Data'!$A$1:$CF$106,ROW($E65),4),"")</f>
        <v/>
      </c>
      <c r="B62" s="289" t="str">
        <f>IF(INDEX('CoC Ranking Data'!$A$1:$CF$106,ROW($E65),5)&lt;&gt;"",INDEX('CoC Ranking Data'!$A$1:$CF$106,ROW($E65),5),"")</f>
        <v/>
      </c>
      <c r="C62" s="290" t="str">
        <f>IF(INDEX('CoC Ranking Data'!$A$1:$CF$106,ROW($E65),7)&lt;&gt;"",INDEX('CoC Ranking Data'!$A$1:$CF$106,ROW($E65),7),"")</f>
        <v/>
      </c>
      <c r="D62" s="290" t="str">
        <f>IF(INDEX('CoC Ranking Data'!$A$1:$CF$106,ROW($E65),70)&lt;&gt;"",INDEX('CoC Ranking Data'!$A$1:$CF$106,ROW($E65),70),"")</f>
        <v/>
      </c>
      <c r="E62" s="263" t="str">
        <f t="shared" si="0"/>
        <v/>
      </c>
    </row>
    <row r="63" spans="1:5" x14ac:dyDescent="0.25">
      <c r="A63" s="289" t="str">
        <f>IF(INDEX('CoC Ranking Data'!$A$1:$CF$106,ROW($E66),4)&lt;&gt;"",INDEX('CoC Ranking Data'!$A$1:$CF$106,ROW($E66),4),"")</f>
        <v/>
      </c>
      <c r="B63" s="289" t="str">
        <f>IF(INDEX('CoC Ranking Data'!$A$1:$CF$106,ROW($E66),5)&lt;&gt;"",INDEX('CoC Ranking Data'!$A$1:$CF$106,ROW($E66),5),"")</f>
        <v/>
      </c>
      <c r="C63" s="290" t="str">
        <f>IF(INDEX('CoC Ranking Data'!$A$1:$CF$106,ROW($E66),7)&lt;&gt;"",INDEX('CoC Ranking Data'!$A$1:$CF$106,ROW($E66),7),"")</f>
        <v/>
      </c>
      <c r="D63" s="290" t="str">
        <f>IF(INDEX('CoC Ranking Data'!$A$1:$CF$106,ROW($E66),70)&lt;&gt;"",INDEX('CoC Ranking Data'!$A$1:$CF$106,ROW($E66),70),"")</f>
        <v/>
      </c>
      <c r="E63" s="263" t="str">
        <f t="shared" si="0"/>
        <v/>
      </c>
    </row>
    <row r="64" spans="1:5" x14ac:dyDescent="0.25">
      <c r="A64" s="289" t="str">
        <f>IF(INDEX('CoC Ranking Data'!$A$1:$CF$106,ROW($E67),4)&lt;&gt;"",INDEX('CoC Ranking Data'!$A$1:$CF$106,ROW($E67),4),"")</f>
        <v/>
      </c>
      <c r="B64" s="289" t="str">
        <f>IF(INDEX('CoC Ranking Data'!$A$1:$CF$106,ROW($E67),5)&lt;&gt;"",INDEX('CoC Ranking Data'!$A$1:$CF$106,ROW($E67),5),"")</f>
        <v/>
      </c>
      <c r="C64" s="290" t="str">
        <f>IF(INDEX('CoC Ranking Data'!$A$1:$CF$106,ROW($E67),7)&lt;&gt;"",INDEX('CoC Ranking Data'!$A$1:$CF$106,ROW($E67),7),"")</f>
        <v/>
      </c>
      <c r="D64" s="290" t="str">
        <f>IF(INDEX('CoC Ranking Data'!$A$1:$CF$106,ROW($E67),70)&lt;&gt;"",INDEX('CoC Ranking Data'!$A$1:$CF$106,ROW($E67),70),"")</f>
        <v/>
      </c>
      <c r="E64" s="263" t="str">
        <f t="shared" si="0"/>
        <v/>
      </c>
    </row>
    <row r="65" spans="1:5" x14ac:dyDescent="0.25">
      <c r="A65" s="289" t="str">
        <f>IF(INDEX('CoC Ranking Data'!$A$1:$CF$106,ROW($E68),4)&lt;&gt;"",INDEX('CoC Ranking Data'!$A$1:$CF$106,ROW($E68),4),"")</f>
        <v/>
      </c>
      <c r="B65" s="289" t="str">
        <f>IF(INDEX('CoC Ranking Data'!$A$1:$CF$106,ROW($E68),5)&lt;&gt;"",INDEX('CoC Ranking Data'!$A$1:$CF$106,ROW($E68),5),"")</f>
        <v/>
      </c>
      <c r="C65" s="290" t="str">
        <f>IF(INDEX('CoC Ranking Data'!$A$1:$CF$106,ROW($E68),7)&lt;&gt;"",INDEX('CoC Ranking Data'!$A$1:$CF$106,ROW($E68),7),"")</f>
        <v/>
      </c>
      <c r="D65" s="290" t="str">
        <f>IF(INDEX('CoC Ranking Data'!$A$1:$CF$106,ROW($E68),70)&lt;&gt;"",INDEX('CoC Ranking Data'!$A$1:$CF$106,ROW($E68),70),"")</f>
        <v/>
      </c>
      <c r="E65" s="263" t="str">
        <f t="shared" si="0"/>
        <v/>
      </c>
    </row>
    <row r="66" spans="1:5" x14ac:dyDescent="0.25">
      <c r="A66" s="289" t="str">
        <f>IF(INDEX('CoC Ranking Data'!$A$1:$CF$106,ROW($E69),4)&lt;&gt;"",INDEX('CoC Ranking Data'!$A$1:$CF$106,ROW($E69),4),"")</f>
        <v/>
      </c>
      <c r="B66" s="289" t="str">
        <f>IF(INDEX('CoC Ranking Data'!$A$1:$CF$106,ROW($E69),5)&lt;&gt;"",INDEX('CoC Ranking Data'!$A$1:$CF$106,ROW($E69),5),"")</f>
        <v/>
      </c>
      <c r="C66" s="290" t="str">
        <f>IF(INDEX('CoC Ranking Data'!$A$1:$CF$106,ROW($E69),7)&lt;&gt;"",INDEX('CoC Ranking Data'!$A$1:$CF$106,ROW($E69),7),"")</f>
        <v/>
      </c>
      <c r="D66" s="290" t="str">
        <f>IF(INDEX('CoC Ranking Data'!$A$1:$CF$106,ROW($E69),70)&lt;&gt;"",INDEX('CoC Ranking Data'!$A$1:$CF$106,ROW($E69),70),"")</f>
        <v/>
      </c>
      <c r="E66" s="263" t="str">
        <f t="shared" si="0"/>
        <v/>
      </c>
    </row>
    <row r="67" spans="1:5" x14ac:dyDescent="0.25">
      <c r="A67" s="289" t="str">
        <f>IF(INDEX('CoC Ranking Data'!$A$1:$CF$106,ROW($E70),4)&lt;&gt;"",INDEX('CoC Ranking Data'!$A$1:$CF$106,ROW($E70),4),"")</f>
        <v/>
      </c>
      <c r="B67" s="289" t="str">
        <f>IF(INDEX('CoC Ranking Data'!$A$1:$CF$106,ROW($E70),5)&lt;&gt;"",INDEX('CoC Ranking Data'!$A$1:$CF$106,ROW($E70),5),"")</f>
        <v/>
      </c>
      <c r="C67" s="290" t="str">
        <f>IF(INDEX('CoC Ranking Data'!$A$1:$CF$106,ROW($E70),7)&lt;&gt;"",INDEX('CoC Ranking Data'!$A$1:$CF$106,ROW($E70),7),"")</f>
        <v/>
      </c>
      <c r="D67" s="290" t="str">
        <f>IF(INDEX('CoC Ranking Data'!$A$1:$CF$106,ROW($E70),70)&lt;&gt;"",INDEX('CoC Ranking Data'!$A$1:$CF$106,ROW($E70),70),"")</f>
        <v/>
      </c>
      <c r="E67" s="263" t="str">
        <f t="shared" si="0"/>
        <v/>
      </c>
    </row>
    <row r="68" spans="1:5" x14ac:dyDescent="0.25">
      <c r="A68" s="289" t="str">
        <f>IF(INDEX('CoC Ranking Data'!$A$1:$CF$106,ROW($E71),4)&lt;&gt;"",INDEX('CoC Ranking Data'!$A$1:$CF$106,ROW($E71),4),"")</f>
        <v/>
      </c>
      <c r="B68" s="289" t="str">
        <f>IF(INDEX('CoC Ranking Data'!$A$1:$CF$106,ROW($E71),5)&lt;&gt;"",INDEX('CoC Ranking Data'!$A$1:$CF$106,ROW($E71),5),"")</f>
        <v/>
      </c>
      <c r="C68" s="290" t="str">
        <f>IF(INDEX('CoC Ranking Data'!$A$1:$CF$106,ROW($E71),7)&lt;&gt;"",INDEX('CoC Ranking Data'!$A$1:$CF$106,ROW($E71),7),"")</f>
        <v/>
      </c>
      <c r="D68" s="290" t="str">
        <f>IF(INDEX('CoC Ranking Data'!$A$1:$CF$106,ROW($E71),70)&lt;&gt;"",INDEX('CoC Ranking Data'!$A$1:$CF$106,ROW($E71),70),"")</f>
        <v/>
      </c>
      <c r="E68" s="263" t="str">
        <f t="shared" si="0"/>
        <v/>
      </c>
    </row>
    <row r="69" spans="1:5" x14ac:dyDescent="0.25">
      <c r="A69" s="289" t="str">
        <f>IF(INDEX('CoC Ranking Data'!$A$1:$CF$106,ROW($E72),4)&lt;&gt;"",INDEX('CoC Ranking Data'!$A$1:$CF$106,ROW($E72),4),"")</f>
        <v/>
      </c>
      <c r="B69" s="289" t="str">
        <f>IF(INDEX('CoC Ranking Data'!$A$1:$CF$106,ROW($E72),5)&lt;&gt;"",INDEX('CoC Ranking Data'!$A$1:$CF$106,ROW($E72),5),"")</f>
        <v/>
      </c>
      <c r="C69" s="290" t="str">
        <f>IF(INDEX('CoC Ranking Data'!$A$1:$CF$106,ROW($E72),7)&lt;&gt;"",INDEX('CoC Ranking Data'!$A$1:$CF$106,ROW($E72),7),"")</f>
        <v/>
      </c>
      <c r="D69" s="290" t="str">
        <f>IF(INDEX('CoC Ranking Data'!$A$1:$CF$106,ROW($E72),70)&lt;&gt;"",INDEX('CoC Ranking Data'!$A$1:$CF$106,ROW($E72),70),"")</f>
        <v/>
      </c>
      <c r="E69" s="263" t="str">
        <f t="shared" si="0"/>
        <v/>
      </c>
    </row>
    <row r="70" spans="1:5" x14ac:dyDescent="0.25">
      <c r="A70" s="289" t="str">
        <f>IF(INDEX('CoC Ranking Data'!$A$1:$CF$106,ROW($E73),4)&lt;&gt;"",INDEX('CoC Ranking Data'!$A$1:$CF$106,ROW($E73),4),"")</f>
        <v/>
      </c>
      <c r="B70" s="289" t="str">
        <f>IF(INDEX('CoC Ranking Data'!$A$1:$CF$106,ROW($E73),5)&lt;&gt;"",INDEX('CoC Ranking Data'!$A$1:$CF$106,ROW($E73),5),"")</f>
        <v/>
      </c>
      <c r="C70" s="290" t="str">
        <f>IF(INDEX('CoC Ranking Data'!$A$1:$CF$106,ROW($E73),7)&lt;&gt;"",INDEX('CoC Ranking Data'!$A$1:$CF$106,ROW($E73),7),"")</f>
        <v/>
      </c>
      <c r="D70" s="290" t="str">
        <f>IF(INDEX('CoC Ranking Data'!$A$1:$CF$106,ROW($E73),70)&lt;&gt;"",INDEX('CoC Ranking Data'!$A$1:$CF$106,ROW($E73),70),"")</f>
        <v/>
      </c>
      <c r="E70" s="263" t="str">
        <f t="shared" si="0"/>
        <v/>
      </c>
    </row>
    <row r="71" spans="1:5" x14ac:dyDescent="0.25">
      <c r="A71" s="289" t="str">
        <f>IF(INDEX('CoC Ranking Data'!$A$1:$CF$106,ROW($E74),4)&lt;&gt;"",INDEX('CoC Ranking Data'!$A$1:$CF$106,ROW($E74),4),"")</f>
        <v/>
      </c>
      <c r="B71" s="289" t="str">
        <f>IF(INDEX('CoC Ranking Data'!$A$1:$CF$106,ROW($E74),5)&lt;&gt;"",INDEX('CoC Ranking Data'!$A$1:$CF$106,ROW($E74),5),"")</f>
        <v/>
      </c>
      <c r="C71" s="290" t="str">
        <f>IF(INDEX('CoC Ranking Data'!$A$1:$CF$106,ROW($E74),7)&lt;&gt;"",INDEX('CoC Ranking Data'!$A$1:$CF$106,ROW($E74),7),"")</f>
        <v/>
      </c>
      <c r="D71" s="290" t="str">
        <f>IF(INDEX('CoC Ranking Data'!$A$1:$CF$106,ROW($E74),70)&lt;&gt;"",INDEX('CoC Ranking Data'!$A$1:$CF$106,ROW($E74),70),"")</f>
        <v/>
      </c>
      <c r="E71" s="263" t="str">
        <f t="shared" ref="E71:E102" si="1">IF(AND(A71&lt;&gt;"",D71&lt;&gt;""), IF(LEFT(TRIM(D71),1) = "O",2, 0), "")</f>
        <v/>
      </c>
    </row>
    <row r="72" spans="1:5" x14ac:dyDescent="0.25">
      <c r="A72" s="289" t="str">
        <f>IF(INDEX('CoC Ranking Data'!$A$1:$CF$106,ROW($E75),4)&lt;&gt;"",INDEX('CoC Ranking Data'!$A$1:$CF$106,ROW($E75),4),"")</f>
        <v/>
      </c>
      <c r="B72" s="289" t="str">
        <f>IF(INDEX('CoC Ranking Data'!$A$1:$CF$106,ROW($E75),5)&lt;&gt;"",INDEX('CoC Ranking Data'!$A$1:$CF$106,ROW($E75),5),"")</f>
        <v/>
      </c>
      <c r="C72" s="290" t="str">
        <f>IF(INDEX('CoC Ranking Data'!$A$1:$CF$106,ROW($E75),7)&lt;&gt;"",INDEX('CoC Ranking Data'!$A$1:$CF$106,ROW($E75),7),"")</f>
        <v/>
      </c>
      <c r="D72" s="290" t="str">
        <f>IF(INDEX('CoC Ranking Data'!$A$1:$CF$106,ROW($E75),70)&lt;&gt;"",INDEX('CoC Ranking Data'!$A$1:$CF$106,ROW($E75),70),"")</f>
        <v/>
      </c>
      <c r="E72" s="263" t="str">
        <f t="shared" si="1"/>
        <v/>
      </c>
    </row>
    <row r="73" spans="1:5" x14ac:dyDescent="0.25">
      <c r="A73" s="289" t="str">
        <f>IF(INDEX('CoC Ranking Data'!$A$1:$CF$106,ROW($E76),4)&lt;&gt;"",INDEX('CoC Ranking Data'!$A$1:$CF$106,ROW($E76),4),"")</f>
        <v/>
      </c>
      <c r="B73" s="289" t="str">
        <f>IF(INDEX('CoC Ranking Data'!$A$1:$CF$106,ROW($E76),5)&lt;&gt;"",INDEX('CoC Ranking Data'!$A$1:$CF$106,ROW($E76),5),"")</f>
        <v/>
      </c>
      <c r="C73" s="290" t="str">
        <f>IF(INDEX('CoC Ranking Data'!$A$1:$CF$106,ROW($E76),7)&lt;&gt;"",INDEX('CoC Ranking Data'!$A$1:$CF$106,ROW($E76),7),"")</f>
        <v/>
      </c>
      <c r="D73" s="290" t="str">
        <f>IF(INDEX('CoC Ranking Data'!$A$1:$CF$106,ROW($E76),70)&lt;&gt;"",INDEX('CoC Ranking Data'!$A$1:$CF$106,ROW($E76),70),"")</f>
        <v/>
      </c>
      <c r="E73" s="263" t="str">
        <f t="shared" si="1"/>
        <v/>
      </c>
    </row>
    <row r="74" spans="1:5" x14ac:dyDescent="0.25">
      <c r="A74" s="289" t="str">
        <f>IF(INDEX('CoC Ranking Data'!$A$1:$CF$106,ROW($E77),4)&lt;&gt;"",INDEX('CoC Ranking Data'!$A$1:$CF$106,ROW($E77),4),"")</f>
        <v/>
      </c>
      <c r="B74" s="289" t="str">
        <f>IF(INDEX('CoC Ranking Data'!$A$1:$CF$106,ROW($E77),5)&lt;&gt;"",INDEX('CoC Ranking Data'!$A$1:$CF$106,ROW($E77),5),"")</f>
        <v/>
      </c>
      <c r="C74" s="290" t="str">
        <f>IF(INDEX('CoC Ranking Data'!$A$1:$CF$106,ROW($E77),7)&lt;&gt;"",INDEX('CoC Ranking Data'!$A$1:$CF$106,ROW($E77),7),"")</f>
        <v/>
      </c>
      <c r="D74" s="290" t="str">
        <f>IF(INDEX('CoC Ranking Data'!$A$1:$CF$106,ROW($E77),70)&lt;&gt;"",INDEX('CoC Ranking Data'!$A$1:$CF$106,ROW($E77),70),"")</f>
        <v/>
      </c>
      <c r="E74" s="263" t="str">
        <f t="shared" si="1"/>
        <v/>
      </c>
    </row>
    <row r="75" spans="1:5" x14ac:dyDescent="0.25">
      <c r="A75" s="289" t="str">
        <f>IF(INDEX('CoC Ranking Data'!$A$1:$CF$106,ROW($E78),4)&lt;&gt;"",INDEX('CoC Ranking Data'!$A$1:$CF$106,ROW($E78),4),"")</f>
        <v/>
      </c>
      <c r="B75" s="289" t="str">
        <f>IF(INDEX('CoC Ranking Data'!$A$1:$CF$106,ROW($E78),5)&lt;&gt;"",INDEX('CoC Ranking Data'!$A$1:$CF$106,ROW($E78),5),"")</f>
        <v/>
      </c>
      <c r="C75" s="290" t="str">
        <f>IF(INDEX('CoC Ranking Data'!$A$1:$CF$106,ROW($E78),7)&lt;&gt;"",INDEX('CoC Ranking Data'!$A$1:$CF$106,ROW($E78),7),"")</f>
        <v/>
      </c>
      <c r="D75" s="290" t="str">
        <f>IF(INDEX('CoC Ranking Data'!$A$1:$CF$106,ROW($E78),70)&lt;&gt;"",INDEX('CoC Ranking Data'!$A$1:$CF$106,ROW($E78),70),"")</f>
        <v/>
      </c>
      <c r="E75" s="263" t="str">
        <f t="shared" si="1"/>
        <v/>
      </c>
    </row>
    <row r="76" spans="1:5" x14ac:dyDescent="0.25">
      <c r="A76" s="289" t="str">
        <f>IF(INDEX('CoC Ranking Data'!$A$1:$CF$106,ROW($E79),4)&lt;&gt;"",INDEX('CoC Ranking Data'!$A$1:$CF$106,ROW($E79),4),"")</f>
        <v/>
      </c>
      <c r="B76" s="289" t="str">
        <f>IF(INDEX('CoC Ranking Data'!$A$1:$CF$106,ROW($E79),5)&lt;&gt;"",INDEX('CoC Ranking Data'!$A$1:$CF$106,ROW($E79),5),"")</f>
        <v/>
      </c>
      <c r="C76" s="290" t="str">
        <f>IF(INDEX('CoC Ranking Data'!$A$1:$CF$106,ROW($E79),7)&lt;&gt;"",INDEX('CoC Ranking Data'!$A$1:$CF$106,ROW($E79),7),"")</f>
        <v/>
      </c>
      <c r="D76" s="290" t="str">
        <f>IF(INDEX('CoC Ranking Data'!$A$1:$CF$106,ROW($E79),70)&lt;&gt;"",INDEX('CoC Ranking Data'!$A$1:$CF$106,ROW($E79),70),"")</f>
        <v/>
      </c>
      <c r="E76" s="263" t="str">
        <f t="shared" si="1"/>
        <v/>
      </c>
    </row>
    <row r="77" spans="1:5" x14ac:dyDescent="0.25">
      <c r="A77" s="289" t="str">
        <f>IF(INDEX('CoC Ranking Data'!$A$1:$CF$106,ROW($E80),4)&lt;&gt;"",INDEX('CoC Ranking Data'!$A$1:$CF$106,ROW($E80),4),"")</f>
        <v/>
      </c>
      <c r="B77" s="289" t="str">
        <f>IF(INDEX('CoC Ranking Data'!$A$1:$CF$106,ROW($E80),5)&lt;&gt;"",INDEX('CoC Ranking Data'!$A$1:$CF$106,ROW($E80),5),"")</f>
        <v/>
      </c>
      <c r="C77" s="290" t="str">
        <f>IF(INDEX('CoC Ranking Data'!$A$1:$CF$106,ROW($E80),7)&lt;&gt;"",INDEX('CoC Ranking Data'!$A$1:$CF$106,ROW($E80),7),"")</f>
        <v/>
      </c>
      <c r="D77" s="290" t="str">
        <f>IF(INDEX('CoC Ranking Data'!$A$1:$CF$106,ROW($E80),70)&lt;&gt;"",INDEX('CoC Ranking Data'!$A$1:$CF$106,ROW($E80),70),"")</f>
        <v/>
      </c>
      <c r="E77" s="263" t="str">
        <f t="shared" si="1"/>
        <v/>
      </c>
    </row>
    <row r="78" spans="1:5" x14ac:dyDescent="0.25">
      <c r="A78" s="289" t="str">
        <f>IF(INDEX('CoC Ranking Data'!$A$1:$CF$106,ROW($E81),4)&lt;&gt;"",INDEX('CoC Ranking Data'!$A$1:$CF$106,ROW($E81),4),"")</f>
        <v/>
      </c>
      <c r="B78" s="289" t="str">
        <f>IF(INDEX('CoC Ranking Data'!$A$1:$CF$106,ROW($E81),5)&lt;&gt;"",INDEX('CoC Ranking Data'!$A$1:$CF$106,ROW($E81),5),"")</f>
        <v/>
      </c>
      <c r="C78" s="290" t="str">
        <f>IF(INDEX('CoC Ranking Data'!$A$1:$CF$106,ROW($E81),7)&lt;&gt;"",INDEX('CoC Ranking Data'!$A$1:$CF$106,ROW($E81),7),"")</f>
        <v/>
      </c>
      <c r="D78" s="290" t="str">
        <f>IF(INDEX('CoC Ranking Data'!$A$1:$CF$106,ROW($E81),70)&lt;&gt;"",INDEX('CoC Ranking Data'!$A$1:$CF$106,ROW($E81),70),"")</f>
        <v/>
      </c>
      <c r="E78" s="263" t="str">
        <f t="shared" si="1"/>
        <v/>
      </c>
    </row>
    <row r="79" spans="1:5" x14ac:dyDescent="0.25">
      <c r="A79" s="289" t="str">
        <f>IF(INDEX('CoC Ranking Data'!$A$1:$CF$106,ROW($E82),4)&lt;&gt;"",INDEX('CoC Ranking Data'!$A$1:$CF$106,ROW($E82),4),"")</f>
        <v/>
      </c>
      <c r="B79" s="289" t="str">
        <f>IF(INDEX('CoC Ranking Data'!$A$1:$CF$106,ROW($E82),5)&lt;&gt;"",INDEX('CoC Ranking Data'!$A$1:$CF$106,ROW($E82),5),"")</f>
        <v/>
      </c>
      <c r="C79" s="290" t="str">
        <f>IF(INDEX('CoC Ranking Data'!$A$1:$CF$106,ROW($E82),7)&lt;&gt;"",INDEX('CoC Ranking Data'!$A$1:$CF$106,ROW($E82),7),"")</f>
        <v/>
      </c>
      <c r="D79" s="290" t="str">
        <f>IF(INDEX('CoC Ranking Data'!$A$1:$CF$106,ROW($E82),70)&lt;&gt;"",INDEX('CoC Ranking Data'!$A$1:$CF$106,ROW($E82),70),"")</f>
        <v/>
      </c>
      <c r="E79" s="263" t="str">
        <f t="shared" si="1"/>
        <v/>
      </c>
    </row>
    <row r="80" spans="1:5" x14ac:dyDescent="0.25">
      <c r="A80" s="289" t="str">
        <f>IF(INDEX('CoC Ranking Data'!$A$1:$CF$106,ROW($E83),4)&lt;&gt;"",INDEX('CoC Ranking Data'!$A$1:$CF$106,ROW($E83),4),"")</f>
        <v/>
      </c>
      <c r="B80" s="289" t="str">
        <f>IF(INDEX('CoC Ranking Data'!$A$1:$CF$106,ROW($E83),5)&lt;&gt;"",INDEX('CoC Ranking Data'!$A$1:$CF$106,ROW($E83),5),"")</f>
        <v/>
      </c>
      <c r="C80" s="290" t="str">
        <f>IF(INDEX('CoC Ranking Data'!$A$1:$CF$106,ROW($E83),7)&lt;&gt;"",INDEX('CoC Ranking Data'!$A$1:$CF$106,ROW($E83),7),"")</f>
        <v/>
      </c>
      <c r="D80" s="290" t="str">
        <f>IF(INDEX('CoC Ranking Data'!$A$1:$CF$106,ROW($E83),70)&lt;&gt;"",INDEX('CoC Ranking Data'!$A$1:$CF$106,ROW($E83),70),"")</f>
        <v/>
      </c>
      <c r="E80" s="263" t="str">
        <f t="shared" si="1"/>
        <v/>
      </c>
    </row>
    <row r="81" spans="1:5" x14ac:dyDescent="0.25">
      <c r="A81" s="289" t="str">
        <f>IF(INDEX('CoC Ranking Data'!$A$1:$CF$106,ROW($E84),4)&lt;&gt;"",INDEX('CoC Ranking Data'!$A$1:$CF$106,ROW($E84),4),"")</f>
        <v/>
      </c>
      <c r="B81" s="289" t="str">
        <f>IF(INDEX('CoC Ranking Data'!$A$1:$CF$106,ROW($E84),5)&lt;&gt;"",INDEX('CoC Ranking Data'!$A$1:$CF$106,ROW($E84),5),"")</f>
        <v/>
      </c>
      <c r="C81" s="290" t="str">
        <f>IF(INDEX('CoC Ranking Data'!$A$1:$CF$106,ROW($E84),7)&lt;&gt;"",INDEX('CoC Ranking Data'!$A$1:$CF$106,ROW($E84),7),"")</f>
        <v/>
      </c>
      <c r="D81" s="290" t="str">
        <f>IF(INDEX('CoC Ranking Data'!$A$1:$CF$106,ROW($E84),70)&lt;&gt;"",INDEX('CoC Ranking Data'!$A$1:$CF$106,ROW($E84),70),"")</f>
        <v/>
      </c>
      <c r="E81" s="263" t="str">
        <f t="shared" si="1"/>
        <v/>
      </c>
    </row>
    <row r="82" spans="1:5" x14ac:dyDescent="0.25">
      <c r="A82" s="289" t="str">
        <f>IF(INDEX('CoC Ranking Data'!$A$1:$CF$106,ROW($E85),4)&lt;&gt;"",INDEX('CoC Ranking Data'!$A$1:$CF$106,ROW($E85),4),"")</f>
        <v/>
      </c>
      <c r="B82" s="289" t="str">
        <f>IF(INDEX('CoC Ranking Data'!$A$1:$CF$106,ROW($E85),5)&lt;&gt;"",INDEX('CoC Ranking Data'!$A$1:$CF$106,ROW($E85),5),"")</f>
        <v/>
      </c>
      <c r="C82" s="290" t="str">
        <f>IF(INDEX('CoC Ranking Data'!$A$1:$CF$106,ROW($E85),7)&lt;&gt;"",INDEX('CoC Ranking Data'!$A$1:$CF$106,ROW($E85),7),"")</f>
        <v/>
      </c>
      <c r="D82" s="290" t="str">
        <f>IF(INDEX('CoC Ranking Data'!$A$1:$CF$106,ROW($E85),70)&lt;&gt;"",INDEX('CoC Ranking Data'!$A$1:$CF$106,ROW($E85),70),"")</f>
        <v/>
      </c>
      <c r="E82" s="263" t="str">
        <f t="shared" si="1"/>
        <v/>
      </c>
    </row>
    <row r="83" spans="1:5" x14ac:dyDescent="0.25">
      <c r="A83" s="289" t="str">
        <f>IF(INDEX('CoC Ranking Data'!$A$1:$CF$106,ROW($E86),4)&lt;&gt;"",INDEX('CoC Ranking Data'!$A$1:$CF$106,ROW($E86),4),"")</f>
        <v/>
      </c>
      <c r="B83" s="289" t="str">
        <f>IF(INDEX('CoC Ranking Data'!$A$1:$CF$106,ROW($E86),5)&lt;&gt;"",INDEX('CoC Ranking Data'!$A$1:$CF$106,ROW($E86),5),"")</f>
        <v/>
      </c>
      <c r="C83" s="290" t="str">
        <f>IF(INDEX('CoC Ranking Data'!$A$1:$CF$106,ROW($E86),7)&lt;&gt;"",INDEX('CoC Ranking Data'!$A$1:$CF$106,ROW($E86),7),"")</f>
        <v/>
      </c>
      <c r="D83" s="290" t="str">
        <f>IF(INDEX('CoC Ranking Data'!$A$1:$CF$106,ROW($E86),70)&lt;&gt;"",INDEX('CoC Ranking Data'!$A$1:$CF$106,ROW($E86),70),"")</f>
        <v/>
      </c>
      <c r="E83" s="263" t="str">
        <f t="shared" si="1"/>
        <v/>
      </c>
    </row>
    <row r="84" spans="1:5" x14ac:dyDescent="0.25">
      <c r="A84" s="289" t="str">
        <f>IF(INDEX('CoC Ranking Data'!$A$1:$CF$106,ROW($E87),4)&lt;&gt;"",INDEX('CoC Ranking Data'!$A$1:$CF$106,ROW($E87),4),"")</f>
        <v/>
      </c>
      <c r="B84" s="289" t="str">
        <f>IF(INDEX('CoC Ranking Data'!$A$1:$CF$106,ROW($E87),5)&lt;&gt;"",INDEX('CoC Ranking Data'!$A$1:$CF$106,ROW($E87),5),"")</f>
        <v/>
      </c>
      <c r="C84" s="290" t="str">
        <f>IF(INDEX('CoC Ranking Data'!$A$1:$CF$106,ROW($E87),7)&lt;&gt;"",INDEX('CoC Ranking Data'!$A$1:$CF$106,ROW($E87),7),"")</f>
        <v/>
      </c>
      <c r="D84" s="290" t="str">
        <f>IF(INDEX('CoC Ranking Data'!$A$1:$CF$106,ROW($E87),70)&lt;&gt;"",INDEX('CoC Ranking Data'!$A$1:$CF$106,ROW($E87),70),"")</f>
        <v/>
      </c>
      <c r="E84" s="263" t="str">
        <f t="shared" si="1"/>
        <v/>
      </c>
    </row>
    <row r="85" spans="1:5" x14ac:dyDescent="0.25">
      <c r="A85" s="289" t="str">
        <f>IF(INDEX('CoC Ranking Data'!$A$1:$CF$106,ROW($E88),4)&lt;&gt;"",INDEX('CoC Ranking Data'!$A$1:$CF$106,ROW($E88),4),"")</f>
        <v/>
      </c>
      <c r="B85" s="289" t="str">
        <f>IF(INDEX('CoC Ranking Data'!$A$1:$CF$106,ROW($E88),5)&lt;&gt;"",INDEX('CoC Ranking Data'!$A$1:$CF$106,ROW($E88),5),"")</f>
        <v/>
      </c>
      <c r="C85" s="290" t="str">
        <f>IF(INDEX('CoC Ranking Data'!$A$1:$CF$106,ROW($E88),7)&lt;&gt;"",INDEX('CoC Ranking Data'!$A$1:$CF$106,ROW($E88),7),"")</f>
        <v/>
      </c>
      <c r="D85" s="290" t="str">
        <f>IF(INDEX('CoC Ranking Data'!$A$1:$CF$106,ROW($E88),70)&lt;&gt;"",INDEX('CoC Ranking Data'!$A$1:$CF$106,ROW($E88),70),"")</f>
        <v/>
      </c>
      <c r="E85" s="263" t="str">
        <f t="shared" si="1"/>
        <v/>
      </c>
    </row>
    <row r="86" spans="1:5" x14ac:dyDescent="0.25">
      <c r="A86" s="289" t="str">
        <f>IF(INDEX('CoC Ranking Data'!$A$1:$CF$106,ROW($E89),4)&lt;&gt;"",INDEX('CoC Ranking Data'!$A$1:$CF$106,ROW($E89),4),"")</f>
        <v/>
      </c>
      <c r="B86" s="289" t="str">
        <f>IF(INDEX('CoC Ranking Data'!$A$1:$CF$106,ROW($E89),5)&lt;&gt;"",INDEX('CoC Ranking Data'!$A$1:$CF$106,ROW($E89),5),"")</f>
        <v/>
      </c>
      <c r="C86" s="290" t="str">
        <f>IF(INDEX('CoC Ranking Data'!$A$1:$CF$106,ROW($E89),7)&lt;&gt;"",INDEX('CoC Ranking Data'!$A$1:$CF$106,ROW($E89),7),"")</f>
        <v/>
      </c>
      <c r="D86" s="290" t="str">
        <f>IF(INDEX('CoC Ranking Data'!$A$1:$CF$106,ROW($E89),70)&lt;&gt;"",INDEX('CoC Ranking Data'!$A$1:$CF$106,ROW($E89),70),"")</f>
        <v/>
      </c>
      <c r="E86" s="263" t="str">
        <f t="shared" si="1"/>
        <v/>
      </c>
    </row>
    <row r="87" spans="1:5" x14ac:dyDescent="0.25">
      <c r="A87" s="289" t="str">
        <f>IF(INDEX('CoC Ranking Data'!$A$1:$CF$106,ROW($E90),4)&lt;&gt;"",INDEX('CoC Ranking Data'!$A$1:$CF$106,ROW($E90),4),"")</f>
        <v/>
      </c>
      <c r="B87" s="289" t="str">
        <f>IF(INDEX('CoC Ranking Data'!$A$1:$CF$106,ROW($E90),5)&lt;&gt;"",INDEX('CoC Ranking Data'!$A$1:$CF$106,ROW($E90),5),"")</f>
        <v/>
      </c>
      <c r="C87" s="290" t="str">
        <f>IF(INDEX('CoC Ranking Data'!$A$1:$CF$106,ROW($E90),7)&lt;&gt;"",INDEX('CoC Ranking Data'!$A$1:$CF$106,ROW($E90),7),"")</f>
        <v/>
      </c>
      <c r="D87" s="290" t="str">
        <f>IF(INDEX('CoC Ranking Data'!$A$1:$CF$106,ROW($E90),70)&lt;&gt;"",INDEX('CoC Ranking Data'!$A$1:$CF$106,ROW($E90),70),"")</f>
        <v/>
      </c>
      <c r="E87" s="263" t="str">
        <f t="shared" si="1"/>
        <v/>
      </c>
    </row>
    <row r="88" spans="1:5" x14ac:dyDescent="0.25">
      <c r="A88" s="289" t="str">
        <f>IF(INDEX('CoC Ranking Data'!$A$1:$CF$106,ROW($E91),4)&lt;&gt;"",INDEX('CoC Ranking Data'!$A$1:$CF$106,ROW($E91),4),"")</f>
        <v/>
      </c>
      <c r="B88" s="289" t="str">
        <f>IF(INDEX('CoC Ranking Data'!$A$1:$CF$106,ROW($E91),5)&lt;&gt;"",INDEX('CoC Ranking Data'!$A$1:$CF$106,ROW($E91),5),"")</f>
        <v/>
      </c>
      <c r="C88" s="290" t="str">
        <f>IF(INDEX('CoC Ranking Data'!$A$1:$CF$106,ROW($E91),7)&lt;&gt;"",INDEX('CoC Ranking Data'!$A$1:$CF$106,ROW($E91),7),"")</f>
        <v/>
      </c>
      <c r="D88" s="290" t="str">
        <f>IF(INDEX('CoC Ranking Data'!$A$1:$CF$106,ROW($E91),70)&lt;&gt;"",INDEX('CoC Ranking Data'!$A$1:$CF$106,ROW($E91),70),"")</f>
        <v/>
      </c>
      <c r="E88" s="263" t="str">
        <f t="shared" si="1"/>
        <v/>
      </c>
    </row>
    <row r="89" spans="1:5" x14ac:dyDescent="0.25">
      <c r="A89" s="289" t="str">
        <f>IF(INDEX('CoC Ranking Data'!$A$1:$CF$106,ROW($E92),4)&lt;&gt;"",INDEX('CoC Ranking Data'!$A$1:$CF$106,ROW($E92),4),"")</f>
        <v/>
      </c>
      <c r="B89" s="289" t="str">
        <f>IF(INDEX('CoC Ranking Data'!$A$1:$CF$106,ROW($E92),5)&lt;&gt;"",INDEX('CoC Ranking Data'!$A$1:$CF$106,ROW($E92),5),"")</f>
        <v/>
      </c>
      <c r="C89" s="290" t="str">
        <f>IF(INDEX('CoC Ranking Data'!$A$1:$CF$106,ROW($E92),7)&lt;&gt;"",INDEX('CoC Ranking Data'!$A$1:$CF$106,ROW($E92),7),"")</f>
        <v/>
      </c>
      <c r="D89" s="290" t="str">
        <f>IF(INDEX('CoC Ranking Data'!$A$1:$CF$106,ROW($E92),70)&lt;&gt;"",INDEX('CoC Ranking Data'!$A$1:$CF$106,ROW($E92),70),"")</f>
        <v/>
      </c>
      <c r="E89" s="263" t="str">
        <f t="shared" si="1"/>
        <v/>
      </c>
    </row>
    <row r="90" spans="1:5" x14ac:dyDescent="0.25">
      <c r="A90" s="289" t="str">
        <f>IF(INDEX('CoC Ranking Data'!$A$1:$CF$106,ROW($E93),4)&lt;&gt;"",INDEX('CoC Ranking Data'!$A$1:$CF$106,ROW($E93),4),"")</f>
        <v/>
      </c>
      <c r="B90" s="289" t="str">
        <f>IF(INDEX('CoC Ranking Data'!$A$1:$CF$106,ROW($E93),5)&lt;&gt;"",INDEX('CoC Ranking Data'!$A$1:$CF$106,ROW($E93),5),"")</f>
        <v/>
      </c>
      <c r="C90" s="290" t="str">
        <f>IF(INDEX('CoC Ranking Data'!$A$1:$CF$106,ROW($E93),7)&lt;&gt;"",INDEX('CoC Ranking Data'!$A$1:$CF$106,ROW($E93),7),"")</f>
        <v/>
      </c>
      <c r="D90" s="290" t="str">
        <f>IF(INDEX('CoC Ranking Data'!$A$1:$CF$106,ROW($E93),70)&lt;&gt;"",INDEX('CoC Ranking Data'!$A$1:$CF$106,ROW($E93),70),"")</f>
        <v/>
      </c>
      <c r="E90" s="263" t="str">
        <f t="shared" si="1"/>
        <v/>
      </c>
    </row>
    <row r="91" spans="1:5" x14ac:dyDescent="0.25">
      <c r="A91" s="289" t="str">
        <f>IF(INDEX('CoC Ranking Data'!$A$1:$CF$106,ROW($E94),4)&lt;&gt;"",INDEX('CoC Ranking Data'!$A$1:$CF$106,ROW($E94),4),"")</f>
        <v/>
      </c>
      <c r="B91" s="289" t="str">
        <f>IF(INDEX('CoC Ranking Data'!$A$1:$CF$106,ROW($E94),5)&lt;&gt;"",INDEX('CoC Ranking Data'!$A$1:$CF$106,ROW($E94),5),"")</f>
        <v/>
      </c>
      <c r="C91" s="290" t="str">
        <f>IF(INDEX('CoC Ranking Data'!$A$1:$CF$106,ROW($E94),7)&lt;&gt;"",INDEX('CoC Ranking Data'!$A$1:$CF$106,ROW($E94),7),"")</f>
        <v/>
      </c>
      <c r="D91" s="290" t="str">
        <f>IF(INDEX('CoC Ranking Data'!$A$1:$CF$106,ROW($E94),70)&lt;&gt;"",INDEX('CoC Ranking Data'!$A$1:$CF$106,ROW($E94),70),"")</f>
        <v/>
      </c>
      <c r="E91" s="263" t="str">
        <f t="shared" si="1"/>
        <v/>
      </c>
    </row>
    <row r="92" spans="1:5" x14ac:dyDescent="0.25">
      <c r="A92" s="289" t="str">
        <f>IF(INDEX('CoC Ranking Data'!$A$1:$CF$106,ROW($E95),4)&lt;&gt;"",INDEX('CoC Ranking Data'!$A$1:$CF$106,ROW($E95),4),"")</f>
        <v/>
      </c>
      <c r="B92" s="289" t="str">
        <f>IF(INDEX('CoC Ranking Data'!$A$1:$CF$106,ROW($E95),5)&lt;&gt;"",INDEX('CoC Ranking Data'!$A$1:$CF$106,ROW($E95),5),"")</f>
        <v/>
      </c>
      <c r="C92" s="290" t="str">
        <f>IF(INDEX('CoC Ranking Data'!$A$1:$CF$106,ROW($E95),7)&lt;&gt;"",INDEX('CoC Ranking Data'!$A$1:$CF$106,ROW($E95),7),"")</f>
        <v/>
      </c>
      <c r="D92" s="290" t="str">
        <f>IF(INDEX('CoC Ranking Data'!$A$1:$CF$106,ROW($E95),70)&lt;&gt;"",INDEX('CoC Ranking Data'!$A$1:$CF$106,ROW($E95),70),"")</f>
        <v/>
      </c>
      <c r="E92" s="263" t="str">
        <f t="shared" si="1"/>
        <v/>
      </c>
    </row>
    <row r="93" spans="1:5" x14ac:dyDescent="0.25">
      <c r="A93" s="289" t="str">
        <f>IF(INDEX('CoC Ranking Data'!$A$1:$CF$106,ROW($E96),4)&lt;&gt;"",INDEX('CoC Ranking Data'!$A$1:$CF$106,ROW($E96),4),"")</f>
        <v/>
      </c>
      <c r="B93" s="289" t="str">
        <f>IF(INDEX('CoC Ranking Data'!$A$1:$CF$106,ROW($E96),5)&lt;&gt;"",INDEX('CoC Ranking Data'!$A$1:$CF$106,ROW($E96),5),"")</f>
        <v/>
      </c>
      <c r="C93" s="290" t="str">
        <f>IF(INDEX('CoC Ranking Data'!$A$1:$CF$106,ROW($E96),7)&lt;&gt;"",INDEX('CoC Ranking Data'!$A$1:$CF$106,ROW($E96),7),"")</f>
        <v/>
      </c>
      <c r="D93" s="290" t="str">
        <f>IF(INDEX('CoC Ranking Data'!$A$1:$CF$106,ROW($E96),70)&lt;&gt;"",INDEX('CoC Ranking Data'!$A$1:$CF$106,ROW($E96),70),"")</f>
        <v/>
      </c>
      <c r="E93" s="263" t="str">
        <f t="shared" si="1"/>
        <v/>
      </c>
    </row>
    <row r="94" spans="1:5" x14ac:dyDescent="0.25">
      <c r="A94" s="289" t="str">
        <f>IF(INDEX('CoC Ranking Data'!$A$1:$CF$106,ROW($E97),4)&lt;&gt;"",INDEX('CoC Ranking Data'!$A$1:$CF$106,ROW($E97),4),"")</f>
        <v/>
      </c>
      <c r="B94" s="289" t="str">
        <f>IF(INDEX('CoC Ranking Data'!$A$1:$CF$106,ROW($E97),5)&lt;&gt;"",INDEX('CoC Ranking Data'!$A$1:$CF$106,ROW($E97),5),"")</f>
        <v/>
      </c>
      <c r="C94" s="290" t="str">
        <f>IF(INDEX('CoC Ranking Data'!$A$1:$CF$106,ROW($E97),7)&lt;&gt;"",INDEX('CoC Ranking Data'!$A$1:$CF$106,ROW($E97),7),"")</f>
        <v/>
      </c>
      <c r="D94" s="290" t="str">
        <f>IF(INDEX('CoC Ranking Data'!$A$1:$CF$106,ROW($E97),70)&lt;&gt;"",INDEX('CoC Ranking Data'!$A$1:$CF$106,ROW($E97),70),"")</f>
        <v/>
      </c>
      <c r="E94" s="263" t="str">
        <f t="shared" si="1"/>
        <v/>
      </c>
    </row>
    <row r="95" spans="1:5" x14ac:dyDescent="0.25">
      <c r="A95" s="289" t="str">
        <f>IF(INDEX('CoC Ranking Data'!$A$1:$CF$106,ROW($E98),4)&lt;&gt;"",INDEX('CoC Ranking Data'!$A$1:$CF$106,ROW($E98),4),"")</f>
        <v/>
      </c>
      <c r="B95" s="289" t="str">
        <f>IF(INDEX('CoC Ranking Data'!$A$1:$CF$106,ROW($E98),5)&lt;&gt;"",INDEX('CoC Ranking Data'!$A$1:$CF$106,ROW($E98),5),"")</f>
        <v/>
      </c>
      <c r="C95" s="290" t="str">
        <f>IF(INDEX('CoC Ranking Data'!$A$1:$CF$106,ROW($E98),7)&lt;&gt;"",INDEX('CoC Ranking Data'!$A$1:$CF$106,ROW($E98),7),"")</f>
        <v/>
      </c>
      <c r="D95" s="290" t="str">
        <f>IF(INDEX('CoC Ranking Data'!$A$1:$CF$106,ROW($E98),70)&lt;&gt;"",INDEX('CoC Ranking Data'!$A$1:$CF$106,ROW($E98),70),"")</f>
        <v/>
      </c>
      <c r="E95" s="263" t="str">
        <f t="shared" si="1"/>
        <v/>
      </c>
    </row>
    <row r="96" spans="1:5" x14ac:dyDescent="0.25">
      <c r="A96" s="289" t="str">
        <f>IF(INDEX('CoC Ranking Data'!$A$1:$CF$106,ROW($E99),4)&lt;&gt;"",INDEX('CoC Ranking Data'!$A$1:$CF$106,ROW($E99),4),"")</f>
        <v/>
      </c>
      <c r="B96" s="289" t="str">
        <f>IF(INDEX('CoC Ranking Data'!$A$1:$CF$106,ROW($E99),5)&lt;&gt;"",INDEX('CoC Ranking Data'!$A$1:$CF$106,ROW($E99),5),"")</f>
        <v/>
      </c>
      <c r="C96" s="290" t="str">
        <f>IF(INDEX('CoC Ranking Data'!$A$1:$CF$106,ROW($E99),7)&lt;&gt;"",INDEX('CoC Ranking Data'!$A$1:$CF$106,ROW($E99),7),"")</f>
        <v/>
      </c>
      <c r="D96" s="290" t="str">
        <f>IF(INDEX('CoC Ranking Data'!$A$1:$CF$106,ROW($E99),70)&lt;&gt;"",INDEX('CoC Ranking Data'!$A$1:$CF$106,ROW($E99),70),"")</f>
        <v/>
      </c>
      <c r="E96" s="263" t="str">
        <f t="shared" si="1"/>
        <v/>
      </c>
    </row>
    <row r="97" spans="1:5" x14ac:dyDescent="0.25">
      <c r="A97" s="289" t="str">
        <f>IF(INDEX('CoC Ranking Data'!$A$1:$CF$106,ROW($E100),4)&lt;&gt;"",INDEX('CoC Ranking Data'!$A$1:$CF$106,ROW($E100),4),"")</f>
        <v/>
      </c>
      <c r="B97" s="289" t="str">
        <f>IF(INDEX('CoC Ranking Data'!$A$1:$CF$106,ROW($E100),5)&lt;&gt;"",INDEX('CoC Ranking Data'!$A$1:$CF$106,ROW($E100),5),"")</f>
        <v/>
      </c>
      <c r="C97" s="290" t="str">
        <f>IF(INDEX('CoC Ranking Data'!$A$1:$CF$106,ROW($E100),7)&lt;&gt;"",INDEX('CoC Ranking Data'!$A$1:$CF$106,ROW($E100),7),"")</f>
        <v/>
      </c>
      <c r="D97" s="290" t="str">
        <f>IF(INDEX('CoC Ranking Data'!$A$1:$CF$106,ROW($E100),70)&lt;&gt;"",INDEX('CoC Ranking Data'!$A$1:$CF$106,ROW($E100),70),"")</f>
        <v/>
      </c>
      <c r="E97" s="263" t="str">
        <f t="shared" si="1"/>
        <v/>
      </c>
    </row>
    <row r="98" spans="1:5" x14ac:dyDescent="0.25">
      <c r="A98" s="289" t="str">
        <f>IF(INDEX('CoC Ranking Data'!$A$1:$CF$106,ROW($E101),4)&lt;&gt;"",INDEX('CoC Ranking Data'!$A$1:$CF$106,ROW($E101),4),"")</f>
        <v/>
      </c>
      <c r="B98" s="289" t="str">
        <f>IF(INDEX('CoC Ranking Data'!$A$1:$CF$106,ROW($E101),5)&lt;&gt;"",INDEX('CoC Ranking Data'!$A$1:$CF$106,ROW($E101),5),"")</f>
        <v/>
      </c>
      <c r="C98" s="290" t="str">
        <f>IF(INDEX('CoC Ranking Data'!$A$1:$CF$106,ROW($E101),7)&lt;&gt;"",INDEX('CoC Ranking Data'!$A$1:$CF$106,ROW($E101),7),"")</f>
        <v/>
      </c>
      <c r="D98" s="290" t="str">
        <f>IF(INDEX('CoC Ranking Data'!$A$1:$CF$106,ROW($E101),70)&lt;&gt;"",INDEX('CoC Ranking Data'!$A$1:$CF$106,ROW($E101),70),"")</f>
        <v/>
      </c>
      <c r="E98" s="263" t="str">
        <f t="shared" si="1"/>
        <v/>
      </c>
    </row>
    <row r="99" spans="1:5" x14ac:dyDescent="0.25">
      <c r="A99" s="289" t="str">
        <f>IF(INDEX('CoC Ranking Data'!$A$1:$CF$106,ROW($E102),4)&lt;&gt;"",INDEX('CoC Ranking Data'!$A$1:$CF$106,ROW($E102),4),"")</f>
        <v/>
      </c>
      <c r="B99" s="289" t="str">
        <f>IF(INDEX('CoC Ranking Data'!$A$1:$CF$106,ROW($E102),5)&lt;&gt;"",INDEX('CoC Ranking Data'!$A$1:$CF$106,ROW($E102),5),"")</f>
        <v/>
      </c>
      <c r="C99" s="290" t="str">
        <f>IF(INDEX('CoC Ranking Data'!$A$1:$CF$106,ROW($E102),7)&lt;&gt;"",INDEX('CoC Ranking Data'!$A$1:$CF$106,ROW($E102),7),"")</f>
        <v/>
      </c>
      <c r="D99" s="290" t="str">
        <f>IF(INDEX('CoC Ranking Data'!$A$1:$CF$106,ROW($E102),70)&lt;&gt;"",INDEX('CoC Ranking Data'!$A$1:$CF$106,ROW($E102),70),"")</f>
        <v/>
      </c>
      <c r="E99" s="263" t="str">
        <f t="shared" si="1"/>
        <v/>
      </c>
    </row>
    <row r="100" spans="1:5" x14ac:dyDescent="0.25">
      <c r="A100" s="289" t="str">
        <f>IF(INDEX('CoC Ranking Data'!$A$1:$CF$106,ROW($E103),4)&lt;&gt;"",INDEX('CoC Ranking Data'!$A$1:$CF$106,ROW($E103),4),"")</f>
        <v/>
      </c>
      <c r="B100" s="289" t="str">
        <f>IF(INDEX('CoC Ranking Data'!$A$1:$CF$106,ROW($E103),5)&lt;&gt;"",INDEX('CoC Ranking Data'!$A$1:$CF$106,ROW($E103),5),"")</f>
        <v/>
      </c>
      <c r="C100" s="290" t="str">
        <f>IF(INDEX('CoC Ranking Data'!$A$1:$CF$106,ROW($E103),7)&lt;&gt;"",INDEX('CoC Ranking Data'!$A$1:$CF$106,ROW($E103),7),"")</f>
        <v/>
      </c>
      <c r="D100" s="290" t="str">
        <f>IF(INDEX('CoC Ranking Data'!$A$1:$CF$106,ROW($E103),70)&lt;&gt;"",INDEX('CoC Ranking Data'!$A$1:$CF$106,ROW($E103),70),"")</f>
        <v/>
      </c>
      <c r="E100" s="263" t="str">
        <f t="shared" si="1"/>
        <v/>
      </c>
    </row>
    <row r="101" spans="1:5" x14ac:dyDescent="0.25">
      <c r="A101" s="289" t="str">
        <f>IF(INDEX('CoC Ranking Data'!$A$1:$CF$106,ROW($E104),4)&lt;&gt;"",INDEX('CoC Ranking Data'!$A$1:$CF$106,ROW($E104),4),"")</f>
        <v/>
      </c>
      <c r="B101" s="289" t="str">
        <f>IF(INDEX('CoC Ranking Data'!$A$1:$CF$106,ROW($E104),5)&lt;&gt;"",INDEX('CoC Ranking Data'!$A$1:$CF$106,ROW($E104),5),"")</f>
        <v/>
      </c>
      <c r="C101" s="290" t="str">
        <f>IF(INDEX('CoC Ranking Data'!$A$1:$CF$106,ROW($E104),7)&lt;&gt;"",INDEX('CoC Ranking Data'!$A$1:$CF$106,ROW($E104),7),"")</f>
        <v/>
      </c>
      <c r="D101" s="290" t="str">
        <f>IF(INDEX('CoC Ranking Data'!$A$1:$CF$106,ROW($E104),70)&lt;&gt;"",INDEX('CoC Ranking Data'!$A$1:$CF$106,ROW($E104),70),"")</f>
        <v/>
      </c>
      <c r="E101" s="263" t="str">
        <f t="shared" si="1"/>
        <v/>
      </c>
    </row>
    <row r="102" spans="1:5" x14ac:dyDescent="0.25">
      <c r="A102" s="289" t="str">
        <f>IF(INDEX('CoC Ranking Data'!$A$1:$CF$106,ROW($E105),4)&lt;&gt;"",INDEX('CoC Ranking Data'!$A$1:$CF$106,ROW($E105),4),"")</f>
        <v/>
      </c>
      <c r="B102" s="289" t="str">
        <f>IF(INDEX('CoC Ranking Data'!$A$1:$CF$106,ROW($E105),5)&lt;&gt;"",INDEX('CoC Ranking Data'!$A$1:$CF$106,ROW($E105),5),"")</f>
        <v/>
      </c>
      <c r="C102" s="290" t="str">
        <f>IF(INDEX('CoC Ranking Data'!$A$1:$CF$106,ROW($E105),7)&lt;&gt;"",INDEX('CoC Ranking Data'!$A$1:$CF$106,ROW($E105),7),"")</f>
        <v/>
      </c>
      <c r="D102" s="290" t="str">
        <f>IF(INDEX('CoC Ranking Data'!$A$1:$CF$106,ROW($E105),70)&lt;&gt;"",INDEX('CoC Ranking Data'!$A$1:$CF$106,ROW($E105),70),"")</f>
        <v/>
      </c>
      <c r="E102" s="263" t="str">
        <f t="shared" si="1"/>
        <v/>
      </c>
    </row>
  </sheetData>
  <sheetProtection algorithmName="SHA-512" hashValue="7Kxes5U+gw5eSkhI0aHf4wmFLgFpcMRUL4GX4dkDccnkxL8YJQcYf0qfmylSfEiiONlSPDAttcz8fAvvcc3daw==" saltValue="aermC04tKOF0ZcAe8S/6sg==" spinCount="100000" sheet="1" objects="1" scenarios="1" selectLockedCells="1"/>
  <hyperlinks>
    <hyperlink ref="E1" location="'Scoring Chart'!A1" display="Return to Scoring Chart" xr:uid="{00000000-0004-0000-1D00-000000000000}"/>
  </hyperlinks>
  <pageMargins left="0.7" right="0.7" top="0.75" bottom="0.75" header="0.3" footer="0.3"/>
  <pageSetup paperSize="5" scale="5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pageSetUpPr fitToPage="1"/>
  </sheetPr>
  <dimension ref="A1:E102"/>
  <sheetViews>
    <sheetView showGridLines="0" zoomScaleNormal="100" workbookViewId="0">
      <selection activeCell="E1" sqref="E1"/>
    </sheetView>
  </sheetViews>
  <sheetFormatPr defaultRowHeight="15" x14ac:dyDescent="0.25"/>
  <cols>
    <col min="1" max="1" width="50.7109375" style="334" customWidth="1"/>
    <col min="2" max="2" width="60.7109375" style="334" customWidth="1"/>
    <col min="3" max="3" width="25.7109375" customWidth="1"/>
    <col min="4" max="4" width="24.85546875" style="1" customWidth="1"/>
    <col min="5" max="5" width="14.85546875" style="1" customWidth="1"/>
  </cols>
  <sheetData>
    <row r="1" spans="1:5" ht="18" x14ac:dyDescent="0.25">
      <c r="A1" s="335"/>
      <c r="B1" s="348" t="s">
        <v>835</v>
      </c>
      <c r="C1" s="338"/>
      <c r="E1" s="373" t="s">
        <v>342</v>
      </c>
    </row>
    <row r="2" spans="1:5" ht="29.25" customHeight="1" x14ac:dyDescent="0.25">
      <c r="A2" s="333"/>
      <c r="B2" s="342" t="s">
        <v>351</v>
      </c>
      <c r="D2" s="345"/>
      <c r="E2"/>
    </row>
    <row r="3" spans="1:5" ht="15.75" customHeight="1" x14ac:dyDescent="0.25">
      <c r="A3" s="333"/>
      <c r="B3" s="342" t="s">
        <v>350</v>
      </c>
      <c r="D3" s="345"/>
      <c r="E3"/>
    </row>
    <row r="4" spans="1:5" ht="14.25" customHeight="1" x14ac:dyDescent="0.25">
      <c r="A4"/>
      <c r="B4"/>
      <c r="D4" s="345"/>
      <c r="E4"/>
    </row>
    <row r="5" spans="1:5" ht="15.75" customHeight="1" thickBot="1" x14ac:dyDescent="0.3">
      <c r="D5"/>
      <c r="E5"/>
    </row>
    <row r="6" spans="1:5" s="12" customFormat="1" x14ac:dyDescent="0.25">
      <c r="A6" s="337" t="s">
        <v>2</v>
      </c>
      <c r="B6" s="337" t="s">
        <v>3</v>
      </c>
      <c r="C6" s="259" t="s">
        <v>4</v>
      </c>
      <c r="D6" s="262" t="s">
        <v>296</v>
      </c>
      <c r="E6" s="260" t="s">
        <v>1</v>
      </c>
    </row>
    <row r="7" spans="1:5" s="9" customFormat="1" ht="13.5" customHeight="1" x14ac:dyDescent="0.2">
      <c r="A7" s="289" t="str">
        <f>IF(INDEX('CoC Ranking Data'!$A$1:$CF$106,ROW($E9),4)&lt;&gt;"",INDEX('CoC Ranking Data'!$A$1:$CF$106,ROW($E9),4),"")</f>
        <v>Armstrong County Community Action Agency</v>
      </c>
      <c r="B7" s="289" t="str">
        <f>IF(INDEX('CoC Ranking Data'!$A$1:$CF$106,ROW($E9),5)&lt;&gt;"",INDEX('CoC Ranking Data'!$A$1:$CF$106,ROW($E9),5),"")</f>
        <v>Armstrong County Permanent Supportive Housing Program</v>
      </c>
      <c r="C7" s="290" t="str">
        <f>IF(INDEX('CoC Ranking Data'!$A$1:$CF$106,ROW($E9),7)&lt;&gt;"",INDEX('CoC Ranking Data'!$A$1:$CF$106,ROW($E9),7),"")</f>
        <v>PH</v>
      </c>
      <c r="D7" s="290" t="str">
        <f>IF(INDEX('CoC Ranking Data'!$A$1:$CF$106,ROW($E9),72)&lt;&gt;"",INDEX('CoC Ranking Data'!$A$1:$CF$106,ROW($E9),72),"")</f>
        <v>No</v>
      </c>
      <c r="E7" s="263">
        <f t="shared" ref="E7:E70" si="0">IF(A7&lt;&gt;"", IF(D7 = "Yes", -5, 0), "")</f>
        <v>0</v>
      </c>
    </row>
    <row r="8" spans="1:5" s="9" customFormat="1" ht="13.5" customHeight="1" x14ac:dyDescent="0.2">
      <c r="A8" s="289" t="str">
        <f>IF(INDEX('CoC Ranking Data'!$A$1:$CF$106,ROW($E10),4)&lt;&gt;"",INDEX('CoC Ranking Data'!$A$1:$CF$106,ROW($E10),4),"")</f>
        <v>Armstrong County Community Action Agency</v>
      </c>
      <c r="B8" s="289" t="str">
        <f>IF(INDEX('CoC Ranking Data'!$A$1:$CF$106,ROW($E10),5)&lt;&gt;"",INDEX('CoC Ranking Data'!$A$1:$CF$106,ROW($E10),5),"")</f>
        <v>Armstrong-Fayette Rapid Rehousing Program</v>
      </c>
      <c r="C8" s="290" t="str">
        <f>IF(INDEX('CoC Ranking Data'!$A$1:$CF$106,ROW($E10),7)&lt;&gt;"",INDEX('CoC Ranking Data'!$A$1:$CF$106,ROW($E10),7),"")</f>
        <v>PH-RRH</v>
      </c>
      <c r="D8" s="290" t="str">
        <f>IF(INDEX('CoC Ranking Data'!$A$1:$CF$106,ROW($E10),72)&lt;&gt;"",INDEX('CoC Ranking Data'!$A$1:$CF$106,ROW($E10),72),"")</f>
        <v>No</v>
      </c>
      <c r="E8" s="263">
        <f t="shared" si="0"/>
        <v>0</v>
      </c>
    </row>
    <row r="9" spans="1:5" s="9" customFormat="1" ht="12.75" x14ac:dyDescent="0.2">
      <c r="A9" s="289" t="str">
        <f>IF(INDEX('CoC Ranking Data'!$A$1:$CF$106,ROW($E11),4)&lt;&gt;"",INDEX('CoC Ranking Data'!$A$1:$CF$106,ROW($E11),4),"")</f>
        <v>Armstrong County Community Action Agency</v>
      </c>
      <c r="B9" s="289" t="str">
        <f>IF(INDEX('CoC Ranking Data'!$A$1:$CF$106,ROW($E11),5)&lt;&gt;"",INDEX('CoC Ranking Data'!$A$1:$CF$106,ROW($E11),5),"")</f>
        <v>Rapid Rehousing Program of Armstrong County</v>
      </c>
      <c r="C9" s="290" t="str">
        <f>IF(INDEX('CoC Ranking Data'!$A$1:$CF$106,ROW($E11),7)&lt;&gt;"",INDEX('CoC Ranking Data'!$A$1:$CF$106,ROW($E11),7),"")</f>
        <v>PH-RRH</v>
      </c>
      <c r="D9" s="290" t="str">
        <f>IF(INDEX('CoC Ranking Data'!$A$1:$CF$106,ROW($E11),72)&lt;&gt;"",INDEX('CoC Ranking Data'!$A$1:$CF$106,ROW($E11),72),"")</f>
        <v>No</v>
      </c>
      <c r="E9" s="263">
        <f t="shared" si="0"/>
        <v>0</v>
      </c>
    </row>
    <row r="10" spans="1:5" s="9" customFormat="1" ht="12.75" x14ac:dyDescent="0.2">
      <c r="A10" s="289" t="str">
        <f>IF(INDEX('CoC Ranking Data'!$A$1:$CF$106,ROW($E12),4)&lt;&gt;"",INDEX('CoC Ranking Data'!$A$1:$CF$106,ROW($E12),4),"")</f>
        <v>Cameron/Elk Counties Behavioral &amp; Developmental Programs</v>
      </c>
      <c r="B10" s="289" t="str">
        <f>IF(INDEX('CoC Ranking Data'!$A$1:$CF$106,ROW($E12),5)&lt;&gt;"",INDEX('CoC Ranking Data'!$A$1:$CF$106,ROW($E12),5),"")</f>
        <v xml:space="preserve">AHEAD </v>
      </c>
      <c r="C10" s="290" t="str">
        <f>IF(INDEX('CoC Ranking Data'!$A$1:$CF$106,ROW($E12),7)&lt;&gt;"",INDEX('CoC Ranking Data'!$A$1:$CF$106,ROW($E12),7),"")</f>
        <v>PH</v>
      </c>
      <c r="D10" s="290" t="str">
        <f>IF(INDEX('CoC Ranking Data'!$A$1:$CF$106,ROW($E12),72)&lt;&gt;"",INDEX('CoC Ranking Data'!$A$1:$CF$106,ROW($E12),72),"")</f>
        <v>No</v>
      </c>
      <c r="E10" s="263">
        <f t="shared" si="0"/>
        <v>0</v>
      </c>
    </row>
    <row r="11" spans="1:5" s="9" customFormat="1" ht="12.75" x14ac:dyDescent="0.2">
      <c r="A11" s="289" t="str">
        <f>IF(INDEX('CoC Ranking Data'!$A$1:$CF$106,ROW($E13),4)&lt;&gt;"",INDEX('CoC Ranking Data'!$A$1:$CF$106,ROW($E13),4),"")</f>
        <v>Cameron/Elk Counties Behavioral &amp; Developmental Programs</v>
      </c>
      <c r="B11" s="289" t="str">
        <f>IF(INDEX('CoC Ranking Data'!$A$1:$CF$106,ROW($E13),5)&lt;&gt;"",INDEX('CoC Ranking Data'!$A$1:$CF$106,ROW($E13),5),"")</f>
        <v xml:space="preserve">Home Again </v>
      </c>
      <c r="C11" s="290" t="str">
        <f>IF(INDEX('CoC Ranking Data'!$A$1:$CF$106,ROW($E13),7)&lt;&gt;"",INDEX('CoC Ranking Data'!$A$1:$CF$106,ROW($E13),7),"")</f>
        <v>PH</v>
      </c>
      <c r="D11" s="290" t="str">
        <f>IF(INDEX('CoC Ranking Data'!$A$1:$CF$106,ROW($E13),72)&lt;&gt;"",INDEX('CoC Ranking Data'!$A$1:$CF$106,ROW($E13),72),"")</f>
        <v>No</v>
      </c>
      <c r="E11" s="263">
        <f t="shared" si="0"/>
        <v>0</v>
      </c>
    </row>
    <row r="12" spans="1:5" s="9" customFormat="1" ht="12.75" x14ac:dyDescent="0.2">
      <c r="A12" s="289" t="str">
        <f>IF(INDEX('CoC Ranking Data'!$A$1:$CF$106,ROW($E14),4)&lt;&gt;"",INDEX('CoC Ranking Data'!$A$1:$CF$106,ROW($E14),4),"")</f>
        <v>CAPSEA, Inc.</v>
      </c>
      <c r="B12" s="289" t="str">
        <f>IF(INDEX('CoC Ranking Data'!$A$1:$CF$106,ROW($E14),5)&lt;&gt;"",INDEX('CoC Ranking Data'!$A$1:$CF$106,ROW($E14),5),"")</f>
        <v>Housing Plus</v>
      </c>
      <c r="C12" s="290" t="str">
        <f>IF(INDEX('CoC Ranking Data'!$A$1:$CF$106,ROW($E14),7)&lt;&gt;"",INDEX('CoC Ranking Data'!$A$1:$CF$106,ROW($E14),7),"")</f>
        <v>PH</v>
      </c>
      <c r="D12" s="290" t="str">
        <f>IF(INDEX('CoC Ranking Data'!$A$1:$CF$106,ROW($E14),72)&lt;&gt;"",INDEX('CoC Ranking Data'!$A$1:$CF$106,ROW($E14),72),"")</f>
        <v>No</v>
      </c>
      <c r="E12" s="263">
        <f t="shared" si="0"/>
        <v>0</v>
      </c>
    </row>
    <row r="13" spans="1:5" s="9" customFormat="1" ht="12.75" x14ac:dyDescent="0.2">
      <c r="A13" s="289" t="str">
        <f>IF(INDEX('CoC Ranking Data'!$A$1:$CF$106,ROW($E15),4)&lt;&gt;"",INDEX('CoC Ranking Data'!$A$1:$CF$106,ROW($E15),4),"")</f>
        <v>City Mission-Living Stones, Inc.</v>
      </c>
      <c r="B13" s="289" t="str">
        <f>IF(INDEX('CoC Ranking Data'!$A$1:$CF$106,ROW($E15),5)&lt;&gt;"",INDEX('CoC Ranking Data'!$A$1:$CF$106,ROW($E15),5),"")</f>
        <v>Gallatin School Living Centre</v>
      </c>
      <c r="C13" s="290" t="str">
        <f>IF(INDEX('CoC Ranking Data'!$A$1:$CF$106,ROW($E15),7)&lt;&gt;"",INDEX('CoC Ranking Data'!$A$1:$CF$106,ROW($E15),7),"")</f>
        <v>TH</v>
      </c>
      <c r="D13" s="290" t="str">
        <f>IF(INDEX('CoC Ranking Data'!$A$1:$CF$106,ROW($E15),72)&lt;&gt;"",INDEX('CoC Ranking Data'!$A$1:$CF$106,ROW($E15),72),"")</f>
        <v>No</v>
      </c>
      <c r="E13" s="263">
        <f t="shared" si="0"/>
        <v>0</v>
      </c>
    </row>
    <row r="14" spans="1:5" s="9" customFormat="1" ht="12.75" x14ac:dyDescent="0.2">
      <c r="A14" s="289" t="str">
        <f>IF(INDEX('CoC Ranking Data'!$A$1:$CF$106,ROW($E16),4)&lt;&gt;"",INDEX('CoC Ranking Data'!$A$1:$CF$106,ROW($E16),4),"")</f>
        <v>Community Action, Inc.</v>
      </c>
      <c r="B14" s="289" t="str">
        <f>IF(INDEX('CoC Ranking Data'!$A$1:$CF$106,ROW($E16),5)&lt;&gt;"",INDEX('CoC Ranking Data'!$A$1:$CF$106,ROW($E16),5),"")</f>
        <v>Housing for Homeless and Disabled Persons</v>
      </c>
      <c r="C14" s="290" t="str">
        <f>IF(INDEX('CoC Ranking Data'!$A$1:$CF$106,ROW($E16),7)&lt;&gt;"",INDEX('CoC Ranking Data'!$A$1:$CF$106,ROW($E16),7),"")</f>
        <v>PH</v>
      </c>
      <c r="D14" s="290" t="str">
        <f>IF(INDEX('CoC Ranking Data'!$A$1:$CF$106,ROW($E16),72)&lt;&gt;"",INDEX('CoC Ranking Data'!$A$1:$CF$106,ROW($E16),72),"")</f>
        <v>No</v>
      </c>
      <c r="E14" s="263">
        <f t="shared" si="0"/>
        <v>0</v>
      </c>
    </row>
    <row r="15" spans="1:5" s="9" customFormat="1" ht="12.75" x14ac:dyDescent="0.2">
      <c r="A15" s="289" t="str">
        <f>IF(INDEX('CoC Ranking Data'!$A$1:$CF$106,ROW($E17),4)&lt;&gt;"",INDEX('CoC Ranking Data'!$A$1:$CF$106,ROW($E17),4),"")</f>
        <v>Community Action, Inc.</v>
      </c>
      <c r="B15" s="289" t="str">
        <f>IF(INDEX('CoC Ranking Data'!$A$1:$CF$106,ROW($E17),5)&lt;&gt;"",INDEX('CoC Ranking Data'!$A$1:$CF$106,ROW($E17),5),"")</f>
        <v>Transitional Housing Project</v>
      </c>
      <c r="C15" s="290" t="str">
        <f>IF(INDEX('CoC Ranking Data'!$A$1:$CF$106,ROW($E17),7)&lt;&gt;"",INDEX('CoC Ranking Data'!$A$1:$CF$106,ROW($E17),7),"")</f>
        <v>TH</v>
      </c>
      <c r="D15" s="290" t="str">
        <f>IF(INDEX('CoC Ranking Data'!$A$1:$CF$106,ROW($E17),72)&lt;&gt;"",INDEX('CoC Ranking Data'!$A$1:$CF$106,ROW($E17),72),"")</f>
        <v>No</v>
      </c>
      <c r="E15" s="263">
        <f t="shared" si="0"/>
        <v>0</v>
      </c>
    </row>
    <row r="16" spans="1:5" s="9" customFormat="1" ht="12.75" x14ac:dyDescent="0.2">
      <c r="A16" s="289" t="str">
        <f>IF(INDEX('CoC Ranking Data'!$A$1:$CF$106,ROW($E18),4)&lt;&gt;"",INDEX('CoC Ranking Data'!$A$1:$CF$106,ROW($E18),4),"")</f>
        <v>Community Connections of Clearfield/Jefferson</v>
      </c>
      <c r="B16" s="289" t="str">
        <f>IF(INDEX('CoC Ranking Data'!$A$1:$CF$106,ROW($E18),5)&lt;&gt;"",INDEX('CoC Ranking Data'!$A$1:$CF$106,ROW($E18),5),"")</f>
        <v>Housing First FY 2018 Renewal Application Counties</v>
      </c>
      <c r="C16" s="290" t="str">
        <f>IF(INDEX('CoC Ranking Data'!$A$1:$CF$106,ROW($E18),7)&lt;&gt;"",INDEX('CoC Ranking Data'!$A$1:$CF$106,ROW($E18),7),"")</f>
        <v>PH</v>
      </c>
      <c r="D16" s="290" t="str">
        <f>IF(INDEX('CoC Ranking Data'!$A$1:$CF$106,ROW($E18),72)&lt;&gt;"",INDEX('CoC Ranking Data'!$A$1:$CF$106,ROW($E18),72),"")</f>
        <v>No</v>
      </c>
      <c r="E16" s="263">
        <f t="shared" si="0"/>
        <v>0</v>
      </c>
    </row>
    <row r="17" spans="1:5" s="9" customFormat="1" ht="12.75" x14ac:dyDescent="0.2">
      <c r="A17" s="289" t="str">
        <f>IF(INDEX('CoC Ranking Data'!$A$1:$CF$106,ROW($E19),4)&lt;&gt;"",INDEX('CoC Ranking Data'!$A$1:$CF$106,ROW($E19),4),"")</f>
        <v>Community Services of Venango County, Inc.</v>
      </c>
      <c r="B17" s="289" t="str">
        <f>IF(INDEX('CoC Ranking Data'!$A$1:$CF$106,ROW($E19),5)&lt;&gt;"",INDEX('CoC Ranking Data'!$A$1:$CF$106,ROW($E19),5),"")</f>
        <v>Sycamore Commons</v>
      </c>
      <c r="C17" s="290" t="str">
        <f>IF(INDEX('CoC Ranking Data'!$A$1:$CF$106,ROW($E19),7)&lt;&gt;"",INDEX('CoC Ranking Data'!$A$1:$CF$106,ROW($E19),7),"")</f>
        <v>PH</v>
      </c>
      <c r="D17" s="290" t="str">
        <f>IF(INDEX('CoC Ranking Data'!$A$1:$CF$106,ROW($E19),72)&lt;&gt;"",INDEX('CoC Ranking Data'!$A$1:$CF$106,ROW($E19),72),"")</f>
        <v>No</v>
      </c>
      <c r="E17" s="263">
        <f t="shared" si="0"/>
        <v>0</v>
      </c>
    </row>
    <row r="18" spans="1:5" s="9" customFormat="1" ht="12.75" x14ac:dyDescent="0.2">
      <c r="A18" s="289" t="str">
        <f>IF(INDEX('CoC Ranking Data'!$A$1:$CF$106,ROW($E20),4)&lt;&gt;"",INDEX('CoC Ranking Data'!$A$1:$CF$106,ROW($E20),4),"")</f>
        <v>Connect, Inc.</v>
      </c>
      <c r="B18" s="289" t="str">
        <f>IF(INDEX('CoC Ranking Data'!$A$1:$CF$106,ROW($E20),5)&lt;&gt;"",INDEX('CoC Ranking Data'!$A$1:$CF$106,ROW($E20),5),"")</f>
        <v>Westmoreland Permanent Supportive Housing Expansion</v>
      </c>
      <c r="C18" s="290" t="str">
        <f>IF(INDEX('CoC Ranking Data'!$A$1:$CF$106,ROW($E20),7)&lt;&gt;"",INDEX('CoC Ranking Data'!$A$1:$CF$106,ROW($E20),7),"")</f>
        <v>PH</v>
      </c>
      <c r="D18" s="290" t="str">
        <f>IF(INDEX('CoC Ranking Data'!$A$1:$CF$106,ROW($E20),72)&lt;&gt;"",INDEX('CoC Ranking Data'!$A$1:$CF$106,ROW($E20),72),"")</f>
        <v>No</v>
      </c>
      <c r="E18" s="263">
        <f t="shared" si="0"/>
        <v>0</v>
      </c>
    </row>
    <row r="19" spans="1:5" s="9" customFormat="1" ht="15" customHeight="1" x14ac:dyDescent="0.2">
      <c r="A19" s="289" t="str">
        <f>IF(INDEX('CoC Ranking Data'!$A$1:$CF$106,ROW($E21),4)&lt;&gt;"",INDEX('CoC Ranking Data'!$A$1:$CF$106,ROW($E21),4),"")</f>
        <v>County of Butler, Human Services</v>
      </c>
      <c r="B19" s="289" t="str">
        <f>IF(INDEX('CoC Ranking Data'!$A$1:$CF$106,ROW($E21),5)&lt;&gt;"",INDEX('CoC Ranking Data'!$A$1:$CF$106,ROW($E21),5),"")</f>
        <v>Home Again Butler County</v>
      </c>
      <c r="C19" s="290" t="str">
        <f>IF(INDEX('CoC Ranking Data'!$A$1:$CF$106,ROW($E21),7)&lt;&gt;"",INDEX('CoC Ranking Data'!$A$1:$CF$106,ROW($E21),7),"")</f>
        <v>PH</v>
      </c>
      <c r="D19" s="290" t="str">
        <f>IF(INDEX('CoC Ranking Data'!$A$1:$CF$106,ROW($E21),72)&lt;&gt;"",INDEX('CoC Ranking Data'!$A$1:$CF$106,ROW($E21),72),"")</f>
        <v>No</v>
      </c>
      <c r="E19" s="263">
        <f t="shared" si="0"/>
        <v>0</v>
      </c>
    </row>
    <row r="20" spans="1:5" s="9" customFormat="1" ht="12.75" x14ac:dyDescent="0.2">
      <c r="A20" s="289" t="str">
        <f>IF(INDEX('CoC Ranking Data'!$A$1:$CF$106,ROW($E22),4)&lt;&gt;"",INDEX('CoC Ranking Data'!$A$1:$CF$106,ROW($E22),4),"")</f>
        <v>County of Butler, Human Services</v>
      </c>
      <c r="B20" s="289" t="str">
        <f>IF(INDEX('CoC Ranking Data'!$A$1:$CF$106,ROW($E22),5)&lt;&gt;"",INDEX('CoC Ranking Data'!$A$1:$CF$106,ROW($E22),5),"")</f>
        <v>HOPE Project</v>
      </c>
      <c r="C20" s="290" t="str">
        <f>IF(INDEX('CoC Ranking Data'!$A$1:$CF$106,ROW($E22),7)&lt;&gt;"",INDEX('CoC Ranking Data'!$A$1:$CF$106,ROW($E22),7),"")</f>
        <v>PH</v>
      </c>
      <c r="D20" s="290" t="str">
        <f>IF(INDEX('CoC Ranking Data'!$A$1:$CF$106,ROW($E22),72)&lt;&gt;"",INDEX('CoC Ranking Data'!$A$1:$CF$106,ROW($E22),72),"")</f>
        <v>No</v>
      </c>
      <c r="E20" s="263">
        <f t="shared" si="0"/>
        <v>0</v>
      </c>
    </row>
    <row r="21" spans="1:5" s="9" customFormat="1" ht="12.75" x14ac:dyDescent="0.2">
      <c r="A21" s="289" t="str">
        <f>IF(INDEX('CoC Ranking Data'!$A$1:$CF$106,ROW($E23),4)&lt;&gt;"",INDEX('CoC Ranking Data'!$A$1:$CF$106,ROW($E23),4),"")</f>
        <v>County of Butler, Human Services</v>
      </c>
      <c r="B21" s="289" t="str">
        <f>IF(INDEX('CoC Ranking Data'!$A$1:$CF$106,ROW($E23),5)&lt;&gt;"",INDEX('CoC Ranking Data'!$A$1:$CF$106,ROW($E23),5),"")</f>
        <v>Path Transition Age Project</v>
      </c>
      <c r="C21" s="290" t="str">
        <f>IF(INDEX('CoC Ranking Data'!$A$1:$CF$106,ROW($E23),7)&lt;&gt;"",INDEX('CoC Ranking Data'!$A$1:$CF$106,ROW($E23),7),"")</f>
        <v>PH</v>
      </c>
      <c r="D21" s="290" t="str">
        <f>IF(INDEX('CoC Ranking Data'!$A$1:$CF$106,ROW($E23),72)&lt;&gt;"",INDEX('CoC Ranking Data'!$A$1:$CF$106,ROW($E23),72),"")</f>
        <v>No</v>
      </c>
      <c r="E21" s="263">
        <f t="shared" si="0"/>
        <v>0</v>
      </c>
    </row>
    <row r="22" spans="1:5" s="9" customFormat="1" ht="12.75" x14ac:dyDescent="0.2">
      <c r="A22" s="289" t="str">
        <f>IF(INDEX('CoC Ranking Data'!$A$1:$CF$106,ROW($E24),4)&lt;&gt;"",INDEX('CoC Ranking Data'!$A$1:$CF$106,ROW($E24),4),"")</f>
        <v>County of Greene</v>
      </c>
      <c r="B22" s="289" t="str">
        <f>IF(INDEX('CoC Ranking Data'!$A$1:$CF$106,ROW($E24),5)&lt;&gt;"",INDEX('CoC Ranking Data'!$A$1:$CF$106,ROW($E24),5),"")</f>
        <v>Greene County Rapid Rehousing Project</v>
      </c>
      <c r="C22" s="290" t="str">
        <f>IF(INDEX('CoC Ranking Data'!$A$1:$CF$106,ROW($E24),7)&lt;&gt;"",INDEX('CoC Ranking Data'!$A$1:$CF$106,ROW($E24),7),"")</f>
        <v>PH-RRH</v>
      </c>
      <c r="D22" s="290" t="str">
        <f>IF(INDEX('CoC Ranking Data'!$A$1:$CF$106,ROW($E24),72)&lt;&gt;"",INDEX('CoC Ranking Data'!$A$1:$CF$106,ROW($E24),72),"")</f>
        <v>No</v>
      </c>
      <c r="E22" s="263">
        <f t="shared" si="0"/>
        <v>0</v>
      </c>
    </row>
    <row r="23" spans="1:5" s="9" customFormat="1" ht="12.75" x14ac:dyDescent="0.2">
      <c r="A23" s="289" t="str">
        <f>IF(INDEX('CoC Ranking Data'!$A$1:$CF$106,ROW($E25),4)&lt;&gt;"",INDEX('CoC Ranking Data'!$A$1:$CF$106,ROW($E25),4),"")</f>
        <v>County of Greene</v>
      </c>
      <c r="B23" s="289" t="str">
        <f>IF(INDEX('CoC Ranking Data'!$A$1:$CF$106,ROW($E25),5)&lt;&gt;"",INDEX('CoC Ranking Data'!$A$1:$CF$106,ROW($E25),5),"")</f>
        <v>Greene County Shelter + Care Project</v>
      </c>
      <c r="C23" s="290" t="str">
        <f>IF(INDEX('CoC Ranking Data'!$A$1:$CF$106,ROW($E25),7)&lt;&gt;"",INDEX('CoC Ranking Data'!$A$1:$CF$106,ROW($E25),7),"")</f>
        <v>PH</v>
      </c>
      <c r="D23" s="290" t="str">
        <f>IF(INDEX('CoC Ranking Data'!$A$1:$CF$106,ROW($E25),72)&lt;&gt;"",INDEX('CoC Ranking Data'!$A$1:$CF$106,ROW($E25),72),"")</f>
        <v>No</v>
      </c>
      <c r="E23" s="263">
        <f t="shared" si="0"/>
        <v>0</v>
      </c>
    </row>
    <row r="24" spans="1:5" s="9" customFormat="1" ht="12.75" x14ac:dyDescent="0.2">
      <c r="A24" s="289" t="str">
        <f>IF(INDEX('CoC Ranking Data'!$A$1:$CF$106,ROW($E26),4)&lt;&gt;"",INDEX('CoC Ranking Data'!$A$1:$CF$106,ROW($E26),4),"")</f>
        <v>County of Greene</v>
      </c>
      <c r="B24" s="289" t="str">
        <f>IF(INDEX('CoC Ranking Data'!$A$1:$CF$106,ROW($E26),5)&lt;&gt;"",INDEX('CoC Ranking Data'!$A$1:$CF$106,ROW($E26),5),"")</f>
        <v>Greene County Supportive Housing Project</v>
      </c>
      <c r="C24" s="290" t="str">
        <f>IF(INDEX('CoC Ranking Data'!$A$1:$CF$106,ROW($E26),7)&lt;&gt;"",INDEX('CoC Ranking Data'!$A$1:$CF$106,ROW($E26),7),"")</f>
        <v>PH</v>
      </c>
      <c r="D24" s="290" t="str">
        <f>IF(INDEX('CoC Ranking Data'!$A$1:$CF$106,ROW($E26),72)&lt;&gt;"",INDEX('CoC Ranking Data'!$A$1:$CF$106,ROW($E26),72),"")</f>
        <v>No</v>
      </c>
      <c r="E24" s="263">
        <f t="shared" si="0"/>
        <v>0</v>
      </c>
    </row>
    <row r="25" spans="1:5" s="9" customFormat="1" ht="12.75" x14ac:dyDescent="0.2">
      <c r="A25" s="289" t="str">
        <f>IF(INDEX('CoC Ranking Data'!$A$1:$CF$106,ROW($E27),4)&lt;&gt;"",INDEX('CoC Ranking Data'!$A$1:$CF$106,ROW($E27),4),"")</f>
        <v>County of Washington</v>
      </c>
      <c r="B25" s="289" t="str">
        <f>IF(INDEX('CoC Ranking Data'!$A$1:$CF$106,ROW($E27),5)&lt;&gt;"",INDEX('CoC Ranking Data'!$A$1:$CF$106,ROW($E27),5),"")</f>
        <v>Crossing Pointe</v>
      </c>
      <c r="C25" s="290" t="str">
        <f>IF(INDEX('CoC Ranking Data'!$A$1:$CF$106,ROW($E27),7)&lt;&gt;"",INDEX('CoC Ranking Data'!$A$1:$CF$106,ROW($E27),7),"")</f>
        <v>PH</v>
      </c>
      <c r="D25" s="290" t="str">
        <f>IF(INDEX('CoC Ranking Data'!$A$1:$CF$106,ROW($E27),72)&lt;&gt;"",INDEX('CoC Ranking Data'!$A$1:$CF$106,ROW($E27),72),"")</f>
        <v>No</v>
      </c>
      <c r="E25" s="263">
        <f t="shared" si="0"/>
        <v>0</v>
      </c>
    </row>
    <row r="26" spans="1:5" s="9" customFormat="1" ht="12.75" x14ac:dyDescent="0.2">
      <c r="A26" s="289" t="str">
        <f>IF(INDEX('CoC Ranking Data'!$A$1:$CF$106,ROW($E28),4)&lt;&gt;"",INDEX('CoC Ranking Data'!$A$1:$CF$106,ROW($E28),4),"")</f>
        <v>County of Washington</v>
      </c>
      <c r="B26" s="289" t="str">
        <f>IF(INDEX('CoC Ranking Data'!$A$1:$CF$106,ROW($E28),5)&lt;&gt;"",INDEX('CoC Ranking Data'!$A$1:$CF$106,ROW($E28),5),"")</f>
        <v>Permanent Supportive Housing</v>
      </c>
      <c r="C26" s="290" t="str">
        <f>IF(INDEX('CoC Ranking Data'!$A$1:$CF$106,ROW($E28),7)&lt;&gt;"",INDEX('CoC Ranking Data'!$A$1:$CF$106,ROW($E28),7),"")</f>
        <v>PH</v>
      </c>
      <c r="D26" s="290" t="str">
        <f>IF(INDEX('CoC Ranking Data'!$A$1:$CF$106,ROW($E28),72)&lt;&gt;"",INDEX('CoC Ranking Data'!$A$1:$CF$106,ROW($E28),72),"")</f>
        <v>No</v>
      </c>
      <c r="E26" s="263">
        <f t="shared" si="0"/>
        <v>0</v>
      </c>
    </row>
    <row r="27" spans="1:5" s="9" customFormat="1" ht="12.75" x14ac:dyDescent="0.2">
      <c r="A27" s="289" t="str">
        <f>IF(INDEX('CoC Ranking Data'!$A$1:$CF$106,ROW($E29),4)&lt;&gt;"",INDEX('CoC Ranking Data'!$A$1:$CF$106,ROW($E29),4),"")</f>
        <v>County of Washington</v>
      </c>
      <c r="B27" s="289" t="str">
        <f>IF(INDEX('CoC Ranking Data'!$A$1:$CF$106,ROW($E29),5)&lt;&gt;"",INDEX('CoC Ranking Data'!$A$1:$CF$106,ROW($E29),5),"")</f>
        <v>Shelter plus Care - Washington City Mission</v>
      </c>
      <c r="C27" s="290" t="str">
        <f>IF(INDEX('CoC Ranking Data'!$A$1:$CF$106,ROW($E29),7)&lt;&gt;"",INDEX('CoC Ranking Data'!$A$1:$CF$106,ROW($E29),7),"")</f>
        <v>PH</v>
      </c>
      <c r="D27" s="290" t="str">
        <f>IF(INDEX('CoC Ranking Data'!$A$1:$CF$106,ROW($E29),72)&lt;&gt;"",INDEX('CoC Ranking Data'!$A$1:$CF$106,ROW($E29),72),"")</f>
        <v>No</v>
      </c>
      <c r="E27" s="263">
        <f t="shared" si="0"/>
        <v>0</v>
      </c>
    </row>
    <row r="28" spans="1:5" s="9" customFormat="1" ht="12.75" x14ac:dyDescent="0.2">
      <c r="A28" s="289" t="str">
        <f>IF(INDEX('CoC Ranking Data'!$A$1:$CF$106,ROW($E30),4)&lt;&gt;"",INDEX('CoC Ranking Data'!$A$1:$CF$106,ROW($E30),4),"")</f>
        <v>County of Washington</v>
      </c>
      <c r="B28" s="289" t="str">
        <f>IF(INDEX('CoC Ranking Data'!$A$1:$CF$106,ROW($E30),5)&lt;&gt;"",INDEX('CoC Ranking Data'!$A$1:$CF$106,ROW($E30),5),"")</f>
        <v>Shelter plus Care I</v>
      </c>
      <c r="C28" s="290" t="str">
        <f>IF(INDEX('CoC Ranking Data'!$A$1:$CF$106,ROW($E30),7)&lt;&gt;"",INDEX('CoC Ranking Data'!$A$1:$CF$106,ROW($E30),7),"")</f>
        <v>PH</v>
      </c>
      <c r="D28" s="290" t="str">
        <f>IF(INDEX('CoC Ranking Data'!$A$1:$CF$106,ROW($E30),72)&lt;&gt;"",INDEX('CoC Ranking Data'!$A$1:$CF$106,ROW($E30),72),"")</f>
        <v>No</v>
      </c>
      <c r="E28" s="263">
        <f t="shared" si="0"/>
        <v>0</v>
      </c>
    </row>
    <row r="29" spans="1:5" s="9" customFormat="1" ht="12.75" x14ac:dyDescent="0.2">
      <c r="A29" s="289" t="str">
        <f>IF(INDEX('CoC Ranking Data'!$A$1:$CF$106,ROW($E31),4)&lt;&gt;"",INDEX('CoC Ranking Data'!$A$1:$CF$106,ROW($E31),4),"")</f>
        <v>County of Washington</v>
      </c>
      <c r="B29" s="289" t="str">
        <f>IF(INDEX('CoC Ranking Data'!$A$1:$CF$106,ROW($E31),5)&lt;&gt;"",INDEX('CoC Ranking Data'!$A$1:$CF$106,ROW($E31),5),"")</f>
        <v>Supportive Living</v>
      </c>
      <c r="C29" s="290" t="str">
        <f>IF(INDEX('CoC Ranking Data'!$A$1:$CF$106,ROW($E31),7)&lt;&gt;"",INDEX('CoC Ranking Data'!$A$1:$CF$106,ROW($E31),7),"")</f>
        <v>PH</v>
      </c>
      <c r="D29" s="290" t="str">
        <f>IF(INDEX('CoC Ranking Data'!$A$1:$CF$106,ROW($E31),72)&lt;&gt;"",INDEX('CoC Ranking Data'!$A$1:$CF$106,ROW($E31),72),"")</f>
        <v>No</v>
      </c>
      <c r="E29" s="263">
        <f t="shared" si="0"/>
        <v>0</v>
      </c>
    </row>
    <row r="30" spans="1:5" s="9" customFormat="1" ht="12.75" x14ac:dyDescent="0.2">
      <c r="A30" s="289" t="str">
        <f>IF(INDEX('CoC Ranking Data'!$A$1:$CF$106,ROW($E32),4)&lt;&gt;"",INDEX('CoC Ranking Data'!$A$1:$CF$106,ROW($E32),4),"")</f>
        <v>Crawford County Coalition on Housing Needs, Inc.</v>
      </c>
      <c r="B30" s="289" t="str">
        <f>IF(INDEX('CoC Ranking Data'!$A$1:$CF$106,ROW($E32),5)&lt;&gt;"",INDEX('CoC Ranking Data'!$A$1:$CF$106,ROW($E32),5),"")</f>
        <v>Liberty House Transitional Housing Program</v>
      </c>
      <c r="C30" s="290" t="str">
        <f>IF(INDEX('CoC Ranking Data'!$A$1:$CF$106,ROW($E32),7)&lt;&gt;"",INDEX('CoC Ranking Data'!$A$1:$CF$106,ROW($E32),7),"")</f>
        <v>TH</v>
      </c>
      <c r="D30" s="290" t="str">
        <f>IF(INDEX('CoC Ranking Data'!$A$1:$CF$106,ROW($E32),72)&lt;&gt;"",INDEX('CoC Ranking Data'!$A$1:$CF$106,ROW($E32),72),"")</f>
        <v>No</v>
      </c>
      <c r="E30" s="263">
        <f t="shared" si="0"/>
        <v>0</v>
      </c>
    </row>
    <row r="31" spans="1:5" s="9" customFormat="1" ht="12.75" x14ac:dyDescent="0.2">
      <c r="A31" s="289" t="str">
        <f>IF(INDEX('CoC Ranking Data'!$A$1:$CF$106,ROW($E33),4)&lt;&gt;"",INDEX('CoC Ranking Data'!$A$1:$CF$106,ROW($E33),4),"")</f>
        <v>Crawford County Commissioners</v>
      </c>
      <c r="B31" s="289" t="str">
        <f>IF(INDEX('CoC Ranking Data'!$A$1:$CF$106,ROW($E33),5)&lt;&gt;"",INDEX('CoC Ranking Data'!$A$1:$CF$106,ROW($E33),5),"")</f>
        <v>Crawford County Shelter plus Care</v>
      </c>
      <c r="C31" s="290" t="str">
        <f>IF(INDEX('CoC Ranking Data'!$A$1:$CF$106,ROW($E33),7)&lt;&gt;"",INDEX('CoC Ranking Data'!$A$1:$CF$106,ROW($E33),7),"")</f>
        <v>PH</v>
      </c>
      <c r="D31" s="290" t="str">
        <f>IF(INDEX('CoC Ranking Data'!$A$1:$CF$106,ROW($E33),72)&lt;&gt;"",INDEX('CoC Ranking Data'!$A$1:$CF$106,ROW($E33),72),"")</f>
        <v>No</v>
      </c>
      <c r="E31" s="263">
        <f t="shared" si="0"/>
        <v>0</v>
      </c>
    </row>
    <row r="32" spans="1:5" s="9" customFormat="1" ht="12.75" x14ac:dyDescent="0.2">
      <c r="A32" s="289" t="str">
        <f>IF(INDEX('CoC Ranking Data'!$A$1:$CF$106,ROW($E34),4)&lt;&gt;"",INDEX('CoC Ranking Data'!$A$1:$CF$106,ROW($E34),4),"")</f>
        <v>Crawford County Mental Health Awareness Program, Inc.</v>
      </c>
      <c r="B32" s="289" t="str">
        <f>IF(INDEX('CoC Ranking Data'!$A$1:$CF$106,ROW($E34),5)&lt;&gt;"",INDEX('CoC Ranking Data'!$A$1:$CF$106,ROW($E34),5),"")</f>
        <v>CHAPS Fairweather Lodge</v>
      </c>
      <c r="C32" s="290" t="str">
        <f>IF(INDEX('CoC Ranking Data'!$A$1:$CF$106,ROW($E34),7)&lt;&gt;"",INDEX('CoC Ranking Data'!$A$1:$CF$106,ROW($E34),7),"")</f>
        <v>PH</v>
      </c>
      <c r="D32" s="290" t="str">
        <f>IF(INDEX('CoC Ranking Data'!$A$1:$CF$106,ROW($E34),72)&lt;&gt;"",INDEX('CoC Ranking Data'!$A$1:$CF$106,ROW($E34),72),"")</f>
        <v>No</v>
      </c>
      <c r="E32" s="263">
        <f t="shared" si="0"/>
        <v>0</v>
      </c>
    </row>
    <row r="33" spans="1:5" s="9" customFormat="1" ht="12.75" x14ac:dyDescent="0.2">
      <c r="A33" s="289" t="str">
        <f>IF(INDEX('CoC Ranking Data'!$A$1:$CF$106,ROW($E35),4)&lt;&gt;"",INDEX('CoC Ranking Data'!$A$1:$CF$106,ROW($E35),4),"")</f>
        <v>Crawford County Mental Health Awareness Program, Inc.</v>
      </c>
      <c r="B33" s="289" t="str">
        <f>IF(INDEX('CoC Ranking Data'!$A$1:$CF$106,ROW($E35),5)&lt;&gt;"",INDEX('CoC Ranking Data'!$A$1:$CF$106,ROW($E35),5),"")</f>
        <v xml:space="preserve">CHAPS Family Housing </v>
      </c>
      <c r="C33" s="290" t="str">
        <f>IF(INDEX('CoC Ranking Data'!$A$1:$CF$106,ROW($E35),7)&lt;&gt;"",INDEX('CoC Ranking Data'!$A$1:$CF$106,ROW($E35),7),"")</f>
        <v>PH</v>
      </c>
      <c r="D33" s="290" t="str">
        <f>IF(INDEX('CoC Ranking Data'!$A$1:$CF$106,ROW($E35),72)&lt;&gt;"",INDEX('CoC Ranking Data'!$A$1:$CF$106,ROW($E35),72),"")</f>
        <v>No</v>
      </c>
      <c r="E33" s="263">
        <f t="shared" si="0"/>
        <v>0</v>
      </c>
    </row>
    <row r="34" spans="1:5" s="9" customFormat="1" ht="12.75" x14ac:dyDescent="0.2">
      <c r="A34" s="289" t="str">
        <f>IF(INDEX('CoC Ranking Data'!$A$1:$CF$106,ROW($E36),4)&lt;&gt;"",INDEX('CoC Ranking Data'!$A$1:$CF$106,ROW($E36),4),"")</f>
        <v>Crawford County Mental Health Awareness Program, Inc.</v>
      </c>
      <c r="B34" s="289" t="str">
        <f>IF(INDEX('CoC Ranking Data'!$A$1:$CF$106,ROW($E36),5)&lt;&gt;"",INDEX('CoC Ranking Data'!$A$1:$CF$106,ROW($E36),5),"")</f>
        <v>Crawford County Housing Advocacy Project</v>
      </c>
      <c r="C34" s="290" t="str">
        <f>IF(INDEX('CoC Ranking Data'!$A$1:$CF$106,ROW($E36),7)&lt;&gt;"",INDEX('CoC Ranking Data'!$A$1:$CF$106,ROW($E36),7),"")</f>
        <v>SSO</v>
      </c>
      <c r="D34" s="290" t="str">
        <f>IF(INDEX('CoC Ranking Data'!$A$1:$CF$106,ROW($E36),72)&lt;&gt;"",INDEX('CoC Ranking Data'!$A$1:$CF$106,ROW($E36),72),"")</f>
        <v>No</v>
      </c>
      <c r="E34" s="263">
        <f t="shared" si="0"/>
        <v>0</v>
      </c>
    </row>
    <row r="35" spans="1:5" s="9" customFormat="1" ht="12.75" x14ac:dyDescent="0.2">
      <c r="A35" s="289" t="str">
        <f>IF(INDEX('CoC Ranking Data'!$A$1:$CF$106,ROW($E37),4)&lt;&gt;"",INDEX('CoC Ranking Data'!$A$1:$CF$106,ROW($E37),4),"")</f>
        <v>Crawford County Mental Health Awareness Program, Inc.</v>
      </c>
      <c r="B35" s="289" t="str">
        <f>IF(INDEX('CoC Ranking Data'!$A$1:$CF$106,ROW($E37),5)&lt;&gt;"",INDEX('CoC Ranking Data'!$A$1:$CF$106,ROW($E37),5),"")</f>
        <v xml:space="preserve">Housing Now </v>
      </c>
      <c r="C35" s="290" t="str">
        <f>IF(INDEX('CoC Ranking Data'!$A$1:$CF$106,ROW($E37),7)&lt;&gt;"",INDEX('CoC Ranking Data'!$A$1:$CF$106,ROW($E37),7),"")</f>
        <v>PH</v>
      </c>
      <c r="D35" s="290" t="str">
        <f>IF(INDEX('CoC Ranking Data'!$A$1:$CF$106,ROW($E37),72)&lt;&gt;"",INDEX('CoC Ranking Data'!$A$1:$CF$106,ROW($E37),72),"")</f>
        <v>No</v>
      </c>
      <c r="E35" s="263">
        <f t="shared" si="0"/>
        <v>0</v>
      </c>
    </row>
    <row r="36" spans="1:5" s="9" customFormat="1" ht="12.75" x14ac:dyDescent="0.2">
      <c r="A36" s="289" t="str">
        <f>IF(INDEX('CoC Ranking Data'!$A$1:$CF$106,ROW($E38),4)&lt;&gt;"",INDEX('CoC Ranking Data'!$A$1:$CF$106,ROW($E38),4),"")</f>
        <v>DuBois Housing Authority</v>
      </c>
      <c r="B36" s="289" t="str">
        <f>IF(INDEX('CoC Ranking Data'!$A$1:$CF$106,ROW($E38),5)&lt;&gt;"",INDEX('CoC Ranking Data'!$A$1:$CF$106,ROW($E38),5),"")</f>
        <v>2018 Renewal App - DuBois Housing Authority - Shelter Plus Care 1/2/3/4/5</v>
      </c>
      <c r="C36" s="290" t="str">
        <f>IF(INDEX('CoC Ranking Data'!$A$1:$CF$106,ROW($E38),7)&lt;&gt;"",INDEX('CoC Ranking Data'!$A$1:$CF$106,ROW($E38),7),"")</f>
        <v>PH</v>
      </c>
      <c r="D36" s="290" t="str">
        <f>IF(INDEX('CoC Ranking Data'!$A$1:$CF$106,ROW($E38),72)&lt;&gt;"",INDEX('CoC Ranking Data'!$A$1:$CF$106,ROW($E38),72),"")</f>
        <v>No</v>
      </c>
      <c r="E36" s="263">
        <f t="shared" si="0"/>
        <v>0</v>
      </c>
    </row>
    <row r="37" spans="1:5" s="9" customFormat="1" ht="12.75" x14ac:dyDescent="0.2">
      <c r="A37" s="289" t="str">
        <f>IF(INDEX('CoC Ranking Data'!$A$1:$CF$106,ROW($E39),4)&lt;&gt;"",INDEX('CoC Ranking Data'!$A$1:$CF$106,ROW($E39),4),"")</f>
        <v>Fayette County Community Action Agency, Inc.</v>
      </c>
      <c r="B37" s="289" t="str">
        <f>IF(INDEX('CoC Ranking Data'!$A$1:$CF$106,ROW($E39),5)&lt;&gt;"",INDEX('CoC Ranking Data'!$A$1:$CF$106,ROW($E39),5),"")</f>
        <v>Fairweather Lodge Supportive Housing</v>
      </c>
      <c r="C37" s="290" t="str">
        <f>IF(INDEX('CoC Ranking Data'!$A$1:$CF$106,ROW($E39),7)&lt;&gt;"",INDEX('CoC Ranking Data'!$A$1:$CF$106,ROW($E39),7),"")</f>
        <v>PH</v>
      </c>
      <c r="D37" s="290" t="str">
        <f>IF(INDEX('CoC Ranking Data'!$A$1:$CF$106,ROW($E39),72)&lt;&gt;"",INDEX('CoC Ranking Data'!$A$1:$CF$106,ROW($E39),72),"")</f>
        <v>No</v>
      </c>
      <c r="E37" s="263">
        <f t="shared" si="0"/>
        <v>0</v>
      </c>
    </row>
    <row r="38" spans="1:5" s="9" customFormat="1" ht="12.75" x14ac:dyDescent="0.2">
      <c r="A38" s="289" t="str">
        <f>IF(INDEX('CoC Ranking Data'!$A$1:$CF$106,ROW($E40),4)&lt;&gt;"",INDEX('CoC Ranking Data'!$A$1:$CF$106,ROW($E40),4),"")</f>
        <v>Fayette County Community Action Agency, Inc.</v>
      </c>
      <c r="B38" s="289" t="str">
        <f>IF(INDEX('CoC Ranking Data'!$A$1:$CF$106,ROW($E40),5)&lt;&gt;"",INDEX('CoC Ranking Data'!$A$1:$CF$106,ROW($E40),5),"")</f>
        <v>Fayette Apartments</v>
      </c>
      <c r="C38" s="290" t="str">
        <f>IF(INDEX('CoC Ranking Data'!$A$1:$CF$106,ROW($E40),7)&lt;&gt;"",INDEX('CoC Ranking Data'!$A$1:$CF$106,ROW($E40),7),"")</f>
        <v>PH</v>
      </c>
      <c r="D38" s="290" t="str">
        <f>IF(INDEX('CoC Ranking Data'!$A$1:$CF$106,ROW($E40),72)&lt;&gt;"",INDEX('CoC Ranking Data'!$A$1:$CF$106,ROW($E40),72),"")</f>
        <v>No</v>
      </c>
      <c r="E38" s="263">
        <f t="shared" si="0"/>
        <v>0</v>
      </c>
    </row>
    <row r="39" spans="1:5" s="9" customFormat="1" ht="12.75" x14ac:dyDescent="0.2">
      <c r="A39" s="289" t="str">
        <f>IF(INDEX('CoC Ranking Data'!$A$1:$CF$106,ROW($E41),4)&lt;&gt;"",INDEX('CoC Ranking Data'!$A$1:$CF$106,ROW($E41),4),"")</f>
        <v>Fayette County Community Action Agency, Inc.</v>
      </c>
      <c r="B39" s="289" t="str">
        <f>IF(INDEX('CoC Ranking Data'!$A$1:$CF$106,ROW($E41),5)&lt;&gt;"",INDEX('CoC Ranking Data'!$A$1:$CF$106,ROW($E41),5),"")</f>
        <v>Fayette County Rapid Rehousing</v>
      </c>
      <c r="C39" s="290" t="str">
        <f>IF(INDEX('CoC Ranking Data'!$A$1:$CF$106,ROW($E41),7)&lt;&gt;"",INDEX('CoC Ranking Data'!$A$1:$CF$106,ROW($E41),7),"")</f>
        <v>PH-RRH</v>
      </c>
      <c r="D39" s="290" t="str">
        <f>IF(INDEX('CoC Ranking Data'!$A$1:$CF$106,ROW($E41),72)&lt;&gt;"",INDEX('CoC Ranking Data'!$A$1:$CF$106,ROW($E41),72),"")</f>
        <v>No</v>
      </c>
      <c r="E39" s="263">
        <f t="shared" si="0"/>
        <v>0</v>
      </c>
    </row>
    <row r="40" spans="1:5" s="9" customFormat="1" ht="12.75" x14ac:dyDescent="0.2">
      <c r="A40" s="289" t="str">
        <f>IF(INDEX('CoC Ranking Data'!$A$1:$CF$106,ROW($E42),4)&lt;&gt;"",INDEX('CoC Ranking Data'!$A$1:$CF$106,ROW($E42),4),"")</f>
        <v>Fayette County Community Action Agency, Inc.</v>
      </c>
      <c r="B40" s="289" t="str">
        <f>IF(INDEX('CoC Ranking Data'!$A$1:$CF$106,ROW($E42),5)&lt;&gt;"",INDEX('CoC Ranking Data'!$A$1:$CF$106,ROW($E42),5),"")</f>
        <v>Lenox Street Apartments</v>
      </c>
      <c r="C40" s="290" t="str">
        <f>IF(INDEX('CoC Ranking Data'!$A$1:$CF$106,ROW($E42),7)&lt;&gt;"",INDEX('CoC Ranking Data'!$A$1:$CF$106,ROW($E42),7),"")</f>
        <v>PH</v>
      </c>
      <c r="D40" s="290" t="str">
        <f>IF(INDEX('CoC Ranking Data'!$A$1:$CF$106,ROW($E42),72)&lt;&gt;"",INDEX('CoC Ranking Data'!$A$1:$CF$106,ROW($E42),72),"")</f>
        <v>No</v>
      </c>
      <c r="E40" s="263">
        <f t="shared" si="0"/>
        <v>0</v>
      </c>
    </row>
    <row r="41" spans="1:5" s="9" customFormat="1" ht="12.75" x14ac:dyDescent="0.2">
      <c r="A41" s="289" t="str">
        <f>IF(INDEX('CoC Ranking Data'!$A$1:$CF$106,ROW($E43),4)&lt;&gt;"",INDEX('CoC Ranking Data'!$A$1:$CF$106,ROW($E43),4),"")</f>
        <v>Fayette County Community Action Agency, Inc.</v>
      </c>
      <c r="B41" s="289" t="str">
        <f>IF(INDEX('CoC Ranking Data'!$A$1:$CF$106,ROW($E43),5)&lt;&gt;"",INDEX('CoC Ranking Data'!$A$1:$CF$106,ROW($E43),5),"")</f>
        <v>Southwest Regional Rapid Re-Housing Program</v>
      </c>
      <c r="C41" s="290" t="str">
        <f>IF(INDEX('CoC Ranking Data'!$A$1:$CF$106,ROW($E43),7)&lt;&gt;"",INDEX('CoC Ranking Data'!$A$1:$CF$106,ROW($E43),7),"")</f>
        <v>PH-RRH</v>
      </c>
      <c r="D41" s="290" t="str">
        <f>IF(INDEX('CoC Ranking Data'!$A$1:$CF$106,ROW($E43),72)&lt;&gt;"",INDEX('CoC Ranking Data'!$A$1:$CF$106,ROW($E43),72),"")</f>
        <v>No</v>
      </c>
      <c r="E41" s="263">
        <f t="shared" si="0"/>
        <v>0</v>
      </c>
    </row>
    <row r="42" spans="1:5" s="9" customFormat="1" ht="12.75" x14ac:dyDescent="0.2">
      <c r="A42" s="289" t="str">
        <f>IF(INDEX('CoC Ranking Data'!$A$1:$CF$106,ROW($E44),4)&lt;&gt;"",INDEX('CoC Ranking Data'!$A$1:$CF$106,ROW($E44),4),"")</f>
        <v>Housing Authority of the County of Butler</v>
      </c>
      <c r="B42" s="289" t="str">
        <f>IF(INDEX('CoC Ranking Data'!$A$1:$CF$106,ROW($E44),5)&lt;&gt;"",INDEX('CoC Ranking Data'!$A$1:$CF$106,ROW($E44),5),"")</f>
        <v>Franklin Court Chronically Homeless</v>
      </c>
      <c r="C42" s="290" t="str">
        <f>IF(INDEX('CoC Ranking Data'!$A$1:$CF$106,ROW($E44),7)&lt;&gt;"",INDEX('CoC Ranking Data'!$A$1:$CF$106,ROW($E44),7),"")</f>
        <v>PH</v>
      </c>
      <c r="D42" s="290" t="str">
        <f>IF(INDEX('CoC Ranking Data'!$A$1:$CF$106,ROW($E44),72)&lt;&gt;"",INDEX('CoC Ranking Data'!$A$1:$CF$106,ROW($E44),72),"")</f>
        <v>No</v>
      </c>
      <c r="E42" s="263">
        <f t="shared" si="0"/>
        <v>0</v>
      </c>
    </row>
    <row r="43" spans="1:5" s="9" customFormat="1" ht="12.75" x14ac:dyDescent="0.2">
      <c r="A43" s="289" t="str">
        <f>IF(INDEX('CoC Ranking Data'!$A$1:$CF$106,ROW($E45),4)&lt;&gt;"",INDEX('CoC Ranking Data'!$A$1:$CF$106,ROW($E45),4),"")</f>
        <v>Indiana County Community Action Program, Inc.</v>
      </c>
      <c r="B43" s="289" t="str">
        <f>IF(INDEX('CoC Ranking Data'!$A$1:$CF$106,ROW($E45),5)&lt;&gt;"",INDEX('CoC Ranking Data'!$A$1:$CF$106,ROW($E45),5),"")</f>
        <v>PHD Consolidated</v>
      </c>
      <c r="C43" s="290" t="str">
        <f>IF(INDEX('CoC Ranking Data'!$A$1:$CF$106,ROW($E45),7)&lt;&gt;"",INDEX('CoC Ranking Data'!$A$1:$CF$106,ROW($E45),7),"")</f>
        <v>PH</v>
      </c>
      <c r="D43" s="290" t="str">
        <f>IF(INDEX('CoC Ranking Data'!$A$1:$CF$106,ROW($E45),72)&lt;&gt;"",INDEX('CoC Ranking Data'!$A$1:$CF$106,ROW($E45),72),"")</f>
        <v>No</v>
      </c>
      <c r="E43" s="263">
        <f t="shared" si="0"/>
        <v>0</v>
      </c>
    </row>
    <row r="44" spans="1:5" s="9" customFormat="1" ht="12.75" x14ac:dyDescent="0.2">
      <c r="A44" s="289" t="str">
        <f>IF(INDEX('CoC Ranking Data'!$A$1:$CF$106,ROW($E46),4)&lt;&gt;"",INDEX('CoC Ranking Data'!$A$1:$CF$106,ROW($E46),4),"")</f>
        <v>Lawrence County Social Services, Inc.</v>
      </c>
      <c r="B44" s="289" t="str">
        <f>IF(INDEX('CoC Ranking Data'!$A$1:$CF$106,ROW($E46),5)&lt;&gt;"",INDEX('CoC Ranking Data'!$A$1:$CF$106,ROW($E46),5),"")</f>
        <v>NWRHA</v>
      </c>
      <c r="C44" s="290" t="str">
        <f>IF(INDEX('CoC Ranking Data'!$A$1:$CF$106,ROW($E46),7)&lt;&gt;"",INDEX('CoC Ranking Data'!$A$1:$CF$106,ROW($E46),7),"")</f>
        <v>PH</v>
      </c>
      <c r="D44" s="290" t="str">
        <f>IF(INDEX('CoC Ranking Data'!$A$1:$CF$106,ROW($E46),72)&lt;&gt;"",INDEX('CoC Ranking Data'!$A$1:$CF$106,ROW($E46),72),"")</f>
        <v>No</v>
      </c>
      <c r="E44" s="263">
        <f t="shared" si="0"/>
        <v>0</v>
      </c>
    </row>
    <row r="45" spans="1:5" s="9" customFormat="1" ht="12.75" x14ac:dyDescent="0.2">
      <c r="A45" s="289" t="str">
        <f>IF(INDEX('CoC Ranking Data'!$A$1:$CF$106,ROW($E47),4)&lt;&gt;"",INDEX('CoC Ranking Data'!$A$1:$CF$106,ROW($E47),4),"")</f>
        <v>Lawrence County Social Services, Inc.</v>
      </c>
      <c r="B45" s="289" t="str">
        <f>IF(INDEX('CoC Ranking Data'!$A$1:$CF$106,ROW($E47),5)&lt;&gt;"",INDEX('CoC Ranking Data'!$A$1:$CF$106,ROW($E47),5),"")</f>
        <v>NWRHA 2</v>
      </c>
      <c r="C45" s="290" t="str">
        <f>IF(INDEX('CoC Ranking Data'!$A$1:$CF$106,ROW($E47),7)&lt;&gt;"",INDEX('CoC Ranking Data'!$A$1:$CF$106,ROW($E47),7),"")</f>
        <v>PH</v>
      </c>
      <c r="D45" s="290" t="str">
        <f>IF(INDEX('CoC Ranking Data'!$A$1:$CF$106,ROW($E47),72)&lt;&gt;"",INDEX('CoC Ranking Data'!$A$1:$CF$106,ROW($E47),72),"")</f>
        <v>No</v>
      </c>
      <c r="E45" s="263">
        <f t="shared" si="0"/>
        <v>0</v>
      </c>
    </row>
    <row r="46" spans="1:5" s="9" customFormat="1" ht="12.75" x14ac:dyDescent="0.2">
      <c r="A46" s="289" t="str">
        <f>IF(INDEX('CoC Ranking Data'!$A$1:$CF$106,ROW($E48),4)&lt;&gt;"",INDEX('CoC Ranking Data'!$A$1:$CF$106,ROW($E48),4),"")</f>
        <v>Lawrence County Social Services, Inc.</v>
      </c>
      <c r="B46" s="289" t="str">
        <f>IF(INDEX('CoC Ranking Data'!$A$1:$CF$106,ROW($E48),5)&lt;&gt;"",INDEX('CoC Ranking Data'!$A$1:$CF$106,ROW($E48),5),"")</f>
        <v>SAFE</v>
      </c>
      <c r="C46" s="290" t="str">
        <f>IF(INDEX('CoC Ranking Data'!$A$1:$CF$106,ROW($E48),7)&lt;&gt;"",INDEX('CoC Ranking Data'!$A$1:$CF$106,ROW($E48),7),"")</f>
        <v>SSO</v>
      </c>
      <c r="D46" s="290" t="str">
        <f>IF(INDEX('CoC Ranking Data'!$A$1:$CF$106,ROW($E48),72)&lt;&gt;"",INDEX('CoC Ranking Data'!$A$1:$CF$106,ROW($E48),72),"")</f>
        <v>No</v>
      </c>
      <c r="E46" s="263">
        <f t="shared" si="0"/>
        <v>0</v>
      </c>
    </row>
    <row r="47" spans="1:5" s="9" customFormat="1" ht="12.75" x14ac:dyDescent="0.2">
      <c r="A47" s="289" t="str">
        <f>IF(INDEX('CoC Ranking Data'!$A$1:$CF$106,ROW($E49),4)&lt;&gt;"",INDEX('CoC Ranking Data'!$A$1:$CF$106,ROW($E49),4),"")</f>
        <v>Lawrence County Social Services, Inc.</v>
      </c>
      <c r="B47" s="289" t="str">
        <f>IF(INDEX('CoC Ranking Data'!$A$1:$CF$106,ROW($E49),5)&lt;&gt;"",INDEX('CoC Ranking Data'!$A$1:$CF$106,ROW($E49),5),"")</f>
        <v>TEAM RRH</v>
      </c>
      <c r="C47" s="290" t="str">
        <f>IF(INDEX('CoC Ranking Data'!$A$1:$CF$106,ROW($E49),7)&lt;&gt;"",INDEX('CoC Ranking Data'!$A$1:$CF$106,ROW($E49),7),"")</f>
        <v>PH-RRH</v>
      </c>
      <c r="D47" s="290" t="str">
        <f>IF(INDEX('CoC Ranking Data'!$A$1:$CF$106,ROW($E49),72)&lt;&gt;"",INDEX('CoC Ranking Data'!$A$1:$CF$106,ROW($E49),72),"")</f>
        <v>No</v>
      </c>
      <c r="E47" s="263">
        <f t="shared" si="0"/>
        <v>0</v>
      </c>
    </row>
    <row r="48" spans="1:5" s="9" customFormat="1" ht="12.75" x14ac:dyDescent="0.2">
      <c r="A48" s="289" t="str">
        <f>IF(INDEX('CoC Ranking Data'!$A$1:$CF$106,ROW($E50),4)&lt;&gt;"",INDEX('CoC Ranking Data'!$A$1:$CF$106,ROW($E50),4),"")</f>
        <v>Lawrence County Social Services, Inc.</v>
      </c>
      <c r="B48" s="289" t="str">
        <f>IF(INDEX('CoC Ranking Data'!$A$1:$CF$106,ROW($E50),5)&lt;&gt;"",INDEX('CoC Ranking Data'!$A$1:$CF$106,ROW($E50),5),"")</f>
        <v>Turning Point</v>
      </c>
      <c r="C48" s="290" t="str">
        <f>IF(INDEX('CoC Ranking Data'!$A$1:$CF$106,ROW($E50),7)&lt;&gt;"",INDEX('CoC Ranking Data'!$A$1:$CF$106,ROW($E50),7),"")</f>
        <v>PH</v>
      </c>
      <c r="D48" s="290" t="str">
        <f>IF(INDEX('CoC Ranking Data'!$A$1:$CF$106,ROW($E50),72)&lt;&gt;"",INDEX('CoC Ranking Data'!$A$1:$CF$106,ROW($E50),72),"")</f>
        <v>No</v>
      </c>
      <c r="E48" s="263">
        <f t="shared" si="0"/>
        <v>0</v>
      </c>
    </row>
    <row r="49" spans="1:5" s="9" customFormat="1" ht="12.75" x14ac:dyDescent="0.2">
      <c r="A49" s="289" t="str">
        <f>IF(INDEX('CoC Ranking Data'!$A$1:$CF$106,ROW($E51),4)&lt;&gt;"",INDEX('CoC Ranking Data'!$A$1:$CF$106,ROW($E51),4),"")</f>
        <v>Lawrence County Social Services, Inc.</v>
      </c>
      <c r="B49" s="289" t="str">
        <f>IF(INDEX('CoC Ranking Data'!$A$1:$CF$106,ROW($E51),5)&lt;&gt;"",INDEX('CoC Ranking Data'!$A$1:$CF$106,ROW($E51),5),"")</f>
        <v>Veterans RRH</v>
      </c>
      <c r="C49" s="290" t="str">
        <f>IF(INDEX('CoC Ranking Data'!$A$1:$CF$106,ROW($E51),7)&lt;&gt;"",INDEX('CoC Ranking Data'!$A$1:$CF$106,ROW($E51),7),"")</f>
        <v>PH-RRH</v>
      </c>
      <c r="D49" s="290" t="str">
        <f>IF(INDEX('CoC Ranking Data'!$A$1:$CF$106,ROW($E51),72)&lt;&gt;"",INDEX('CoC Ranking Data'!$A$1:$CF$106,ROW($E51),72),"")</f>
        <v>No</v>
      </c>
      <c r="E49" s="263">
        <f t="shared" si="0"/>
        <v>0</v>
      </c>
    </row>
    <row r="50" spans="1:5" s="9" customFormat="1" ht="12.75" x14ac:dyDescent="0.2">
      <c r="A50" s="289" t="str">
        <f>IF(INDEX('CoC Ranking Data'!$A$1:$CF$106,ROW($E52),4)&lt;&gt;"",INDEX('CoC Ranking Data'!$A$1:$CF$106,ROW($E52),4),"")</f>
        <v>McKean County Redevelopment &amp; Housing Authority</v>
      </c>
      <c r="B50" s="289" t="str">
        <f>IF(INDEX('CoC Ranking Data'!$A$1:$CF$106,ROW($E52),5)&lt;&gt;"",INDEX('CoC Ranking Data'!$A$1:$CF$106,ROW($E52),5),"")</f>
        <v>Northwest RRH</v>
      </c>
      <c r="C50" s="290" t="str">
        <f>IF(INDEX('CoC Ranking Data'!$A$1:$CF$106,ROW($E52),7)&lt;&gt;"",INDEX('CoC Ranking Data'!$A$1:$CF$106,ROW($E52),7),"")</f>
        <v>PH-RRH</v>
      </c>
      <c r="D50" s="290" t="str">
        <f>IF(INDEX('CoC Ranking Data'!$A$1:$CF$106,ROW($E52),72)&lt;&gt;"",INDEX('CoC Ranking Data'!$A$1:$CF$106,ROW($E52),72),"")</f>
        <v>No</v>
      </c>
      <c r="E50" s="263">
        <f t="shared" si="0"/>
        <v>0</v>
      </c>
    </row>
    <row r="51" spans="1:5" s="9" customFormat="1" ht="12.75" x14ac:dyDescent="0.2">
      <c r="A51" s="289" t="str">
        <f>IF(INDEX('CoC Ranking Data'!$A$1:$CF$106,ROW($E53),4)&lt;&gt;"",INDEX('CoC Ranking Data'!$A$1:$CF$106,ROW($E53),4),"")</f>
        <v>Northern Cambria Community Development Corporation</v>
      </c>
      <c r="B51" s="289" t="str">
        <f>IF(INDEX('CoC Ranking Data'!$A$1:$CF$106,ROW($E53),5)&lt;&gt;"",INDEX('CoC Ranking Data'!$A$1:$CF$106,ROW($E53),5),"")</f>
        <v>Chestnut Street Gardens Renewal Project Application FY 2018</v>
      </c>
      <c r="C51" s="290" t="str">
        <f>IF(INDEX('CoC Ranking Data'!$A$1:$CF$106,ROW($E53),7)&lt;&gt;"",INDEX('CoC Ranking Data'!$A$1:$CF$106,ROW($E53),7),"")</f>
        <v>PH</v>
      </c>
      <c r="D51" s="290" t="str">
        <f>IF(INDEX('CoC Ranking Data'!$A$1:$CF$106,ROW($E53),72)&lt;&gt;"",INDEX('CoC Ranking Data'!$A$1:$CF$106,ROW($E53),72),"")</f>
        <v>No</v>
      </c>
      <c r="E51" s="263">
        <f t="shared" si="0"/>
        <v>0</v>
      </c>
    </row>
    <row r="52" spans="1:5" s="9" customFormat="1" ht="12.75" x14ac:dyDescent="0.2">
      <c r="A52" s="289" t="str">
        <f>IF(INDEX('CoC Ranking Data'!$A$1:$CF$106,ROW($E54),4)&lt;&gt;"",INDEX('CoC Ranking Data'!$A$1:$CF$106,ROW($E54),4),"")</f>
        <v>Northern Cambria Community Development Corporation</v>
      </c>
      <c r="B52" s="289" t="str">
        <f>IF(INDEX('CoC Ranking Data'!$A$1:$CF$106,ROW($E54),5)&lt;&gt;"",INDEX('CoC Ranking Data'!$A$1:$CF$106,ROW($E54),5),"")</f>
        <v>Clinton Street Gardens Renewal Project Application FY 2018</v>
      </c>
      <c r="C52" s="290" t="str">
        <f>IF(INDEX('CoC Ranking Data'!$A$1:$CF$106,ROW($E54),7)&lt;&gt;"",INDEX('CoC Ranking Data'!$A$1:$CF$106,ROW($E54),7),"")</f>
        <v>PH</v>
      </c>
      <c r="D52" s="290" t="str">
        <f>IF(INDEX('CoC Ranking Data'!$A$1:$CF$106,ROW($E54),72)&lt;&gt;"",INDEX('CoC Ranking Data'!$A$1:$CF$106,ROW($E54),72),"")</f>
        <v>No</v>
      </c>
      <c r="E52" s="263">
        <f t="shared" si="0"/>
        <v>0</v>
      </c>
    </row>
    <row r="53" spans="1:5" s="9" customFormat="1" ht="12.75" x14ac:dyDescent="0.2">
      <c r="A53" s="289" t="str">
        <f>IF(INDEX('CoC Ranking Data'!$A$1:$CF$106,ROW($E55),4)&lt;&gt;"",INDEX('CoC Ranking Data'!$A$1:$CF$106,ROW($E55),4),"")</f>
        <v>Union Mission of Latrobe, Inc.</v>
      </c>
      <c r="B53" s="289" t="str">
        <f>IF(INDEX('CoC Ranking Data'!$A$1:$CF$106,ROW($E55),5)&lt;&gt;"",INDEX('CoC Ranking Data'!$A$1:$CF$106,ROW($E55),5),"")</f>
        <v>Consolidated Union Mission Permanent Supportive Housing</v>
      </c>
      <c r="C53" s="290" t="str">
        <f>IF(INDEX('CoC Ranking Data'!$A$1:$CF$106,ROW($E55),7)&lt;&gt;"",INDEX('CoC Ranking Data'!$A$1:$CF$106,ROW($E55),7),"")</f>
        <v>PH</v>
      </c>
      <c r="D53" s="290" t="str">
        <f>IF(INDEX('CoC Ranking Data'!$A$1:$CF$106,ROW($E55),72)&lt;&gt;"",INDEX('CoC Ranking Data'!$A$1:$CF$106,ROW($E55),72),"")</f>
        <v>No</v>
      </c>
      <c r="E53" s="263">
        <f t="shared" si="0"/>
        <v>0</v>
      </c>
    </row>
    <row r="54" spans="1:5" x14ac:dyDescent="0.25">
      <c r="A54" s="289" t="str">
        <f>IF(INDEX('CoC Ranking Data'!$A$1:$CF$106,ROW($E56),4)&lt;&gt;"",INDEX('CoC Ranking Data'!$A$1:$CF$106,ROW($E56),4),"")</f>
        <v>Victim Outreach Intervention Center</v>
      </c>
      <c r="B54" s="289" t="str">
        <f>IF(INDEX('CoC Ranking Data'!$A$1:$CF$106,ROW($E56),5)&lt;&gt;"",INDEX('CoC Ranking Data'!$A$1:$CF$106,ROW($E56),5),"")</f>
        <v>Enduring VOICe</v>
      </c>
      <c r="C54" s="290" t="str">
        <f>IF(INDEX('CoC Ranking Data'!$A$1:$CF$106,ROW($E56),7)&lt;&gt;"",INDEX('CoC Ranking Data'!$A$1:$CF$106,ROW($E56),7),"")</f>
        <v>PH</v>
      </c>
      <c r="D54" s="290" t="str">
        <f>IF(INDEX('CoC Ranking Data'!$A$1:$CF$106,ROW($E56),72)&lt;&gt;"",INDEX('CoC Ranking Data'!$A$1:$CF$106,ROW($E56),72),"")</f>
        <v>No</v>
      </c>
      <c r="E54" s="263">
        <f t="shared" si="0"/>
        <v>0</v>
      </c>
    </row>
    <row r="55" spans="1:5" ht="15" customHeight="1" x14ac:dyDescent="0.25">
      <c r="A55" s="289" t="str">
        <f>IF(INDEX('CoC Ranking Data'!$A$1:$CF$106,ROW($E57),4)&lt;&gt;"",INDEX('CoC Ranking Data'!$A$1:$CF$106,ROW($E57),4),"")</f>
        <v>Warren-Forest Counties Economic Opportunity Council</v>
      </c>
      <c r="B55" s="289" t="str">
        <f>IF(INDEX('CoC Ranking Data'!$A$1:$CF$106,ROW($E57),5)&lt;&gt;"",INDEX('CoC Ranking Data'!$A$1:$CF$106,ROW($E57),5),"")</f>
        <v>Youngsville Permanent Supportive Housing</v>
      </c>
      <c r="C55" s="290" t="str">
        <f>IF(INDEX('CoC Ranking Data'!$A$1:$CF$106,ROW($E57),7)&lt;&gt;"",INDEX('CoC Ranking Data'!$A$1:$CF$106,ROW($E57),7),"")</f>
        <v>PH</v>
      </c>
      <c r="D55" s="290" t="str">
        <f>IF(INDEX('CoC Ranking Data'!$A$1:$CF$106,ROW($E57),72)&lt;&gt;"",INDEX('CoC Ranking Data'!$A$1:$CF$106,ROW($E57),72),"")</f>
        <v>No</v>
      </c>
      <c r="E55" s="263">
        <f t="shared" si="0"/>
        <v>0</v>
      </c>
    </row>
    <row r="56" spans="1:5" x14ac:dyDescent="0.25">
      <c r="A56" s="289" t="str">
        <f>IF(INDEX('CoC Ranking Data'!$A$1:$CF$106,ROW($E58),4)&lt;&gt;"",INDEX('CoC Ranking Data'!$A$1:$CF$106,ROW($E58),4),"")</f>
        <v>Westmoreland Community Action</v>
      </c>
      <c r="B56" s="289" t="str">
        <f>IF(INDEX('CoC Ranking Data'!$A$1:$CF$106,ROW($E58),5)&lt;&gt;"",INDEX('CoC Ranking Data'!$A$1:$CF$106,ROW($E58),5),"")</f>
        <v>Consolidated WCA PSH Project FY2018</v>
      </c>
      <c r="C56" s="290" t="str">
        <f>IF(INDEX('CoC Ranking Data'!$A$1:$CF$106,ROW($E58),7)&lt;&gt;"",INDEX('CoC Ranking Data'!$A$1:$CF$106,ROW($E58),7),"")</f>
        <v>PH</v>
      </c>
      <c r="D56" s="290" t="str">
        <f>IF(INDEX('CoC Ranking Data'!$A$1:$CF$106,ROW($E58),72)&lt;&gt;"",INDEX('CoC Ranking Data'!$A$1:$CF$106,ROW($E58),72),"")</f>
        <v>No</v>
      </c>
      <c r="E56" s="263">
        <f t="shared" si="0"/>
        <v>0</v>
      </c>
    </row>
    <row r="57" spans="1:5" x14ac:dyDescent="0.25">
      <c r="A57" s="289" t="str">
        <f>IF(INDEX('CoC Ranking Data'!$A$1:$CF$106,ROW($E59),4)&lt;&gt;"",INDEX('CoC Ranking Data'!$A$1:$CF$106,ROW($E59),4),"")</f>
        <v>Westmoreland Community Action</v>
      </c>
      <c r="B57" s="289" t="str">
        <f>IF(INDEX('CoC Ranking Data'!$A$1:$CF$106,ROW($E59),5)&lt;&gt;"",INDEX('CoC Ranking Data'!$A$1:$CF$106,ROW($E59),5),"")</f>
        <v>WCA PSH for Families 2018</v>
      </c>
      <c r="C57" s="290" t="str">
        <f>IF(INDEX('CoC Ranking Data'!$A$1:$CF$106,ROW($E59),7)&lt;&gt;"",INDEX('CoC Ranking Data'!$A$1:$CF$106,ROW($E59),7),"")</f>
        <v>PH</v>
      </c>
      <c r="D57" s="290" t="str">
        <f>IF(INDEX('CoC Ranking Data'!$A$1:$CF$106,ROW($E59),72)&lt;&gt;"",INDEX('CoC Ranking Data'!$A$1:$CF$106,ROW($E59),72),"")</f>
        <v>No</v>
      </c>
      <c r="E57" s="263">
        <f t="shared" si="0"/>
        <v>0</v>
      </c>
    </row>
    <row r="58" spans="1:5" x14ac:dyDescent="0.25">
      <c r="A58" s="289" t="str">
        <f>IF(INDEX('CoC Ranking Data'!$A$1:$CF$106,ROW($E60),4)&lt;&gt;"",INDEX('CoC Ranking Data'!$A$1:$CF$106,ROW($E60),4),"")</f>
        <v>Westmoreland Community Action</v>
      </c>
      <c r="B58" s="289" t="str">
        <f>IF(INDEX('CoC Ranking Data'!$A$1:$CF$106,ROW($E60),5)&lt;&gt;"",INDEX('CoC Ranking Data'!$A$1:$CF$106,ROW($E60),5),"")</f>
        <v>WCA PSH-Pittsburgh Street House 2018</v>
      </c>
      <c r="C58" s="290" t="str">
        <f>IF(INDEX('CoC Ranking Data'!$A$1:$CF$106,ROW($E60),7)&lt;&gt;"",INDEX('CoC Ranking Data'!$A$1:$CF$106,ROW($E60),7),"")</f>
        <v>PH</v>
      </c>
      <c r="D58" s="290" t="str">
        <f>IF(INDEX('CoC Ranking Data'!$A$1:$CF$106,ROW($E60),72)&lt;&gt;"",INDEX('CoC Ranking Data'!$A$1:$CF$106,ROW($E60),72),"")</f>
        <v>No</v>
      </c>
      <c r="E58" s="263">
        <f t="shared" si="0"/>
        <v>0</v>
      </c>
    </row>
    <row r="59" spans="1:5" x14ac:dyDescent="0.25">
      <c r="A59" s="289" t="str">
        <f>IF(INDEX('CoC Ranking Data'!$A$1:$CF$106,ROW($E61),4)&lt;&gt;"",INDEX('CoC Ranking Data'!$A$1:$CF$106,ROW($E61),4),"")</f>
        <v/>
      </c>
      <c r="B59" s="289" t="str">
        <f>IF(INDEX('CoC Ranking Data'!$A$1:$CF$106,ROW($E61),5)&lt;&gt;"",INDEX('CoC Ranking Data'!$A$1:$CF$106,ROW($E61),5),"")</f>
        <v/>
      </c>
      <c r="C59" s="290" t="str">
        <f>IF(INDEX('CoC Ranking Data'!$A$1:$CF$106,ROW($E61),7)&lt;&gt;"",INDEX('CoC Ranking Data'!$A$1:$CF$106,ROW($E61),7),"")</f>
        <v/>
      </c>
      <c r="D59" s="290" t="str">
        <f>IF(INDEX('CoC Ranking Data'!$A$1:$CF$106,ROW($E61),72)&lt;&gt;"",INDEX('CoC Ranking Data'!$A$1:$CF$106,ROW($E61),72),"")</f>
        <v/>
      </c>
      <c r="E59" s="263" t="str">
        <f t="shared" si="0"/>
        <v/>
      </c>
    </row>
    <row r="60" spans="1:5" x14ac:dyDescent="0.25">
      <c r="A60" s="289" t="str">
        <f>IF(INDEX('CoC Ranking Data'!$A$1:$CF$106,ROW($E62),4)&lt;&gt;"",INDEX('CoC Ranking Data'!$A$1:$CF$106,ROW($E62),4),"")</f>
        <v/>
      </c>
      <c r="B60" s="289" t="str">
        <f>IF(INDEX('CoC Ranking Data'!$A$1:$CF$106,ROW($E62),5)&lt;&gt;"",INDEX('CoC Ranking Data'!$A$1:$CF$106,ROW($E62),5),"")</f>
        <v/>
      </c>
      <c r="C60" s="290" t="str">
        <f>IF(INDEX('CoC Ranking Data'!$A$1:$CF$106,ROW($E62),7)&lt;&gt;"",INDEX('CoC Ranking Data'!$A$1:$CF$106,ROW($E62),7),"")</f>
        <v/>
      </c>
      <c r="D60" s="290" t="str">
        <f>IF(INDEX('CoC Ranking Data'!$A$1:$CF$106,ROW($E62),72)&lt;&gt;"",INDEX('CoC Ranking Data'!$A$1:$CF$106,ROW($E62),72),"")</f>
        <v/>
      </c>
      <c r="E60" s="263" t="str">
        <f t="shared" si="0"/>
        <v/>
      </c>
    </row>
    <row r="61" spans="1:5" x14ac:dyDescent="0.25">
      <c r="A61" s="289" t="str">
        <f>IF(INDEX('CoC Ranking Data'!$A$1:$CF$106,ROW($E63),4)&lt;&gt;"",INDEX('CoC Ranking Data'!$A$1:$CF$106,ROW($E63),4),"")</f>
        <v/>
      </c>
      <c r="B61" s="289" t="str">
        <f>IF(INDEX('CoC Ranking Data'!$A$1:$CF$106,ROW($E63),5)&lt;&gt;"",INDEX('CoC Ranking Data'!$A$1:$CF$106,ROW($E63),5),"")</f>
        <v/>
      </c>
      <c r="C61" s="290" t="str">
        <f>IF(INDEX('CoC Ranking Data'!$A$1:$CF$106,ROW($E63),7)&lt;&gt;"",INDEX('CoC Ranking Data'!$A$1:$CF$106,ROW($E63),7),"")</f>
        <v/>
      </c>
      <c r="D61" s="290" t="str">
        <f>IF(INDEX('CoC Ranking Data'!$A$1:$CF$106,ROW($E63),72)&lt;&gt;"",INDEX('CoC Ranking Data'!$A$1:$CF$106,ROW($E63),72),"")</f>
        <v/>
      </c>
      <c r="E61" s="263" t="str">
        <f t="shared" si="0"/>
        <v/>
      </c>
    </row>
    <row r="62" spans="1:5" x14ac:dyDescent="0.25">
      <c r="A62" s="289" t="str">
        <f>IF(INDEX('CoC Ranking Data'!$A$1:$CF$106,ROW($E64),4)&lt;&gt;"",INDEX('CoC Ranking Data'!$A$1:$CF$106,ROW($E64),4),"")</f>
        <v/>
      </c>
      <c r="B62" s="289" t="str">
        <f>IF(INDEX('CoC Ranking Data'!$A$1:$CF$106,ROW($E64),5)&lt;&gt;"",INDEX('CoC Ranking Data'!$A$1:$CF$106,ROW($E64),5),"")</f>
        <v/>
      </c>
      <c r="C62" s="290" t="str">
        <f>IF(INDEX('CoC Ranking Data'!$A$1:$CF$106,ROW($E64),7)&lt;&gt;"",INDEX('CoC Ranking Data'!$A$1:$CF$106,ROW($E64),7),"")</f>
        <v/>
      </c>
      <c r="D62" s="290" t="str">
        <f>IF(INDEX('CoC Ranking Data'!$A$1:$CF$106,ROW($E64),72)&lt;&gt;"",INDEX('CoC Ranking Data'!$A$1:$CF$106,ROW($E64),72),"")</f>
        <v/>
      </c>
      <c r="E62" s="263" t="str">
        <f t="shared" si="0"/>
        <v/>
      </c>
    </row>
    <row r="63" spans="1:5" x14ac:dyDescent="0.25">
      <c r="A63" s="289" t="str">
        <f>IF(INDEX('CoC Ranking Data'!$A$1:$CF$106,ROW($E65),4)&lt;&gt;"",INDEX('CoC Ranking Data'!$A$1:$CF$106,ROW($E65),4),"")</f>
        <v/>
      </c>
      <c r="B63" s="289" t="str">
        <f>IF(INDEX('CoC Ranking Data'!$A$1:$CF$106,ROW($E65),5)&lt;&gt;"",INDEX('CoC Ranking Data'!$A$1:$CF$106,ROW($E65),5),"")</f>
        <v/>
      </c>
      <c r="C63" s="290" t="str">
        <f>IF(INDEX('CoC Ranking Data'!$A$1:$CF$106,ROW($E65),7)&lt;&gt;"",INDEX('CoC Ranking Data'!$A$1:$CF$106,ROW($E65),7),"")</f>
        <v/>
      </c>
      <c r="D63" s="290" t="str">
        <f>IF(INDEX('CoC Ranking Data'!$A$1:$CF$106,ROW($E65),72)&lt;&gt;"",INDEX('CoC Ranking Data'!$A$1:$CF$106,ROW($E65),72),"")</f>
        <v/>
      </c>
      <c r="E63" s="263" t="str">
        <f t="shared" si="0"/>
        <v/>
      </c>
    </row>
    <row r="64" spans="1:5" x14ac:dyDescent="0.25">
      <c r="A64" s="289" t="str">
        <f>IF(INDEX('CoC Ranking Data'!$A$1:$CF$106,ROW($E66),4)&lt;&gt;"",INDEX('CoC Ranking Data'!$A$1:$CF$106,ROW($E66),4),"")</f>
        <v/>
      </c>
      <c r="B64" s="289" t="str">
        <f>IF(INDEX('CoC Ranking Data'!$A$1:$CF$106,ROW($E66),5)&lt;&gt;"",INDEX('CoC Ranking Data'!$A$1:$CF$106,ROW($E66),5),"")</f>
        <v/>
      </c>
      <c r="C64" s="290" t="str">
        <f>IF(INDEX('CoC Ranking Data'!$A$1:$CF$106,ROW($E66),7)&lt;&gt;"",INDEX('CoC Ranking Data'!$A$1:$CF$106,ROW($E66),7),"")</f>
        <v/>
      </c>
      <c r="D64" s="290" t="str">
        <f>IF(INDEX('CoC Ranking Data'!$A$1:$CF$106,ROW($E66),72)&lt;&gt;"",INDEX('CoC Ranking Data'!$A$1:$CF$106,ROW($E66),72),"")</f>
        <v/>
      </c>
      <c r="E64" s="263" t="str">
        <f t="shared" si="0"/>
        <v/>
      </c>
    </row>
    <row r="65" spans="1:5" x14ac:dyDescent="0.25">
      <c r="A65" s="289" t="str">
        <f>IF(INDEX('CoC Ranking Data'!$A$1:$CF$106,ROW($E67),4)&lt;&gt;"",INDEX('CoC Ranking Data'!$A$1:$CF$106,ROW($E67),4),"")</f>
        <v/>
      </c>
      <c r="B65" s="289" t="str">
        <f>IF(INDEX('CoC Ranking Data'!$A$1:$CF$106,ROW($E67),5)&lt;&gt;"",INDEX('CoC Ranking Data'!$A$1:$CF$106,ROW($E67),5),"")</f>
        <v/>
      </c>
      <c r="C65" s="290" t="str">
        <f>IF(INDEX('CoC Ranking Data'!$A$1:$CF$106,ROW($E67),7)&lt;&gt;"",INDEX('CoC Ranking Data'!$A$1:$CF$106,ROW($E67),7),"")</f>
        <v/>
      </c>
      <c r="D65" s="290" t="str">
        <f>IF(INDEX('CoC Ranking Data'!$A$1:$CF$106,ROW($E67),72)&lt;&gt;"",INDEX('CoC Ranking Data'!$A$1:$CF$106,ROW($E67),72),"")</f>
        <v/>
      </c>
      <c r="E65" s="263" t="str">
        <f t="shared" si="0"/>
        <v/>
      </c>
    </row>
    <row r="66" spans="1:5" x14ac:dyDescent="0.25">
      <c r="A66" s="289" t="str">
        <f>IF(INDEX('CoC Ranking Data'!$A$1:$CF$106,ROW($E68),4)&lt;&gt;"",INDEX('CoC Ranking Data'!$A$1:$CF$106,ROW($E68),4),"")</f>
        <v/>
      </c>
      <c r="B66" s="289" t="str">
        <f>IF(INDEX('CoC Ranking Data'!$A$1:$CF$106,ROW($E68),5)&lt;&gt;"",INDEX('CoC Ranking Data'!$A$1:$CF$106,ROW($E68),5),"")</f>
        <v/>
      </c>
      <c r="C66" s="290" t="str">
        <f>IF(INDEX('CoC Ranking Data'!$A$1:$CF$106,ROW($E68),7)&lt;&gt;"",INDEX('CoC Ranking Data'!$A$1:$CF$106,ROW($E68),7),"")</f>
        <v/>
      </c>
      <c r="D66" s="290" t="str">
        <f>IF(INDEX('CoC Ranking Data'!$A$1:$CF$106,ROW($E68),72)&lt;&gt;"",INDEX('CoC Ranking Data'!$A$1:$CF$106,ROW($E68),72),"")</f>
        <v/>
      </c>
      <c r="E66" s="263" t="str">
        <f t="shared" si="0"/>
        <v/>
      </c>
    </row>
    <row r="67" spans="1:5" x14ac:dyDescent="0.25">
      <c r="A67" s="289" t="str">
        <f>IF(INDEX('CoC Ranking Data'!$A$1:$CF$106,ROW($E69),4)&lt;&gt;"",INDEX('CoC Ranking Data'!$A$1:$CF$106,ROW($E69),4),"")</f>
        <v/>
      </c>
      <c r="B67" s="289" t="str">
        <f>IF(INDEX('CoC Ranking Data'!$A$1:$CF$106,ROW($E69),5)&lt;&gt;"",INDEX('CoC Ranking Data'!$A$1:$CF$106,ROW($E69),5),"")</f>
        <v/>
      </c>
      <c r="C67" s="290" t="str">
        <f>IF(INDEX('CoC Ranking Data'!$A$1:$CF$106,ROW($E69),7)&lt;&gt;"",INDEX('CoC Ranking Data'!$A$1:$CF$106,ROW($E69),7),"")</f>
        <v/>
      </c>
      <c r="D67" s="290" t="str">
        <f>IF(INDEX('CoC Ranking Data'!$A$1:$CF$106,ROW($E69),72)&lt;&gt;"",INDEX('CoC Ranking Data'!$A$1:$CF$106,ROW($E69),72),"")</f>
        <v/>
      </c>
      <c r="E67" s="263" t="str">
        <f t="shared" si="0"/>
        <v/>
      </c>
    </row>
    <row r="68" spans="1:5" x14ac:dyDescent="0.25">
      <c r="A68" s="289" t="str">
        <f>IF(INDEX('CoC Ranking Data'!$A$1:$CF$106,ROW($E70),4)&lt;&gt;"",INDEX('CoC Ranking Data'!$A$1:$CF$106,ROW($E70),4),"")</f>
        <v/>
      </c>
      <c r="B68" s="289" t="str">
        <f>IF(INDEX('CoC Ranking Data'!$A$1:$CF$106,ROW($E70),5)&lt;&gt;"",INDEX('CoC Ranking Data'!$A$1:$CF$106,ROW($E70),5),"")</f>
        <v/>
      </c>
      <c r="C68" s="290" t="str">
        <f>IF(INDEX('CoC Ranking Data'!$A$1:$CF$106,ROW($E70),7)&lt;&gt;"",INDEX('CoC Ranking Data'!$A$1:$CF$106,ROW($E70),7),"")</f>
        <v/>
      </c>
      <c r="D68" s="290" t="str">
        <f>IF(INDEX('CoC Ranking Data'!$A$1:$CF$106,ROW($E70),72)&lt;&gt;"",INDEX('CoC Ranking Data'!$A$1:$CF$106,ROW($E70),72),"")</f>
        <v/>
      </c>
      <c r="E68" s="263" t="str">
        <f t="shared" si="0"/>
        <v/>
      </c>
    </row>
    <row r="69" spans="1:5" x14ac:dyDescent="0.25">
      <c r="A69" s="289" t="str">
        <f>IF(INDEX('CoC Ranking Data'!$A$1:$CF$106,ROW($E71),4)&lt;&gt;"",INDEX('CoC Ranking Data'!$A$1:$CF$106,ROW($E71),4),"")</f>
        <v/>
      </c>
      <c r="B69" s="289" t="str">
        <f>IF(INDEX('CoC Ranking Data'!$A$1:$CF$106,ROW($E71),5)&lt;&gt;"",INDEX('CoC Ranking Data'!$A$1:$CF$106,ROW($E71),5),"")</f>
        <v/>
      </c>
      <c r="C69" s="290" t="str">
        <f>IF(INDEX('CoC Ranking Data'!$A$1:$CF$106,ROW($E71),7)&lt;&gt;"",INDEX('CoC Ranking Data'!$A$1:$CF$106,ROW($E71),7),"")</f>
        <v/>
      </c>
      <c r="D69" s="290" t="str">
        <f>IF(INDEX('CoC Ranking Data'!$A$1:$CF$106,ROW($E71),72)&lt;&gt;"",INDEX('CoC Ranking Data'!$A$1:$CF$106,ROW($E71),72),"")</f>
        <v/>
      </c>
      <c r="E69" s="263" t="str">
        <f t="shared" si="0"/>
        <v/>
      </c>
    </row>
    <row r="70" spans="1:5" x14ac:dyDescent="0.25">
      <c r="A70" s="289" t="str">
        <f>IF(INDEX('CoC Ranking Data'!$A$1:$CF$106,ROW($E72),4)&lt;&gt;"",INDEX('CoC Ranking Data'!$A$1:$CF$106,ROW($E72),4),"")</f>
        <v/>
      </c>
      <c r="B70" s="289" t="str">
        <f>IF(INDEX('CoC Ranking Data'!$A$1:$CF$106,ROW($E72),5)&lt;&gt;"",INDEX('CoC Ranking Data'!$A$1:$CF$106,ROW($E72),5),"")</f>
        <v/>
      </c>
      <c r="C70" s="290" t="str">
        <f>IF(INDEX('CoC Ranking Data'!$A$1:$CF$106,ROW($E72),7)&lt;&gt;"",INDEX('CoC Ranking Data'!$A$1:$CF$106,ROW($E72),7),"")</f>
        <v/>
      </c>
      <c r="D70" s="290" t="str">
        <f>IF(INDEX('CoC Ranking Data'!$A$1:$CF$106,ROW($E72),72)&lt;&gt;"",INDEX('CoC Ranking Data'!$A$1:$CF$106,ROW($E72),72),"")</f>
        <v/>
      </c>
      <c r="E70" s="263" t="str">
        <f t="shared" si="0"/>
        <v/>
      </c>
    </row>
    <row r="71" spans="1:5" x14ac:dyDescent="0.25">
      <c r="A71" s="289" t="str">
        <f>IF(INDEX('CoC Ranking Data'!$A$1:$CF$106,ROW($E73),4)&lt;&gt;"",INDEX('CoC Ranking Data'!$A$1:$CF$106,ROW($E73),4),"")</f>
        <v/>
      </c>
      <c r="B71" s="289" t="str">
        <f>IF(INDEX('CoC Ranking Data'!$A$1:$CF$106,ROW($E73),5)&lt;&gt;"",INDEX('CoC Ranking Data'!$A$1:$CF$106,ROW($E73),5),"")</f>
        <v/>
      </c>
      <c r="C71" s="290" t="str">
        <f>IF(INDEX('CoC Ranking Data'!$A$1:$CF$106,ROW($E73),7)&lt;&gt;"",INDEX('CoC Ranking Data'!$A$1:$CF$106,ROW($E73),7),"")</f>
        <v/>
      </c>
      <c r="D71" s="290" t="str">
        <f>IF(INDEX('CoC Ranking Data'!$A$1:$CF$106,ROW($E73),72)&lt;&gt;"",INDEX('CoC Ranking Data'!$A$1:$CF$106,ROW($E73),72),"")</f>
        <v/>
      </c>
      <c r="E71" s="263" t="str">
        <f t="shared" ref="E71:E102" si="1">IF(A71&lt;&gt;"", IF(D71 = "Yes", -5, 0), "")</f>
        <v/>
      </c>
    </row>
    <row r="72" spans="1:5" x14ac:dyDescent="0.25">
      <c r="A72" s="289" t="str">
        <f>IF(INDEX('CoC Ranking Data'!$A$1:$CF$106,ROW($E74),4)&lt;&gt;"",INDEX('CoC Ranking Data'!$A$1:$CF$106,ROW($E74),4),"")</f>
        <v/>
      </c>
      <c r="B72" s="289" t="str">
        <f>IF(INDEX('CoC Ranking Data'!$A$1:$CF$106,ROW($E74),5)&lt;&gt;"",INDEX('CoC Ranking Data'!$A$1:$CF$106,ROW($E74),5),"")</f>
        <v/>
      </c>
      <c r="C72" s="290" t="str">
        <f>IF(INDEX('CoC Ranking Data'!$A$1:$CF$106,ROW($E74),7)&lt;&gt;"",INDEX('CoC Ranking Data'!$A$1:$CF$106,ROW($E74),7),"")</f>
        <v/>
      </c>
      <c r="D72" s="290" t="str">
        <f>IF(INDEX('CoC Ranking Data'!$A$1:$CF$106,ROW($E74),72)&lt;&gt;"",INDEX('CoC Ranking Data'!$A$1:$CF$106,ROW($E74),72),"")</f>
        <v/>
      </c>
      <c r="E72" s="263" t="str">
        <f t="shared" si="1"/>
        <v/>
      </c>
    </row>
    <row r="73" spans="1:5" x14ac:dyDescent="0.25">
      <c r="A73" s="289" t="str">
        <f>IF(INDEX('CoC Ranking Data'!$A$1:$CF$106,ROW($E75),4)&lt;&gt;"",INDEX('CoC Ranking Data'!$A$1:$CF$106,ROW($E75),4),"")</f>
        <v/>
      </c>
      <c r="B73" s="289" t="str">
        <f>IF(INDEX('CoC Ranking Data'!$A$1:$CF$106,ROW($E75),5)&lt;&gt;"",INDEX('CoC Ranking Data'!$A$1:$CF$106,ROW($E75),5),"")</f>
        <v/>
      </c>
      <c r="C73" s="290" t="str">
        <f>IF(INDEX('CoC Ranking Data'!$A$1:$CF$106,ROW($E75),7)&lt;&gt;"",INDEX('CoC Ranking Data'!$A$1:$CF$106,ROW($E75),7),"")</f>
        <v/>
      </c>
      <c r="D73" s="290" t="str">
        <f>IF(INDEX('CoC Ranking Data'!$A$1:$CF$106,ROW($E75),72)&lt;&gt;"",INDEX('CoC Ranking Data'!$A$1:$CF$106,ROW($E75),72),"")</f>
        <v/>
      </c>
      <c r="E73" s="263" t="str">
        <f t="shared" si="1"/>
        <v/>
      </c>
    </row>
    <row r="74" spans="1:5" x14ac:dyDescent="0.25">
      <c r="A74" s="289" t="str">
        <f>IF(INDEX('CoC Ranking Data'!$A$1:$CF$106,ROW($E76),4)&lt;&gt;"",INDEX('CoC Ranking Data'!$A$1:$CF$106,ROW($E76),4),"")</f>
        <v/>
      </c>
      <c r="B74" s="289" t="str">
        <f>IF(INDEX('CoC Ranking Data'!$A$1:$CF$106,ROW($E76),5)&lt;&gt;"",INDEX('CoC Ranking Data'!$A$1:$CF$106,ROW($E76),5),"")</f>
        <v/>
      </c>
      <c r="C74" s="290" t="str">
        <f>IF(INDEX('CoC Ranking Data'!$A$1:$CF$106,ROW($E76),7)&lt;&gt;"",INDEX('CoC Ranking Data'!$A$1:$CF$106,ROW($E76),7),"")</f>
        <v/>
      </c>
      <c r="D74" s="290" t="str">
        <f>IF(INDEX('CoC Ranking Data'!$A$1:$CF$106,ROW($E76),72)&lt;&gt;"",INDEX('CoC Ranking Data'!$A$1:$CF$106,ROW($E76),72),"")</f>
        <v/>
      </c>
      <c r="E74" s="263" t="str">
        <f t="shared" si="1"/>
        <v/>
      </c>
    </row>
    <row r="75" spans="1:5" x14ac:dyDescent="0.25">
      <c r="A75" s="289" t="str">
        <f>IF(INDEX('CoC Ranking Data'!$A$1:$CF$106,ROW($E77),4)&lt;&gt;"",INDEX('CoC Ranking Data'!$A$1:$CF$106,ROW($E77),4),"")</f>
        <v/>
      </c>
      <c r="B75" s="289" t="str">
        <f>IF(INDEX('CoC Ranking Data'!$A$1:$CF$106,ROW($E77),5)&lt;&gt;"",INDEX('CoC Ranking Data'!$A$1:$CF$106,ROW($E77),5),"")</f>
        <v/>
      </c>
      <c r="C75" s="290" t="str">
        <f>IF(INDEX('CoC Ranking Data'!$A$1:$CF$106,ROW($E77),7)&lt;&gt;"",INDEX('CoC Ranking Data'!$A$1:$CF$106,ROW($E77),7),"")</f>
        <v/>
      </c>
      <c r="D75" s="290" t="str">
        <f>IF(INDEX('CoC Ranking Data'!$A$1:$CF$106,ROW($E77),72)&lt;&gt;"",INDEX('CoC Ranking Data'!$A$1:$CF$106,ROW($E77),72),"")</f>
        <v/>
      </c>
      <c r="E75" s="263" t="str">
        <f t="shared" si="1"/>
        <v/>
      </c>
    </row>
    <row r="76" spans="1:5" x14ac:dyDescent="0.25">
      <c r="A76" s="289" t="str">
        <f>IF(INDEX('CoC Ranking Data'!$A$1:$CF$106,ROW($E78),4)&lt;&gt;"",INDEX('CoC Ranking Data'!$A$1:$CF$106,ROW($E78),4),"")</f>
        <v/>
      </c>
      <c r="B76" s="289" t="str">
        <f>IF(INDEX('CoC Ranking Data'!$A$1:$CF$106,ROW($E78),5)&lt;&gt;"",INDEX('CoC Ranking Data'!$A$1:$CF$106,ROW($E78),5),"")</f>
        <v/>
      </c>
      <c r="C76" s="290" t="str">
        <f>IF(INDEX('CoC Ranking Data'!$A$1:$CF$106,ROW($E78),7)&lt;&gt;"",INDEX('CoC Ranking Data'!$A$1:$CF$106,ROW($E78),7),"")</f>
        <v/>
      </c>
      <c r="D76" s="290" t="str">
        <f>IF(INDEX('CoC Ranking Data'!$A$1:$CF$106,ROW($E78),72)&lt;&gt;"",INDEX('CoC Ranking Data'!$A$1:$CF$106,ROW($E78),72),"")</f>
        <v/>
      </c>
      <c r="E76" s="263" t="str">
        <f t="shared" si="1"/>
        <v/>
      </c>
    </row>
    <row r="77" spans="1:5" x14ac:dyDescent="0.25">
      <c r="A77" s="289" t="str">
        <f>IF(INDEX('CoC Ranking Data'!$A$1:$CF$106,ROW($E79),4)&lt;&gt;"",INDEX('CoC Ranking Data'!$A$1:$CF$106,ROW($E79),4),"")</f>
        <v/>
      </c>
      <c r="B77" s="289" t="str">
        <f>IF(INDEX('CoC Ranking Data'!$A$1:$CF$106,ROW($E79),5)&lt;&gt;"",INDEX('CoC Ranking Data'!$A$1:$CF$106,ROW($E79),5),"")</f>
        <v/>
      </c>
      <c r="C77" s="290" t="str">
        <f>IF(INDEX('CoC Ranking Data'!$A$1:$CF$106,ROW($E79),7)&lt;&gt;"",INDEX('CoC Ranking Data'!$A$1:$CF$106,ROW($E79),7),"")</f>
        <v/>
      </c>
      <c r="D77" s="290" t="str">
        <f>IF(INDEX('CoC Ranking Data'!$A$1:$CF$106,ROW($E79),72)&lt;&gt;"",INDEX('CoC Ranking Data'!$A$1:$CF$106,ROW($E79),72),"")</f>
        <v/>
      </c>
      <c r="E77" s="263" t="str">
        <f t="shared" si="1"/>
        <v/>
      </c>
    </row>
    <row r="78" spans="1:5" x14ac:dyDescent="0.25">
      <c r="A78" s="289" t="str">
        <f>IF(INDEX('CoC Ranking Data'!$A$1:$CF$106,ROW($E80),4)&lt;&gt;"",INDEX('CoC Ranking Data'!$A$1:$CF$106,ROW($E80),4),"")</f>
        <v/>
      </c>
      <c r="B78" s="289" t="str">
        <f>IF(INDEX('CoC Ranking Data'!$A$1:$CF$106,ROW($E80),5)&lt;&gt;"",INDEX('CoC Ranking Data'!$A$1:$CF$106,ROW($E80),5),"")</f>
        <v/>
      </c>
      <c r="C78" s="290" t="str">
        <f>IF(INDEX('CoC Ranking Data'!$A$1:$CF$106,ROW($E80),7)&lt;&gt;"",INDEX('CoC Ranking Data'!$A$1:$CF$106,ROW($E80),7),"")</f>
        <v/>
      </c>
      <c r="D78" s="290" t="str">
        <f>IF(INDEX('CoC Ranking Data'!$A$1:$CF$106,ROW($E80),72)&lt;&gt;"",INDEX('CoC Ranking Data'!$A$1:$CF$106,ROW($E80),72),"")</f>
        <v/>
      </c>
      <c r="E78" s="263" t="str">
        <f t="shared" si="1"/>
        <v/>
      </c>
    </row>
    <row r="79" spans="1:5" x14ac:dyDescent="0.25">
      <c r="A79" s="289" t="str">
        <f>IF(INDEX('CoC Ranking Data'!$A$1:$CF$106,ROW($E81),4)&lt;&gt;"",INDEX('CoC Ranking Data'!$A$1:$CF$106,ROW($E81),4),"")</f>
        <v/>
      </c>
      <c r="B79" s="289" t="str">
        <f>IF(INDEX('CoC Ranking Data'!$A$1:$CF$106,ROW($E81),5)&lt;&gt;"",INDEX('CoC Ranking Data'!$A$1:$CF$106,ROW($E81),5),"")</f>
        <v/>
      </c>
      <c r="C79" s="290" t="str">
        <f>IF(INDEX('CoC Ranking Data'!$A$1:$CF$106,ROW($E81),7)&lt;&gt;"",INDEX('CoC Ranking Data'!$A$1:$CF$106,ROW($E81),7),"")</f>
        <v/>
      </c>
      <c r="D79" s="290" t="str">
        <f>IF(INDEX('CoC Ranking Data'!$A$1:$CF$106,ROW($E81),72)&lt;&gt;"",INDEX('CoC Ranking Data'!$A$1:$CF$106,ROW($E81),72),"")</f>
        <v/>
      </c>
      <c r="E79" s="263" t="str">
        <f t="shared" si="1"/>
        <v/>
      </c>
    </row>
    <row r="80" spans="1:5" x14ac:dyDescent="0.25">
      <c r="A80" s="289" t="str">
        <f>IF(INDEX('CoC Ranking Data'!$A$1:$CF$106,ROW($E82),4)&lt;&gt;"",INDEX('CoC Ranking Data'!$A$1:$CF$106,ROW($E82),4),"")</f>
        <v/>
      </c>
      <c r="B80" s="289" t="str">
        <f>IF(INDEX('CoC Ranking Data'!$A$1:$CF$106,ROW($E82),5)&lt;&gt;"",INDEX('CoC Ranking Data'!$A$1:$CF$106,ROW($E82),5),"")</f>
        <v/>
      </c>
      <c r="C80" s="290" t="str">
        <f>IF(INDEX('CoC Ranking Data'!$A$1:$CF$106,ROW($E82),7)&lt;&gt;"",INDEX('CoC Ranking Data'!$A$1:$CF$106,ROW($E82),7),"")</f>
        <v/>
      </c>
      <c r="D80" s="290" t="str">
        <f>IF(INDEX('CoC Ranking Data'!$A$1:$CF$106,ROW($E82),72)&lt;&gt;"",INDEX('CoC Ranking Data'!$A$1:$CF$106,ROW($E82),72),"")</f>
        <v/>
      </c>
      <c r="E80" s="263" t="str">
        <f t="shared" si="1"/>
        <v/>
      </c>
    </row>
    <row r="81" spans="1:5" x14ac:dyDescent="0.25">
      <c r="A81" s="289" t="str">
        <f>IF(INDEX('CoC Ranking Data'!$A$1:$CF$106,ROW($E83),4)&lt;&gt;"",INDEX('CoC Ranking Data'!$A$1:$CF$106,ROW($E83),4),"")</f>
        <v/>
      </c>
      <c r="B81" s="289" t="str">
        <f>IF(INDEX('CoC Ranking Data'!$A$1:$CF$106,ROW($E83),5)&lt;&gt;"",INDEX('CoC Ranking Data'!$A$1:$CF$106,ROW($E83),5),"")</f>
        <v/>
      </c>
      <c r="C81" s="290" t="str">
        <f>IF(INDEX('CoC Ranking Data'!$A$1:$CF$106,ROW($E83),7)&lt;&gt;"",INDEX('CoC Ranking Data'!$A$1:$CF$106,ROW($E83),7),"")</f>
        <v/>
      </c>
      <c r="D81" s="290" t="str">
        <f>IF(INDEX('CoC Ranking Data'!$A$1:$CF$106,ROW($E83),72)&lt;&gt;"",INDEX('CoC Ranking Data'!$A$1:$CF$106,ROW($E83),72),"")</f>
        <v/>
      </c>
      <c r="E81" s="263" t="str">
        <f t="shared" si="1"/>
        <v/>
      </c>
    </row>
    <row r="82" spans="1:5" x14ac:dyDescent="0.25">
      <c r="A82" s="289" t="str">
        <f>IF(INDEX('CoC Ranking Data'!$A$1:$CF$106,ROW($E84),4)&lt;&gt;"",INDEX('CoC Ranking Data'!$A$1:$CF$106,ROW($E84),4),"")</f>
        <v/>
      </c>
      <c r="B82" s="289" t="str">
        <f>IF(INDEX('CoC Ranking Data'!$A$1:$CF$106,ROW($E84),5)&lt;&gt;"",INDEX('CoC Ranking Data'!$A$1:$CF$106,ROW($E84),5),"")</f>
        <v/>
      </c>
      <c r="C82" s="290" t="str">
        <f>IF(INDEX('CoC Ranking Data'!$A$1:$CF$106,ROW($E84),7)&lt;&gt;"",INDEX('CoC Ranking Data'!$A$1:$CF$106,ROW($E84),7),"")</f>
        <v/>
      </c>
      <c r="D82" s="290" t="str">
        <f>IF(INDEX('CoC Ranking Data'!$A$1:$CF$106,ROW($E84),72)&lt;&gt;"",INDEX('CoC Ranking Data'!$A$1:$CF$106,ROW($E84),72),"")</f>
        <v/>
      </c>
      <c r="E82" s="263" t="str">
        <f t="shared" si="1"/>
        <v/>
      </c>
    </row>
    <row r="83" spans="1:5" x14ac:dyDescent="0.25">
      <c r="A83" s="289" t="str">
        <f>IF(INDEX('CoC Ranking Data'!$A$1:$CF$106,ROW($E85),4)&lt;&gt;"",INDEX('CoC Ranking Data'!$A$1:$CF$106,ROW($E85),4),"")</f>
        <v/>
      </c>
      <c r="B83" s="289" t="str">
        <f>IF(INDEX('CoC Ranking Data'!$A$1:$CF$106,ROW($E85),5)&lt;&gt;"",INDEX('CoC Ranking Data'!$A$1:$CF$106,ROW($E85),5),"")</f>
        <v/>
      </c>
      <c r="C83" s="290" t="str">
        <f>IF(INDEX('CoC Ranking Data'!$A$1:$CF$106,ROW($E85),7)&lt;&gt;"",INDEX('CoC Ranking Data'!$A$1:$CF$106,ROW($E85),7),"")</f>
        <v/>
      </c>
      <c r="D83" s="290" t="str">
        <f>IF(INDEX('CoC Ranking Data'!$A$1:$CF$106,ROW($E85),72)&lt;&gt;"",INDEX('CoC Ranking Data'!$A$1:$CF$106,ROW($E85),72),"")</f>
        <v/>
      </c>
      <c r="E83" s="263" t="str">
        <f t="shared" si="1"/>
        <v/>
      </c>
    </row>
    <row r="84" spans="1:5" x14ac:dyDescent="0.25">
      <c r="A84" s="289" t="str">
        <f>IF(INDEX('CoC Ranking Data'!$A$1:$CF$106,ROW($E86),4)&lt;&gt;"",INDEX('CoC Ranking Data'!$A$1:$CF$106,ROW($E86),4),"")</f>
        <v/>
      </c>
      <c r="B84" s="289" t="str">
        <f>IF(INDEX('CoC Ranking Data'!$A$1:$CF$106,ROW($E86),5)&lt;&gt;"",INDEX('CoC Ranking Data'!$A$1:$CF$106,ROW($E86),5),"")</f>
        <v/>
      </c>
      <c r="C84" s="290" t="str">
        <f>IF(INDEX('CoC Ranking Data'!$A$1:$CF$106,ROW($E86),7)&lt;&gt;"",INDEX('CoC Ranking Data'!$A$1:$CF$106,ROW($E86),7),"")</f>
        <v/>
      </c>
      <c r="D84" s="290" t="str">
        <f>IF(INDEX('CoC Ranking Data'!$A$1:$CF$106,ROW($E86),72)&lt;&gt;"",INDEX('CoC Ranking Data'!$A$1:$CF$106,ROW($E86),72),"")</f>
        <v/>
      </c>
      <c r="E84" s="263" t="str">
        <f t="shared" si="1"/>
        <v/>
      </c>
    </row>
    <row r="85" spans="1:5" x14ac:dyDescent="0.25">
      <c r="A85" s="289" t="str">
        <f>IF(INDEX('CoC Ranking Data'!$A$1:$CF$106,ROW($E87),4)&lt;&gt;"",INDEX('CoC Ranking Data'!$A$1:$CF$106,ROW($E87),4),"")</f>
        <v/>
      </c>
      <c r="B85" s="289" t="str">
        <f>IF(INDEX('CoC Ranking Data'!$A$1:$CF$106,ROW($E87),5)&lt;&gt;"",INDEX('CoC Ranking Data'!$A$1:$CF$106,ROW($E87),5),"")</f>
        <v/>
      </c>
      <c r="C85" s="290" t="str">
        <f>IF(INDEX('CoC Ranking Data'!$A$1:$CF$106,ROW($E87),7)&lt;&gt;"",INDEX('CoC Ranking Data'!$A$1:$CF$106,ROW($E87),7),"")</f>
        <v/>
      </c>
      <c r="D85" s="290" t="str">
        <f>IF(INDEX('CoC Ranking Data'!$A$1:$CF$106,ROW($E87),72)&lt;&gt;"",INDEX('CoC Ranking Data'!$A$1:$CF$106,ROW($E87),72),"")</f>
        <v/>
      </c>
      <c r="E85" s="263" t="str">
        <f t="shared" si="1"/>
        <v/>
      </c>
    </row>
    <row r="86" spans="1:5" x14ac:dyDescent="0.25">
      <c r="A86" s="289" t="str">
        <f>IF(INDEX('CoC Ranking Data'!$A$1:$CF$106,ROW($E88),4)&lt;&gt;"",INDEX('CoC Ranking Data'!$A$1:$CF$106,ROW($E88),4),"")</f>
        <v/>
      </c>
      <c r="B86" s="289" t="str">
        <f>IF(INDEX('CoC Ranking Data'!$A$1:$CF$106,ROW($E88),5)&lt;&gt;"",INDEX('CoC Ranking Data'!$A$1:$CF$106,ROW($E88),5),"")</f>
        <v/>
      </c>
      <c r="C86" s="290" t="str">
        <f>IF(INDEX('CoC Ranking Data'!$A$1:$CF$106,ROW($E88),7)&lt;&gt;"",INDEX('CoC Ranking Data'!$A$1:$CF$106,ROW($E88),7),"")</f>
        <v/>
      </c>
      <c r="D86" s="290" t="str">
        <f>IF(INDEX('CoC Ranking Data'!$A$1:$CF$106,ROW($E88),72)&lt;&gt;"",INDEX('CoC Ranking Data'!$A$1:$CF$106,ROW($E88),72),"")</f>
        <v/>
      </c>
      <c r="E86" s="263" t="str">
        <f t="shared" si="1"/>
        <v/>
      </c>
    </row>
    <row r="87" spans="1:5" x14ac:dyDescent="0.25">
      <c r="A87" s="289" t="str">
        <f>IF(INDEX('CoC Ranking Data'!$A$1:$CF$106,ROW($E89),4)&lt;&gt;"",INDEX('CoC Ranking Data'!$A$1:$CF$106,ROW($E89),4),"")</f>
        <v/>
      </c>
      <c r="B87" s="289" t="str">
        <f>IF(INDEX('CoC Ranking Data'!$A$1:$CF$106,ROW($E89),5)&lt;&gt;"",INDEX('CoC Ranking Data'!$A$1:$CF$106,ROW($E89),5),"")</f>
        <v/>
      </c>
      <c r="C87" s="290" t="str">
        <f>IF(INDEX('CoC Ranking Data'!$A$1:$CF$106,ROW($E89),7)&lt;&gt;"",INDEX('CoC Ranking Data'!$A$1:$CF$106,ROW($E89),7),"")</f>
        <v/>
      </c>
      <c r="D87" s="290" t="str">
        <f>IF(INDEX('CoC Ranking Data'!$A$1:$CF$106,ROW($E89),72)&lt;&gt;"",INDEX('CoC Ranking Data'!$A$1:$CF$106,ROW($E89),72),"")</f>
        <v/>
      </c>
      <c r="E87" s="263" t="str">
        <f t="shared" si="1"/>
        <v/>
      </c>
    </row>
    <row r="88" spans="1:5" x14ac:dyDescent="0.25">
      <c r="A88" s="289" t="str">
        <f>IF(INDEX('CoC Ranking Data'!$A$1:$CF$106,ROW($E90),4)&lt;&gt;"",INDEX('CoC Ranking Data'!$A$1:$CF$106,ROW($E90),4),"")</f>
        <v/>
      </c>
      <c r="B88" s="289" t="str">
        <f>IF(INDEX('CoC Ranking Data'!$A$1:$CF$106,ROW($E90),5)&lt;&gt;"",INDEX('CoC Ranking Data'!$A$1:$CF$106,ROW($E90),5),"")</f>
        <v/>
      </c>
      <c r="C88" s="290" t="str">
        <f>IF(INDEX('CoC Ranking Data'!$A$1:$CF$106,ROW($E90),7)&lt;&gt;"",INDEX('CoC Ranking Data'!$A$1:$CF$106,ROW($E90),7),"")</f>
        <v/>
      </c>
      <c r="D88" s="290" t="str">
        <f>IF(INDEX('CoC Ranking Data'!$A$1:$CF$106,ROW($E90),72)&lt;&gt;"",INDEX('CoC Ranking Data'!$A$1:$CF$106,ROW($E90),72),"")</f>
        <v/>
      </c>
      <c r="E88" s="263" t="str">
        <f t="shared" si="1"/>
        <v/>
      </c>
    </row>
    <row r="89" spans="1:5" x14ac:dyDescent="0.25">
      <c r="A89" s="289" t="str">
        <f>IF(INDEX('CoC Ranking Data'!$A$1:$CF$106,ROW($E91),4)&lt;&gt;"",INDEX('CoC Ranking Data'!$A$1:$CF$106,ROW($E91),4),"")</f>
        <v/>
      </c>
      <c r="B89" s="289" t="str">
        <f>IF(INDEX('CoC Ranking Data'!$A$1:$CF$106,ROW($E91),5)&lt;&gt;"",INDEX('CoC Ranking Data'!$A$1:$CF$106,ROW($E91),5),"")</f>
        <v/>
      </c>
      <c r="C89" s="290" t="str">
        <f>IF(INDEX('CoC Ranking Data'!$A$1:$CF$106,ROW($E91),7)&lt;&gt;"",INDEX('CoC Ranking Data'!$A$1:$CF$106,ROW($E91),7),"")</f>
        <v/>
      </c>
      <c r="D89" s="290" t="str">
        <f>IF(INDEX('CoC Ranking Data'!$A$1:$CF$106,ROW($E91),72)&lt;&gt;"",INDEX('CoC Ranking Data'!$A$1:$CF$106,ROW($E91),72),"")</f>
        <v/>
      </c>
      <c r="E89" s="263" t="str">
        <f t="shared" si="1"/>
        <v/>
      </c>
    </row>
    <row r="90" spans="1:5" x14ac:dyDescent="0.25">
      <c r="A90" s="289" t="str">
        <f>IF(INDEX('CoC Ranking Data'!$A$1:$CF$106,ROW($E92),4)&lt;&gt;"",INDEX('CoC Ranking Data'!$A$1:$CF$106,ROW($E92),4),"")</f>
        <v/>
      </c>
      <c r="B90" s="289" t="str">
        <f>IF(INDEX('CoC Ranking Data'!$A$1:$CF$106,ROW($E92),5)&lt;&gt;"",INDEX('CoC Ranking Data'!$A$1:$CF$106,ROW($E92),5),"")</f>
        <v/>
      </c>
      <c r="C90" s="290" t="str">
        <f>IF(INDEX('CoC Ranking Data'!$A$1:$CF$106,ROW($E92),7)&lt;&gt;"",INDEX('CoC Ranking Data'!$A$1:$CF$106,ROW($E92),7),"")</f>
        <v/>
      </c>
      <c r="D90" s="290" t="str">
        <f>IF(INDEX('CoC Ranking Data'!$A$1:$CF$106,ROW($E92),72)&lt;&gt;"",INDEX('CoC Ranking Data'!$A$1:$CF$106,ROW($E92),72),"")</f>
        <v/>
      </c>
      <c r="E90" s="263" t="str">
        <f t="shared" si="1"/>
        <v/>
      </c>
    </row>
    <row r="91" spans="1:5" x14ac:dyDescent="0.25">
      <c r="A91" s="289" t="str">
        <f>IF(INDEX('CoC Ranking Data'!$A$1:$CF$106,ROW($E93),4)&lt;&gt;"",INDEX('CoC Ranking Data'!$A$1:$CF$106,ROW($E93),4),"")</f>
        <v/>
      </c>
      <c r="B91" s="289" t="str">
        <f>IF(INDEX('CoC Ranking Data'!$A$1:$CF$106,ROW($E93),5)&lt;&gt;"",INDEX('CoC Ranking Data'!$A$1:$CF$106,ROW($E93),5),"")</f>
        <v/>
      </c>
      <c r="C91" s="290" t="str">
        <f>IF(INDEX('CoC Ranking Data'!$A$1:$CF$106,ROW($E93),7)&lt;&gt;"",INDEX('CoC Ranking Data'!$A$1:$CF$106,ROW($E93),7),"")</f>
        <v/>
      </c>
      <c r="D91" s="290" t="str">
        <f>IF(INDEX('CoC Ranking Data'!$A$1:$CF$106,ROW($E93),72)&lt;&gt;"",INDEX('CoC Ranking Data'!$A$1:$CF$106,ROW($E93),72),"")</f>
        <v/>
      </c>
      <c r="E91" s="263" t="str">
        <f t="shared" si="1"/>
        <v/>
      </c>
    </row>
    <row r="92" spans="1:5" x14ac:dyDescent="0.25">
      <c r="A92" s="289" t="str">
        <f>IF(INDEX('CoC Ranking Data'!$A$1:$CF$106,ROW($E94),4)&lt;&gt;"",INDEX('CoC Ranking Data'!$A$1:$CF$106,ROW($E94),4),"")</f>
        <v/>
      </c>
      <c r="B92" s="289" t="str">
        <f>IF(INDEX('CoC Ranking Data'!$A$1:$CF$106,ROW($E94),5)&lt;&gt;"",INDEX('CoC Ranking Data'!$A$1:$CF$106,ROW($E94),5),"")</f>
        <v/>
      </c>
      <c r="C92" s="290" t="str">
        <f>IF(INDEX('CoC Ranking Data'!$A$1:$CF$106,ROW($E94),7)&lt;&gt;"",INDEX('CoC Ranking Data'!$A$1:$CF$106,ROW($E94),7),"")</f>
        <v/>
      </c>
      <c r="D92" s="290" t="str">
        <f>IF(INDEX('CoC Ranking Data'!$A$1:$CF$106,ROW($E94),72)&lt;&gt;"",INDEX('CoC Ranking Data'!$A$1:$CF$106,ROW($E94),72),"")</f>
        <v/>
      </c>
      <c r="E92" s="263" t="str">
        <f t="shared" si="1"/>
        <v/>
      </c>
    </row>
    <row r="93" spans="1:5" x14ac:dyDescent="0.25">
      <c r="A93" s="289" t="str">
        <f>IF(INDEX('CoC Ranking Data'!$A$1:$CF$106,ROW($E95),4)&lt;&gt;"",INDEX('CoC Ranking Data'!$A$1:$CF$106,ROW($E95),4),"")</f>
        <v/>
      </c>
      <c r="B93" s="289" t="str">
        <f>IF(INDEX('CoC Ranking Data'!$A$1:$CF$106,ROW($E95),5)&lt;&gt;"",INDEX('CoC Ranking Data'!$A$1:$CF$106,ROW($E95),5),"")</f>
        <v/>
      </c>
      <c r="C93" s="290" t="str">
        <f>IF(INDEX('CoC Ranking Data'!$A$1:$CF$106,ROW($E95),7)&lt;&gt;"",INDEX('CoC Ranking Data'!$A$1:$CF$106,ROW($E95),7),"")</f>
        <v/>
      </c>
      <c r="D93" s="290" t="str">
        <f>IF(INDEX('CoC Ranking Data'!$A$1:$CF$106,ROW($E95),72)&lt;&gt;"",INDEX('CoC Ranking Data'!$A$1:$CF$106,ROW($E95),72),"")</f>
        <v/>
      </c>
      <c r="E93" s="263" t="str">
        <f t="shared" si="1"/>
        <v/>
      </c>
    </row>
    <row r="94" spans="1:5" x14ac:dyDescent="0.25">
      <c r="A94" s="289" t="str">
        <f>IF(INDEX('CoC Ranking Data'!$A$1:$CF$106,ROW($E96),4)&lt;&gt;"",INDEX('CoC Ranking Data'!$A$1:$CF$106,ROW($E96),4),"")</f>
        <v/>
      </c>
      <c r="B94" s="289" t="str">
        <f>IF(INDEX('CoC Ranking Data'!$A$1:$CF$106,ROW($E96),5)&lt;&gt;"",INDEX('CoC Ranking Data'!$A$1:$CF$106,ROW($E96),5),"")</f>
        <v/>
      </c>
      <c r="C94" s="290" t="str">
        <f>IF(INDEX('CoC Ranking Data'!$A$1:$CF$106,ROW($E96),7)&lt;&gt;"",INDEX('CoC Ranking Data'!$A$1:$CF$106,ROW($E96),7),"")</f>
        <v/>
      </c>
      <c r="D94" s="290" t="str">
        <f>IF(INDEX('CoC Ranking Data'!$A$1:$CF$106,ROW($E96),72)&lt;&gt;"",INDEX('CoC Ranking Data'!$A$1:$CF$106,ROW($E96),72),"")</f>
        <v/>
      </c>
      <c r="E94" s="263" t="str">
        <f t="shared" si="1"/>
        <v/>
      </c>
    </row>
    <row r="95" spans="1:5" x14ac:dyDescent="0.25">
      <c r="A95" s="289" t="str">
        <f>IF(INDEX('CoC Ranking Data'!$A$1:$CF$106,ROW($E97),4)&lt;&gt;"",INDEX('CoC Ranking Data'!$A$1:$CF$106,ROW($E97),4),"")</f>
        <v/>
      </c>
      <c r="B95" s="289" t="str">
        <f>IF(INDEX('CoC Ranking Data'!$A$1:$CF$106,ROW($E97),5)&lt;&gt;"",INDEX('CoC Ranking Data'!$A$1:$CF$106,ROW($E97),5),"")</f>
        <v/>
      </c>
      <c r="C95" s="290" t="str">
        <f>IF(INDEX('CoC Ranking Data'!$A$1:$CF$106,ROW($E97),7)&lt;&gt;"",INDEX('CoC Ranking Data'!$A$1:$CF$106,ROW($E97),7),"")</f>
        <v/>
      </c>
      <c r="D95" s="290" t="str">
        <f>IF(INDEX('CoC Ranking Data'!$A$1:$CF$106,ROW($E97),72)&lt;&gt;"",INDEX('CoC Ranking Data'!$A$1:$CF$106,ROW($E97),72),"")</f>
        <v/>
      </c>
      <c r="E95" s="263" t="str">
        <f t="shared" si="1"/>
        <v/>
      </c>
    </row>
    <row r="96" spans="1:5" x14ac:dyDescent="0.25">
      <c r="A96" s="289" t="str">
        <f>IF(INDEX('CoC Ranking Data'!$A$1:$CF$106,ROW($E98),4)&lt;&gt;"",INDEX('CoC Ranking Data'!$A$1:$CF$106,ROW($E98),4),"")</f>
        <v/>
      </c>
      <c r="B96" s="289" t="str">
        <f>IF(INDEX('CoC Ranking Data'!$A$1:$CF$106,ROW($E98),5)&lt;&gt;"",INDEX('CoC Ranking Data'!$A$1:$CF$106,ROW($E98),5),"")</f>
        <v/>
      </c>
      <c r="C96" s="290" t="str">
        <f>IF(INDEX('CoC Ranking Data'!$A$1:$CF$106,ROW($E98),7)&lt;&gt;"",INDEX('CoC Ranking Data'!$A$1:$CF$106,ROW($E98),7),"")</f>
        <v/>
      </c>
      <c r="D96" s="290" t="str">
        <f>IF(INDEX('CoC Ranking Data'!$A$1:$CF$106,ROW($E98),72)&lt;&gt;"",INDEX('CoC Ranking Data'!$A$1:$CF$106,ROW($E98),72),"")</f>
        <v/>
      </c>
      <c r="E96" s="263" t="str">
        <f t="shared" si="1"/>
        <v/>
      </c>
    </row>
    <row r="97" spans="1:5" x14ac:dyDescent="0.25">
      <c r="A97" s="289" t="str">
        <f>IF(INDEX('CoC Ranking Data'!$A$1:$CF$106,ROW($E99),4)&lt;&gt;"",INDEX('CoC Ranking Data'!$A$1:$CF$106,ROW($E99),4),"")</f>
        <v/>
      </c>
      <c r="B97" s="289" t="str">
        <f>IF(INDEX('CoC Ranking Data'!$A$1:$CF$106,ROW($E99),5)&lt;&gt;"",INDEX('CoC Ranking Data'!$A$1:$CF$106,ROW($E99),5),"")</f>
        <v/>
      </c>
      <c r="C97" s="290" t="str">
        <f>IF(INDEX('CoC Ranking Data'!$A$1:$CF$106,ROW($E99),7)&lt;&gt;"",INDEX('CoC Ranking Data'!$A$1:$CF$106,ROW($E99),7),"")</f>
        <v/>
      </c>
      <c r="D97" s="290" t="str">
        <f>IF(INDEX('CoC Ranking Data'!$A$1:$CF$106,ROW($E99),72)&lt;&gt;"",INDEX('CoC Ranking Data'!$A$1:$CF$106,ROW($E99),72),"")</f>
        <v/>
      </c>
      <c r="E97" s="263" t="str">
        <f t="shared" si="1"/>
        <v/>
      </c>
    </row>
    <row r="98" spans="1:5" x14ac:dyDescent="0.25">
      <c r="A98" s="289" t="str">
        <f>IF(INDEX('CoC Ranking Data'!$A$1:$CF$106,ROW($E100),4)&lt;&gt;"",INDEX('CoC Ranking Data'!$A$1:$CF$106,ROW($E100),4),"")</f>
        <v/>
      </c>
      <c r="B98" s="289" t="str">
        <f>IF(INDEX('CoC Ranking Data'!$A$1:$CF$106,ROW($E100),5)&lt;&gt;"",INDEX('CoC Ranking Data'!$A$1:$CF$106,ROW($E100),5),"")</f>
        <v/>
      </c>
      <c r="C98" s="290" t="str">
        <f>IF(INDEX('CoC Ranking Data'!$A$1:$CF$106,ROW($E100),7)&lt;&gt;"",INDEX('CoC Ranking Data'!$A$1:$CF$106,ROW($E100),7),"")</f>
        <v/>
      </c>
      <c r="D98" s="290" t="str">
        <f>IF(INDEX('CoC Ranking Data'!$A$1:$CF$106,ROW($E100),72)&lt;&gt;"",INDEX('CoC Ranking Data'!$A$1:$CF$106,ROW($E100),72),"")</f>
        <v/>
      </c>
      <c r="E98" s="263" t="str">
        <f t="shared" si="1"/>
        <v/>
      </c>
    </row>
    <row r="99" spans="1:5" x14ac:dyDescent="0.25">
      <c r="A99" s="289" t="str">
        <f>IF(INDEX('CoC Ranking Data'!$A$1:$CF$106,ROW($E101),4)&lt;&gt;"",INDEX('CoC Ranking Data'!$A$1:$CF$106,ROW($E101),4),"")</f>
        <v/>
      </c>
      <c r="B99" s="289" t="str">
        <f>IF(INDEX('CoC Ranking Data'!$A$1:$CF$106,ROW($E101),5)&lt;&gt;"",INDEX('CoC Ranking Data'!$A$1:$CF$106,ROW($E101),5),"")</f>
        <v/>
      </c>
      <c r="C99" s="290" t="str">
        <f>IF(INDEX('CoC Ranking Data'!$A$1:$CF$106,ROW($E101),7)&lt;&gt;"",INDEX('CoC Ranking Data'!$A$1:$CF$106,ROW($E101),7),"")</f>
        <v/>
      </c>
      <c r="D99" s="290" t="str">
        <f>IF(INDEX('CoC Ranking Data'!$A$1:$CF$106,ROW($E101),72)&lt;&gt;"",INDEX('CoC Ranking Data'!$A$1:$CF$106,ROW($E101),72),"")</f>
        <v/>
      </c>
      <c r="E99" s="263" t="str">
        <f t="shared" si="1"/>
        <v/>
      </c>
    </row>
    <row r="100" spans="1:5" x14ac:dyDescent="0.25">
      <c r="A100" s="289" t="str">
        <f>IF(INDEX('CoC Ranking Data'!$A$1:$CF$106,ROW($E102),4)&lt;&gt;"",INDEX('CoC Ranking Data'!$A$1:$CF$106,ROW($E102),4),"")</f>
        <v/>
      </c>
      <c r="B100" s="289" t="str">
        <f>IF(INDEX('CoC Ranking Data'!$A$1:$CF$106,ROW($E102),5)&lt;&gt;"",INDEX('CoC Ranking Data'!$A$1:$CF$106,ROW($E102),5),"")</f>
        <v/>
      </c>
      <c r="C100" s="290" t="str">
        <f>IF(INDEX('CoC Ranking Data'!$A$1:$CF$106,ROW($E102),7)&lt;&gt;"",INDEX('CoC Ranking Data'!$A$1:$CF$106,ROW($E102),7),"")</f>
        <v/>
      </c>
      <c r="D100" s="290" t="str">
        <f>IF(INDEX('CoC Ranking Data'!$A$1:$CF$106,ROW($E102),72)&lt;&gt;"",INDEX('CoC Ranking Data'!$A$1:$CF$106,ROW($E102),72),"")</f>
        <v/>
      </c>
      <c r="E100" s="263" t="str">
        <f t="shared" si="1"/>
        <v/>
      </c>
    </row>
    <row r="101" spans="1:5" x14ac:dyDescent="0.25">
      <c r="A101" s="289" t="str">
        <f>IF(INDEX('CoC Ranking Data'!$A$1:$CF$106,ROW($E103),4)&lt;&gt;"",INDEX('CoC Ranking Data'!$A$1:$CF$106,ROW($E103),4),"")</f>
        <v/>
      </c>
      <c r="B101" s="289" t="str">
        <f>IF(INDEX('CoC Ranking Data'!$A$1:$CF$106,ROW($E103),5)&lt;&gt;"",INDEX('CoC Ranking Data'!$A$1:$CF$106,ROW($E103),5),"")</f>
        <v/>
      </c>
      <c r="C101" s="290" t="str">
        <f>IF(INDEX('CoC Ranking Data'!$A$1:$CF$106,ROW($E103),7)&lt;&gt;"",INDEX('CoC Ranking Data'!$A$1:$CF$106,ROW($E103),7),"")</f>
        <v/>
      </c>
      <c r="D101" s="290" t="str">
        <f>IF(INDEX('CoC Ranking Data'!$A$1:$CF$106,ROW($E103),72)&lt;&gt;"",INDEX('CoC Ranking Data'!$A$1:$CF$106,ROW($E103),72),"")</f>
        <v/>
      </c>
      <c r="E101" s="263" t="str">
        <f t="shared" si="1"/>
        <v/>
      </c>
    </row>
    <row r="102" spans="1:5" x14ac:dyDescent="0.25">
      <c r="A102" s="289" t="str">
        <f>IF(INDEX('CoC Ranking Data'!$A$1:$CF$106,ROW($E104),4)&lt;&gt;"",INDEX('CoC Ranking Data'!$A$1:$CF$106,ROW($E104),4),"")</f>
        <v/>
      </c>
      <c r="B102" s="289" t="str">
        <f>IF(INDEX('CoC Ranking Data'!$A$1:$CF$106,ROW($E104),5)&lt;&gt;"",INDEX('CoC Ranking Data'!$A$1:$CF$106,ROW($E104),5),"")</f>
        <v/>
      </c>
      <c r="C102" s="290" t="str">
        <f>IF(INDEX('CoC Ranking Data'!$A$1:$CF$106,ROW($E104),7)&lt;&gt;"",INDEX('CoC Ranking Data'!$A$1:$CF$106,ROW($E104),7),"")</f>
        <v/>
      </c>
      <c r="D102" s="290" t="str">
        <f>IF(INDEX('CoC Ranking Data'!$A$1:$CF$106,ROW($E104),72)&lt;&gt;"",INDEX('CoC Ranking Data'!$A$1:$CF$106,ROW($E104),72),"")</f>
        <v/>
      </c>
      <c r="E102" s="263" t="str">
        <f t="shared" si="1"/>
        <v/>
      </c>
    </row>
  </sheetData>
  <sheetProtection algorithmName="SHA-512" hashValue="tzc8sv84rg2noBX5khleTmPZD/KF4UShUSIIo/41guxy4v8G8ukN6TxcG2RV3W1VMXdmsE4srZ77c24bGxam4A==" saltValue="5TQMrf8n/u6qNHLB8yUq1g==" spinCount="100000" sheet="1" objects="1" scenarios="1" selectLockedCells="1"/>
  <hyperlinks>
    <hyperlink ref="E1" location="'Scoring Chart'!A1" display="Return to Scoring Chart" xr:uid="{00000000-0004-0000-1E00-000000000000}"/>
  </hyperlinks>
  <pageMargins left="0.7" right="0.7" top="0.75" bottom="0.75" header="0.3" footer="0.3"/>
  <pageSetup paperSize="5" scale="77"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E102"/>
  <sheetViews>
    <sheetView showGridLines="0" workbookViewId="0">
      <selection activeCell="E1" sqref="E1"/>
    </sheetView>
  </sheetViews>
  <sheetFormatPr defaultRowHeight="15" x14ac:dyDescent="0.25"/>
  <cols>
    <col min="1" max="1" width="54.5703125" customWidth="1"/>
    <col min="2" max="2" width="73.85546875" customWidth="1"/>
    <col min="3" max="3" width="19.5703125" style="1" customWidth="1"/>
    <col min="4" max="4" width="18.140625" style="1" customWidth="1"/>
    <col min="5" max="5" width="14.140625" customWidth="1"/>
  </cols>
  <sheetData>
    <row r="1" spans="1:5" s="13" customFormat="1" ht="15.75" x14ac:dyDescent="0.2">
      <c r="B1" s="349" t="s">
        <v>836</v>
      </c>
      <c r="C1" s="361"/>
      <c r="D1" s="365"/>
      <c r="E1" s="373" t="s">
        <v>342</v>
      </c>
    </row>
    <row r="2" spans="1:5" s="13" customFormat="1" x14ac:dyDescent="0.25">
      <c r="B2" s="342" t="s">
        <v>723</v>
      </c>
      <c r="C2" s="362"/>
      <c r="D2" s="365"/>
    </row>
    <row r="3" spans="1:5" s="253" customFormat="1" x14ac:dyDescent="0.25">
      <c r="B3" s="342" t="s">
        <v>724</v>
      </c>
      <c r="C3" s="362"/>
      <c r="D3" s="365"/>
    </row>
    <row r="4" spans="1:5" s="253" customFormat="1" ht="15.75" customHeight="1" x14ac:dyDescent="0.25">
      <c r="B4"/>
      <c r="C4" s="1"/>
      <c r="D4" s="265"/>
    </row>
    <row r="6" spans="1:5" ht="15.75" thickBot="1" x14ac:dyDescent="0.3">
      <c r="A6" s="1"/>
    </row>
    <row r="7" spans="1:5" s="12" customFormat="1" ht="15.75" thickBot="1" x14ac:dyDescent="0.3">
      <c r="A7" s="329" t="s">
        <v>2</v>
      </c>
      <c r="B7" s="330" t="s">
        <v>3</v>
      </c>
      <c r="C7" s="364" t="s">
        <v>707</v>
      </c>
      <c r="D7" s="363" t="s">
        <v>706</v>
      </c>
      <c r="E7" s="11" t="s">
        <v>1</v>
      </c>
    </row>
    <row r="8" spans="1:5" s="9" customFormat="1" ht="12.75" x14ac:dyDescent="0.2">
      <c r="A8" s="289" t="str">
        <f>IF(INDEX('CoC Ranking Data'!$A$1:$CF$106,ROW($F9),4)&lt;&gt;"",INDEX('CoC Ranking Data'!$A$1:$CF$106,ROW($F9),4),"")</f>
        <v>Armstrong County Community Action Agency</v>
      </c>
      <c r="B8" s="289" t="str">
        <f>IF(INDEX('CoC Ranking Data'!$A$1:$CF$106,ROW($F9),5)&lt;&gt;"",INDEX('CoC Ranking Data'!$A$1:$CF$106,ROW($F9),5),"")</f>
        <v>Armstrong County Permanent Supportive Housing Program</v>
      </c>
      <c r="C8" s="290" t="str">
        <f>IF(INDEX('CoC Ranking Data'!$A$1:$CF$106,ROW($F9),80)&lt;&gt;"",INDEX('CoC Ranking Data'!$A$1:$CF$106,ROW($F9),80),"")</f>
        <v>Y</v>
      </c>
      <c r="D8" s="356" t="str">
        <f>IF(INDEX('CoC Ranking Data'!$A$1:$CF$106,ROW($F9),79)&lt;&gt;"",INDEX('CoC Ranking Data'!$A$1:$CF$106,ROW($F9),79),"")</f>
        <v>Y</v>
      </c>
      <c r="E8" s="96">
        <f>IF($A8&lt;&gt;"",IF($C8 ="Y", 1,0) + IF($D8 ="Y", 1,0),"")</f>
        <v>2</v>
      </c>
    </row>
    <row r="9" spans="1:5" s="9" customFormat="1" ht="12.75" x14ac:dyDescent="0.2">
      <c r="A9" s="289" t="str">
        <f>IF(INDEX('CoC Ranking Data'!$A$1:$CF$106,ROW($F10),4)&lt;&gt;"",INDEX('CoC Ranking Data'!$A$1:$CF$106,ROW($F10),4),"")</f>
        <v>Armstrong County Community Action Agency</v>
      </c>
      <c r="B9" s="289" t="str">
        <f>IF(INDEX('CoC Ranking Data'!$A$1:$CF$106,ROW($F10),5)&lt;&gt;"",INDEX('CoC Ranking Data'!$A$1:$CF$106,ROW($F10),5),"")</f>
        <v>Armstrong-Fayette Rapid Rehousing Program</v>
      </c>
      <c r="C9" s="290" t="str">
        <f>IF(INDEX('CoC Ranking Data'!$A$1:$CF$106,ROW($F10),80)&lt;&gt;"",INDEX('CoC Ranking Data'!$A$1:$CF$106,ROW($F10),80),"")</f>
        <v>Y</v>
      </c>
      <c r="D9" s="356" t="str">
        <f>IF(INDEX('CoC Ranking Data'!$A$1:$CF$106,ROW($F10),79)&lt;&gt;"",INDEX('CoC Ranking Data'!$A$1:$CF$106,ROW($F10),79),"")</f>
        <v>Y</v>
      </c>
      <c r="E9" s="96">
        <f t="shared" ref="E9:E72" si="0">IF($A9&lt;&gt;"",IF($C9 ="Y", 1,0) + IF($D9 ="Y", 1,0),"")</f>
        <v>2</v>
      </c>
    </row>
    <row r="10" spans="1:5" s="9" customFormat="1" ht="12.75" x14ac:dyDescent="0.2">
      <c r="A10" s="289" t="str">
        <f>IF(INDEX('CoC Ranking Data'!$A$1:$CF$106,ROW($F11),4)&lt;&gt;"",INDEX('CoC Ranking Data'!$A$1:$CF$106,ROW($F11),4),"")</f>
        <v>Armstrong County Community Action Agency</v>
      </c>
      <c r="B10" s="289" t="str">
        <f>IF(INDEX('CoC Ranking Data'!$A$1:$CF$106,ROW($F11),5)&lt;&gt;"",INDEX('CoC Ranking Data'!$A$1:$CF$106,ROW($F11),5),"")</f>
        <v>Rapid Rehousing Program of Armstrong County</v>
      </c>
      <c r="C10" s="290" t="str">
        <f>IF(INDEX('CoC Ranking Data'!$A$1:$CF$106,ROW($F11),80)&lt;&gt;"",INDEX('CoC Ranking Data'!$A$1:$CF$106,ROW($F11),80),"")</f>
        <v>Y</v>
      </c>
      <c r="D10" s="356" t="str">
        <f>IF(INDEX('CoC Ranking Data'!$A$1:$CF$106,ROW($F11),79)&lt;&gt;"",INDEX('CoC Ranking Data'!$A$1:$CF$106,ROW($F11),79),"")</f>
        <v>Y</v>
      </c>
      <c r="E10" s="96">
        <f t="shared" si="0"/>
        <v>2</v>
      </c>
    </row>
    <row r="11" spans="1:5" s="9" customFormat="1" ht="12.75" x14ac:dyDescent="0.2">
      <c r="A11" s="289" t="str">
        <f>IF(INDEX('CoC Ranking Data'!$A$1:$CF$106,ROW($F12),4)&lt;&gt;"",INDEX('CoC Ranking Data'!$A$1:$CF$106,ROW($F12),4),"")</f>
        <v>Cameron/Elk Counties Behavioral &amp; Developmental Programs</v>
      </c>
      <c r="B11" s="289" t="str">
        <f>IF(INDEX('CoC Ranking Data'!$A$1:$CF$106,ROW($F12),5)&lt;&gt;"",INDEX('CoC Ranking Data'!$A$1:$CF$106,ROW($F12),5),"")</f>
        <v xml:space="preserve">AHEAD </v>
      </c>
      <c r="C11" s="290" t="str">
        <f>IF(INDEX('CoC Ranking Data'!$A$1:$CF$106,ROW($F12),80)&lt;&gt;"",INDEX('CoC Ranking Data'!$A$1:$CF$106,ROW($F12),80),"")</f>
        <v>Y</v>
      </c>
      <c r="D11" s="356" t="str">
        <f>IF(INDEX('CoC Ranking Data'!$A$1:$CF$106,ROW($F12),79)&lt;&gt;"",INDEX('CoC Ranking Data'!$A$1:$CF$106,ROW($F12),79),"")</f>
        <v>Y</v>
      </c>
      <c r="E11" s="96">
        <f t="shared" si="0"/>
        <v>2</v>
      </c>
    </row>
    <row r="12" spans="1:5" s="9" customFormat="1" ht="12.75" x14ac:dyDescent="0.2">
      <c r="A12" s="289" t="str">
        <f>IF(INDEX('CoC Ranking Data'!$A$1:$CF$106,ROW($F13),4)&lt;&gt;"",INDEX('CoC Ranking Data'!$A$1:$CF$106,ROW($F13),4),"")</f>
        <v>Cameron/Elk Counties Behavioral &amp; Developmental Programs</v>
      </c>
      <c r="B12" s="289" t="str">
        <f>IF(INDEX('CoC Ranking Data'!$A$1:$CF$106,ROW($F13),5)&lt;&gt;"",INDEX('CoC Ranking Data'!$A$1:$CF$106,ROW($F13),5),"")</f>
        <v xml:space="preserve">Home Again </v>
      </c>
      <c r="C12" s="290" t="str">
        <f>IF(INDEX('CoC Ranking Data'!$A$1:$CF$106,ROW($F13),80)&lt;&gt;"",INDEX('CoC Ranking Data'!$A$1:$CF$106,ROW($F13),80),"")</f>
        <v>Y</v>
      </c>
      <c r="D12" s="356" t="str">
        <f>IF(INDEX('CoC Ranking Data'!$A$1:$CF$106,ROW($F13),79)&lt;&gt;"",INDEX('CoC Ranking Data'!$A$1:$CF$106,ROW($F13),79),"")</f>
        <v>Y</v>
      </c>
      <c r="E12" s="96">
        <f t="shared" si="0"/>
        <v>2</v>
      </c>
    </row>
    <row r="13" spans="1:5" s="9" customFormat="1" ht="12.75" x14ac:dyDescent="0.2">
      <c r="A13" s="289" t="str">
        <f>IF(INDEX('CoC Ranking Data'!$A$1:$CF$106,ROW($F14),4)&lt;&gt;"",INDEX('CoC Ranking Data'!$A$1:$CF$106,ROW($F14),4),"")</f>
        <v>CAPSEA, Inc.</v>
      </c>
      <c r="B13" s="289" t="str">
        <f>IF(INDEX('CoC Ranking Data'!$A$1:$CF$106,ROW($F14),5)&lt;&gt;"",INDEX('CoC Ranking Data'!$A$1:$CF$106,ROW($F14),5),"")</f>
        <v>Housing Plus</v>
      </c>
      <c r="C13" s="290" t="str">
        <f>IF(INDEX('CoC Ranking Data'!$A$1:$CF$106,ROW($F14),80)&lt;&gt;"",INDEX('CoC Ranking Data'!$A$1:$CF$106,ROW($F14),80),"")</f>
        <v>Y</v>
      </c>
      <c r="D13" s="356" t="str">
        <f>IF(INDEX('CoC Ranking Data'!$A$1:$CF$106,ROW($F14),79)&lt;&gt;"",INDEX('CoC Ranking Data'!$A$1:$CF$106,ROW($F14),79),"")</f>
        <v>Y</v>
      </c>
      <c r="E13" s="96">
        <f t="shared" si="0"/>
        <v>2</v>
      </c>
    </row>
    <row r="14" spans="1:5" s="9" customFormat="1" ht="12.75" x14ac:dyDescent="0.2">
      <c r="A14" s="289" t="str">
        <f>IF(INDEX('CoC Ranking Data'!$A$1:$CF$106,ROW($F15),4)&lt;&gt;"",INDEX('CoC Ranking Data'!$A$1:$CF$106,ROW($F15),4),"")</f>
        <v>City Mission-Living Stones, Inc.</v>
      </c>
      <c r="B14" s="289" t="str">
        <f>IF(INDEX('CoC Ranking Data'!$A$1:$CF$106,ROW($F15),5)&lt;&gt;"",INDEX('CoC Ranking Data'!$A$1:$CF$106,ROW($F15),5),"")</f>
        <v>Gallatin School Living Centre</v>
      </c>
      <c r="C14" s="290" t="str">
        <f>IF(INDEX('CoC Ranking Data'!$A$1:$CF$106,ROW($F15),80)&lt;&gt;"",INDEX('CoC Ranking Data'!$A$1:$CF$106,ROW($F15),80),"")</f>
        <v>Y</v>
      </c>
      <c r="D14" s="356" t="str">
        <f>IF(INDEX('CoC Ranking Data'!$A$1:$CF$106,ROW($F15),79)&lt;&gt;"",INDEX('CoC Ranking Data'!$A$1:$CF$106,ROW($F15),79),"")</f>
        <v>Y</v>
      </c>
      <c r="E14" s="96">
        <f t="shared" si="0"/>
        <v>2</v>
      </c>
    </row>
    <row r="15" spans="1:5" s="9" customFormat="1" ht="12.75" x14ac:dyDescent="0.2">
      <c r="A15" s="289" t="str">
        <f>IF(INDEX('CoC Ranking Data'!$A$1:$CF$106,ROW($F16),4)&lt;&gt;"",INDEX('CoC Ranking Data'!$A$1:$CF$106,ROW($F16),4),"")</f>
        <v>Community Action, Inc.</v>
      </c>
      <c r="B15" s="289" t="str">
        <f>IF(INDEX('CoC Ranking Data'!$A$1:$CF$106,ROW($F16),5)&lt;&gt;"",INDEX('CoC Ranking Data'!$A$1:$CF$106,ROW($F16),5),"")</f>
        <v>Housing for Homeless and Disabled Persons</v>
      </c>
      <c r="C15" s="290" t="str">
        <f>IF(INDEX('CoC Ranking Data'!$A$1:$CF$106,ROW($F16),80)&lt;&gt;"",INDEX('CoC Ranking Data'!$A$1:$CF$106,ROW($F16),80),"")</f>
        <v>Y</v>
      </c>
      <c r="D15" s="356" t="str">
        <f>IF(INDEX('CoC Ranking Data'!$A$1:$CF$106,ROW($F16),79)&lt;&gt;"",INDEX('CoC Ranking Data'!$A$1:$CF$106,ROW($F16),79),"")</f>
        <v>Y</v>
      </c>
      <c r="E15" s="96">
        <f t="shared" si="0"/>
        <v>2</v>
      </c>
    </row>
    <row r="16" spans="1:5" s="9" customFormat="1" ht="12.75" x14ac:dyDescent="0.2">
      <c r="A16" s="289" t="str">
        <f>IF(INDEX('CoC Ranking Data'!$A$1:$CF$106,ROW($F17),4)&lt;&gt;"",INDEX('CoC Ranking Data'!$A$1:$CF$106,ROW($F17),4),"")</f>
        <v>Community Action, Inc.</v>
      </c>
      <c r="B16" s="289" t="str">
        <f>IF(INDEX('CoC Ranking Data'!$A$1:$CF$106,ROW($F17),5)&lt;&gt;"",INDEX('CoC Ranking Data'!$A$1:$CF$106,ROW($F17),5),"")</f>
        <v>Transitional Housing Project</v>
      </c>
      <c r="C16" s="290" t="str">
        <f>IF(INDEX('CoC Ranking Data'!$A$1:$CF$106,ROW($F17),80)&lt;&gt;"",INDEX('CoC Ranking Data'!$A$1:$CF$106,ROW($F17),80),"")</f>
        <v>Y</v>
      </c>
      <c r="D16" s="356" t="str">
        <f>IF(INDEX('CoC Ranking Data'!$A$1:$CF$106,ROW($F17),79)&lt;&gt;"",INDEX('CoC Ranking Data'!$A$1:$CF$106,ROW($F17),79),"")</f>
        <v>Y</v>
      </c>
      <c r="E16" s="96">
        <f t="shared" si="0"/>
        <v>2</v>
      </c>
    </row>
    <row r="17" spans="1:5" s="9" customFormat="1" ht="12.75" x14ac:dyDescent="0.2">
      <c r="A17" s="289" t="str">
        <f>IF(INDEX('CoC Ranking Data'!$A$1:$CF$106,ROW($F18),4)&lt;&gt;"",INDEX('CoC Ranking Data'!$A$1:$CF$106,ROW($F18),4),"")</f>
        <v>Community Connections of Clearfield/Jefferson</v>
      </c>
      <c r="B17" s="289" t="str">
        <f>IF(INDEX('CoC Ranking Data'!$A$1:$CF$106,ROW($F18),5)&lt;&gt;"",INDEX('CoC Ranking Data'!$A$1:$CF$106,ROW($F18),5),"")</f>
        <v>Housing First FY 2018 Renewal Application Counties</v>
      </c>
      <c r="C17" s="290" t="str">
        <f>IF(INDEX('CoC Ranking Data'!$A$1:$CF$106,ROW($F18),80)&lt;&gt;"",INDEX('CoC Ranking Data'!$A$1:$CF$106,ROW($F18),80),"")</f>
        <v>Y</v>
      </c>
      <c r="D17" s="356" t="str">
        <f>IF(INDEX('CoC Ranking Data'!$A$1:$CF$106,ROW($F18),79)&lt;&gt;"",INDEX('CoC Ranking Data'!$A$1:$CF$106,ROW($F18),79),"")</f>
        <v>Y</v>
      </c>
      <c r="E17" s="96">
        <f t="shared" si="0"/>
        <v>2</v>
      </c>
    </row>
    <row r="18" spans="1:5" s="9" customFormat="1" ht="12.75" x14ac:dyDescent="0.2">
      <c r="A18" s="289" t="str">
        <f>IF(INDEX('CoC Ranking Data'!$A$1:$CF$106,ROW($F19),4)&lt;&gt;"",INDEX('CoC Ranking Data'!$A$1:$CF$106,ROW($F19),4),"")</f>
        <v>Community Services of Venango County, Inc.</v>
      </c>
      <c r="B18" s="289" t="str">
        <f>IF(INDEX('CoC Ranking Data'!$A$1:$CF$106,ROW($F19),5)&lt;&gt;"",INDEX('CoC Ranking Data'!$A$1:$CF$106,ROW($F19),5),"")</f>
        <v>Sycamore Commons</v>
      </c>
      <c r="C18" s="290" t="str">
        <f>IF(INDEX('CoC Ranking Data'!$A$1:$CF$106,ROW($F19),80)&lt;&gt;"",INDEX('CoC Ranking Data'!$A$1:$CF$106,ROW($F19),80),"")</f>
        <v>Y</v>
      </c>
      <c r="D18" s="356" t="str">
        <f>IF(INDEX('CoC Ranking Data'!$A$1:$CF$106,ROW($F19),79)&lt;&gt;"",INDEX('CoC Ranking Data'!$A$1:$CF$106,ROW($F19),79),"")</f>
        <v>Y</v>
      </c>
      <c r="E18" s="96">
        <f t="shared" si="0"/>
        <v>2</v>
      </c>
    </row>
    <row r="19" spans="1:5" s="9" customFormat="1" ht="12.75" x14ac:dyDescent="0.2">
      <c r="A19" s="289" t="str">
        <f>IF(INDEX('CoC Ranking Data'!$A$1:$CF$106,ROW($F20),4)&lt;&gt;"",INDEX('CoC Ranking Data'!$A$1:$CF$106,ROW($F20),4),"")</f>
        <v>Connect, Inc.</v>
      </c>
      <c r="B19" s="289" t="str">
        <f>IF(INDEX('CoC Ranking Data'!$A$1:$CF$106,ROW($F20),5)&lt;&gt;"",INDEX('CoC Ranking Data'!$A$1:$CF$106,ROW($F20),5),"")</f>
        <v>Westmoreland Permanent Supportive Housing Expansion</v>
      </c>
      <c r="C19" s="290" t="str">
        <f>IF(INDEX('CoC Ranking Data'!$A$1:$CF$106,ROW($F20),80)&lt;&gt;"",INDEX('CoC Ranking Data'!$A$1:$CF$106,ROW($F20),80),"")</f>
        <v>Y</v>
      </c>
      <c r="D19" s="356" t="str">
        <f>IF(INDEX('CoC Ranking Data'!$A$1:$CF$106,ROW($F20),79)&lt;&gt;"",INDEX('CoC Ranking Data'!$A$1:$CF$106,ROW($F20),79),"")</f>
        <v>Y</v>
      </c>
      <c r="E19" s="96">
        <f t="shared" si="0"/>
        <v>2</v>
      </c>
    </row>
    <row r="20" spans="1:5" s="9" customFormat="1" ht="12.75" x14ac:dyDescent="0.2">
      <c r="A20" s="289" t="str">
        <f>IF(INDEX('CoC Ranking Data'!$A$1:$CF$106,ROW($F21),4)&lt;&gt;"",INDEX('CoC Ranking Data'!$A$1:$CF$106,ROW($F21),4),"")</f>
        <v>County of Butler, Human Services</v>
      </c>
      <c r="B20" s="289" t="str">
        <f>IF(INDEX('CoC Ranking Data'!$A$1:$CF$106,ROW($F21),5)&lt;&gt;"",INDEX('CoC Ranking Data'!$A$1:$CF$106,ROW($F21),5),"")</f>
        <v>Home Again Butler County</v>
      </c>
      <c r="C20" s="290" t="str">
        <f>IF(INDEX('CoC Ranking Data'!$A$1:$CF$106,ROW($F21),80)&lt;&gt;"",INDEX('CoC Ranking Data'!$A$1:$CF$106,ROW($F21),80),"")</f>
        <v>Y</v>
      </c>
      <c r="D20" s="356" t="str">
        <f>IF(INDEX('CoC Ranking Data'!$A$1:$CF$106,ROW($F21),79)&lt;&gt;"",INDEX('CoC Ranking Data'!$A$1:$CF$106,ROW($F21),79),"")</f>
        <v>Y</v>
      </c>
      <c r="E20" s="96">
        <f t="shared" si="0"/>
        <v>2</v>
      </c>
    </row>
    <row r="21" spans="1:5" s="9" customFormat="1" ht="12.75" x14ac:dyDescent="0.2">
      <c r="A21" s="289" t="str">
        <f>IF(INDEX('CoC Ranking Data'!$A$1:$CF$106,ROW($F22),4)&lt;&gt;"",INDEX('CoC Ranking Data'!$A$1:$CF$106,ROW($F22),4),"")</f>
        <v>County of Butler, Human Services</v>
      </c>
      <c r="B21" s="289" t="str">
        <f>IF(INDEX('CoC Ranking Data'!$A$1:$CF$106,ROW($F22),5)&lt;&gt;"",INDEX('CoC Ranking Data'!$A$1:$CF$106,ROW($F22),5),"")</f>
        <v>HOPE Project</v>
      </c>
      <c r="C21" s="290" t="str">
        <f>IF(INDEX('CoC Ranking Data'!$A$1:$CF$106,ROW($F22),80)&lt;&gt;"",INDEX('CoC Ranking Data'!$A$1:$CF$106,ROW($F22),80),"")</f>
        <v>Y</v>
      </c>
      <c r="D21" s="356" t="str">
        <f>IF(INDEX('CoC Ranking Data'!$A$1:$CF$106,ROW($F22),79)&lt;&gt;"",INDEX('CoC Ranking Data'!$A$1:$CF$106,ROW($F22),79),"")</f>
        <v>Y</v>
      </c>
      <c r="E21" s="96">
        <f t="shared" si="0"/>
        <v>2</v>
      </c>
    </row>
    <row r="22" spans="1:5" s="9" customFormat="1" ht="12.75" x14ac:dyDescent="0.2">
      <c r="A22" s="289" t="str">
        <f>IF(INDEX('CoC Ranking Data'!$A$1:$CF$106,ROW($F23),4)&lt;&gt;"",INDEX('CoC Ranking Data'!$A$1:$CF$106,ROW($F23),4),"")</f>
        <v>County of Butler, Human Services</v>
      </c>
      <c r="B22" s="289" t="str">
        <f>IF(INDEX('CoC Ranking Data'!$A$1:$CF$106,ROW($F23),5)&lt;&gt;"",INDEX('CoC Ranking Data'!$A$1:$CF$106,ROW($F23),5),"")</f>
        <v>Path Transition Age Project</v>
      </c>
      <c r="C22" s="290" t="str">
        <f>IF(INDEX('CoC Ranking Data'!$A$1:$CF$106,ROW($F23),80)&lt;&gt;"",INDEX('CoC Ranking Data'!$A$1:$CF$106,ROW($F23),80),"")</f>
        <v>Y</v>
      </c>
      <c r="D22" s="356" t="str">
        <f>IF(INDEX('CoC Ranking Data'!$A$1:$CF$106,ROW($F23),79)&lt;&gt;"",INDEX('CoC Ranking Data'!$A$1:$CF$106,ROW($F23),79),"")</f>
        <v>Y</v>
      </c>
      <c r="E22" s="96">
        <f t="shared" si="0"/>
        <v>2</v>
      </c>
    </row>
    <row r="23" spans="1:5" s="9" customFormat="1" ht="12.75" x14ac:dyDescent="0.2">
      <c r="A23" s="289" t="str">
        <f>IF(INDEX('CoC Ranking Data'!$A$1:$CF$106,ROW($F24),4)&lt;&gt;"",INDEX('CoC Ranking Data'!$A$1:$CF$106,ROW($F24),4),"")</f>
        <v>County of Greene</v>
      </c>
      <c r="B23" s="289" t="str">
        <f>IF(INDEX('CoC Ranking Data'!$A$1:$CF$106,ROW($F24),5)&lt;&gt;"",INDEX('CoC Ranking Data'!$A$1:$CF$106,ROW($F24),5),"")</f>
        <v>Greene County Rapid Rehousing Project</v>
      </c>
      <c r="C23" s="290" t="str">
        <f>IF(INDEX('CoC Ranking Data'!$A$1:$CF$106,ROW($F24),80)&lt;&gt;"",INDEX('CoC Ranking Data'!$A$1:$CF$106,ROW($F24),80),"")</f>
        <v>Y</v>
      </c>
      <c r="D23" s="356" t="str">
        <f>IF(INDEX('CoC Ranking Data'!$A$1:$CF$106,ROW($F24),79)&lt;&gt;"",INDEX('CoC Ranking Data'!$A$1:$CF$106,ROW($F24),79),"")</f>
        <v>Y</v>
      </c>
      <c r="E23" s="96">
        <f t="shared" si="0"/>
        <v>2</v>
      </c>
    </row>
    <row r="24" spans="1:5" s="9" customFormat="1" ht="12.75" x14ac:dyDescent="0.2">
      <c r="A24" s="289" t="str">
        <f>IF(INDEX('CoC Ranking Data'!$A$1:$CF$106,ROW($F25),4)&lt;&gt;"",INDEX('CoC Ranking Data'!$A$1:$CF$106,ROW($F25),4),"")</f>
        <v>County of Greene</v>
      </c>
      <c r="B24" s="289" t="str">
        <f>IF(INDEX('CoC Ranking Data'!$A$1:$CF$106,ROW($F25),5)&lt;&gt;"",INDEX('CoC Ranking Data'!$A$1:$CF$106,ROW($F25),5),"")</f>
        <v>Greene County Shelter + Care Project</v>
      </c>
      <c r="C24" s="290" t="str">
        <f>IF(INDEX('CoC Ranking Data'!$A$1:$CF$106,ROW($F25),80)&lt;&gt;"",INDEX('CoC Ranking Data'!$A$1:$CF$106,ROW($F25),80),"")</f>
        <v>Y</v>
      </c>
      <c r="D24" s="356" t="str">
        <f>IF(INDEX('CoC Ranking Data'!$A$1:$CF$106,ROW($F25),79)&lt;&gt;"",INDEX('CoC Ranking Data'!$A$1:$CF$106,ROW($F25),79),"")</f>
        <v>Y</v>
      </c>
      <c r="E24" s="96">
        <f t="shared" si="0"/>
        <v>2</v>
      </c>
    </row>
    <row r="25" spans="1:5" s="9" customFormat="1" ht="12.75" x14ac:dyDescent="0.2">
      <c r="A25" s="289" t="str">
        <f>IF(INDEX('CoC Ranking Data'!$A$1:$CF$106,ROW($F26),4)&lt;&gt;"",INDEX('CoC Ranking Data'!$A$1:$CF$106,ROW($F26),4),"")</f>
        <v>County of Greene</v>
      </c>
      <c r="B25" s="289" t="str">
        <f>IF(INDEX('CoC Ranking Data'!$A$1:$CF$106,ROW($F26),5)&lt;&gt;"",INDEX('CoC Ranking Data'!$A$1:$CF$106,ROW($F26),5),"")</f>
        <v>Greene County Supportive Housing Project</v>
      </c>
      <c r="C25" s="290" t="str">
        <f>IF(INDEX('CoC Ranking Data'!$A$1:$CF$106,ROW($F26),80)&lt;&gt;"",INDEX('CoC Ranking Data'!$A$1:$CF$106,ROW($F26),80),"")</f>
        <v>Y</v>
      </c>
      <c r="D25" s="356" t="str">
        <f>IF(INDEX('CoC Ranking Data'!$A$1:$CF$106,ROW($F26),79)&lt;&gt;"",INDEX('CoC Ranking Data'!$A$1:$CF$106,ROW($F26),79),"")</f>
        <v>Y</v>
      </c>
      <c r="E25" s="96">
        <f t="shared" si="0"/>
        <v>2</v>
      </c>
    </row>
    <row r="26" spans="1:5" s="9" customFormat="1" ht="12.75" x14ac:dyDescent="0.2">
      <c r="A26" s="289" t="str">
        <f>IF(INDEX('CoC Ranking Data'!$A$1:$CF$106,ROW($F27),4)&lt;&gt;"",INDEX('CoC Ranking Data'!$A$1:$CF$106,ROW($F27),4),"")</f>
        <v>County of Washington</v>
      </c>
      <c r="B26" s="289" t="str">
        <f>IF(INDEX('CoC Ranking Data'!$A$1:$CF$106,ROW($F27),5)&lt;&gt;"",INDEX('CoC Ranking Data'!$A$1:$CF$106,ROW($F27),5),"")</f>
        <v>Crossing Pointe</v>
      </c>
      <c r="C26" s="290" t="str">
        <f>IF(INDEX('CoC Ranking Data'!$A$1:$CF$106,ROW($F27),80)&lt;&gt;"",INDEX('CoC Ranking Data'!$A$1:$CF$106,ROW($F27),80),"")</f>
        <v>Y</v>
      </c>
      <c r="D26" s="356" t="str">
        <f>IF(INDEX('CoC Ranking Data'!$A$1:$CF$106,ROW($F27),79)&lt;&gt;"",INDEX('CoC Ranking Data'!$A$1:$CF$106,ROW($F27),79),"")</f>
        <v>Y</v>
      </c>
      <c r="E26" s="96">
        <f t="shared" si="0"/>
        <v>2</v>
      </c>
    </row>
    <row r="27" spans="1:5" s="9" customFormat="1" ht="12.75" x14ac:dyDescent="0.2">
      <c r="A27" s="289" t="str">
        <f>IF(INDEX('CoC Ranking Data'!$A$1:$CF$106,ROW($F28),4)&lt;&gt;"",INDEX('CoC Ranking Data'!$A$1:$CF$106,ROW($F28),4),"")</f>
        <v>County of Washington</v>
      </c>
      <c r="B27" s="289" t="str">
        <f>IF(INDEX('CoC Ranking Data'!$A$1:$CF$106,ROW($F28),5)&lt;&gt;"",INDEX('CoC Ranking Data'!$A$1:$CF$106,ROW($F28),5),"")</f>
        <v>Permanent Supportive Housing</v>
      </c>
      <c r="C27" s="290" t="str">
        <f>IF(INDEX('CoC Ranking Data'!$A$1:$CF$106,ROW($F28),80)&lt;&gt;"",INDEX('CoC Ranking Data'!$A$1:$CF$106,ROW($F28),80),"")</f>
        <v>Y</v>
      </c>
      <c r="D27" s="356" t="str">
        <f>IF(INDEX('CoC Ranking Data'!$A$1:$CF$106,ROW($F28),79)&lt;&gt;"",INDEX('CoC Ranking Data'!$A$1:$CF$106,ROW($F28),79),"")</f>
        <v>Y</v>
      </c>
      <c r="E27" s="96">
        <f t="shared" si="0"/>
        <v>2</v>
      </c>
    </row>
    <row r="28" spans="1:5" s="9" customFormat="1" ht="12.75" x14ac:dyDescent="0.2">
      <c r="A28" s="289" t="str">
        <f>IF(INDEX('CoC Ranking Data'!$A$1:$CF$106,ROW($F29),4)&lt;&gt;"",INDEX('CoC Ranking Data'!$A$1:$CF$106,ROW($F29),4),"")</f>
        <v>County of Washington</v>
      </c>
      <c r="B28" s="289" t="str">
        <f>IF(INDEX('CoC Ranking Data'!$A$1:$CF$106,ROW($F29),5)&lt;&gt;"",INDEX('CoC Ranking Data'!$A$1:$CF$106,ROW($F29),5),"")</f>
        <v>Shelter plus Care - Washington City Mission</v>
      </c>
      <c r="C28" s="290" t="str">
        <f>IF(INDEX('CoC Ranking Data'!$A$1:$CF$106,ROW($F29),80)&lt;&gt;"",INDEX('CoC Ranking Data'!$A$1:$CF$106,ROW($F29),80),"")</f>
        <v>Y</v>
      </c>
      <c r="D28" s="356" t="str">
        <f>IF(INDEX('CoC Ranking Data'!$A$1:$CF$106,ROW($F29),79)&lt;&gt;"",INDEX('CoC Ranking Data'!$A$1:$CF$106,ROW($F29),79),"")</f>
        <v>Y</v>
      </c>
      <c r="E28" s="96">
        <f t="shared" si="0"/>
        <v>2</v>
      </c>
    </row>
    <row r="29" spans="1:5" s="9" customFormat="1" ht="12.75" x14ac:dyDescent="0.2">
      <c r="A29" s="289" t="str">
        <f>IF(INDEX('CoC Ranking Data'!$A$1:$CF$106,ROW($F30),4)&lt;&gt;"",INDEX('CoC Ranking Data'!$A$1:$CF$106,ROW($F30),4),"")</f>
        <v>County of Washington</v>
      </c>
      <c r="B29" s="289" t="str">
        <f>IF(INDEX('CoC Ranking Data'!$A$1:$CF$106,ROW($F30),5)&lt;&gt;"",INDEX('CoC Ranking Data'!$A$1:$CF$106,ROW($F30),5),"")</f>
        <v>Shelter plus Care I</v>
      </c>
      <c r="C29" s="290" t="str">
        <f>IF(INDEX('CoC Ranking Data'!$A$1:$CF$106,ROW($F30),80)&lt;&gt;"",INDEX('CoC Ranking Data'!$A$1:$CF$106,ROW($F30),80),"")</f>
        <v>Y</v>
      </c>
      <c r="D29" s="356" t="str">
        <f>IF(INDEX('CoC Ranking Data'!$A$1:$CF$106,ROW($F30),79)&lt;&gt;"",INDEX('CoC Ranking Data'!$A$1:$CF$106,ROW($F30),79),"")</f>
        <v>Y</v>
      </c>
      <c r="E29" s="96">
        <f t="shared" si="0"/>
        <v>2</v>
      </c>
    </row>
    <row r="30" spans="1:5" s="9" customFormat="1" ht="12.75" x14ac:dyDescent="0.2">
      <c r="A30" s="289" t="str">
        <f>IF(INDEX('CoC Ranking Data'!$A$1:$CF$106,ROW($F31),4)&lt;&gt;"",INDEX('CoC Ranking Data'!$A$1:$CF$106,ROW($F31),4),"")</f>
        <v>County of Washington</v>
      </c>
      <c r="B30" s="289" t="str">
        <f>IF(INDEX('CoC Ranking Data'!$A$1:$CF$106,ROW($F31),5)&lt;&gt;"",INDEX('CoC Ranking Data'!$A$1:$CF$106,ROW($F31),5),"")</f>
        <v>Supportive Living</v>
      </c>
      <c r="C30" s="290" t="str">
        <f>IF(INDEX('CoC Ranking Data'!$A$1:$CF$106,ROW($F31),80)&lt;&gt;"",INDEX('CoC Ranking Data'!$A$1:$CF$106,ROW($F31),80),"")</f>
        <v>Y</v>
      </c>
      <c r="D30" s="356" t="str">
        <f>IF(INDEX('CoC Ranking Data'!$A$1:$CF$106,ROW($F31),79)&lt;&gt;"",INDEX('CoC Ranking Data'!$A$1:$CF$106,ROW($F31),79),"")</f>
        <v>Y</v>
      </c>
      <c r="E30" s="96">
        <f t="shared" si="0"/>
        <v>2</v>
      </c>
    </row>
    <row r="31" spans="1:5" s="9" customFormat="1" ht="12.75" x14ac:dyDescent="0.2">
      <c r="A31" s="289" t="str">
        <f>IF(INDEX('CoC Ranking Data'!$A$1:$CF$106,ROW($F32),4)&lt;&gt;"",INDEX('CoC Ranking Data'!$A$1:$CF$106,ROW($F32),4),"")</f>
        <v>Crawford County Coalition on Housing Needs, Inc.</v>
      </c>
      <c r="B31" s="289" t="str">
        <f>IF(INDEX('CoC Ranking Data'!$A$1:$CF$106,ROW($F32),5)&lt;&gt;"",INDEX('CoC Ranking Data'!$A$1:$CF$106,ROW($F32),5),"")</f>
        <v>Liberty House Transitional Housing Program</v>
      </c>
      <c r="C31" s="290" t="str">
        <f>IF(INDEX('CoC Ranking Data'!$A$1:$CF$106,ROW($F32),80)&lt;&gt;"",INDEX('CoC Ranking Data'!$A$1:$CF$106,ROW($F32),80),"")</f>
        <v>Y</v>
      </c>
      <c r="D31" s="356" t="str">
        <f>IF(INDEX('CoC Ranking Data'!$A$1:$CF$106,ROW($F32),79)&lt;&gt;"",INDEX('CoC Ranking Data'!$A$1:$CF$106,ROW($F32),79),"")</f>
        <v>Y</v>
      </c>
      <c r="E31" s="96">
        <f t="shared" si="0"/>
        <v>2</v>
      </c>
    </row>
    <row r="32" spans="1:5" s="9" customFormat="1" ht="12.75" x14ac:dyDescent="0.2">
      <c r="A32" s="289" t="str">
        <f>IF(INDEX('CoC Ranking Data'!$A$1:$CF$106,ROW($F33),4)&lt;&gt;"",INDEX('CoC Ranking Data'!$A$1:$CF$106,ROW($F33),4),"")</f>
        <v>Crawford County Commissioners</v>
      </c>
      <c r="B32" s="289" t="str">
        <f>IF(INDEX('CoC Ranking Data'!$A$1:$CF$106,ROW($F33),5)&lt;&gt;"",INDEX('CoC Ranking Data'!$A$1:$CF$106,ROW($F33),5),"")</f>
        <v>Crawford County Shelter plus Care</v>
      </c>
      <c r="C32" s="290" t="str">
        <f>IF(INDEX('CoC Ranking Data'!$A$1:$CF$106,ROW($F33),80)&lt;&gt;"",INDEX('CoC Ranking Data'!$A$1:$CF$106,ROW($F33),80),"")</f>
        <v>Y</v>
      </c>
      <c r="D32" s="356" t="str">
        <f>IF(INDEX('CoC Ranking Data'!$A$1:$CF$106,ROW($F33),79)&lt;&gt;"",INDEX('CoC Ranking Data'!$A$1:$CF$106,ROW($F33),79),"")</f>
        <v>Y</v>
      </c>
      <c r="E32" s="96">
        <f t="shared" si="0"/>
        <v>2</v>
      </c>
    </row>
    <row r="33" spans="1:5" s="9" customFormat="1" ht="12.75" x14ac:dyDescent="0.2">
      <c r="A33" s="289" t="str">
        <f>IF(INDEX('CoC Ranking Data'!$A$1:$CF$106,ROW($F34),4)&lt;&gt;"",INDEX('CoC Ranking Data'!$A$1:$CF$106,ROW($F34),4),"")</f>
        <v>Crawford County Mental Health Awareness Program, Inc.</v>
      </c>
      <c r="B33" s="289" t="str">
        <f>IF(INDEX('CoC Ranking Data'!$A$1:$CF$106,ROW($F34),5)&lt;&gt;"",INDEX('CoC Ranking Data'!$A$1:$CF$106,ROW($F34),5),"")</f>
        <v>CHAPS Fairweather Lodge</v>
      </c>
      <c r="C33" s="290" t="str">
        <f>IF(INDEX('CoC Ranking Data'!$A$1:$CF$106,ROW($F34),80)&lt;&gt;"",INDEX('CoC Ranking Data'!$A$1:$CF$106,ROW($F34),80),"")</f>
        <v>Y</v>
      </c>
      <c r="D33" s="356" t="str">
        <f>IF(INDEX('CoC Ranking Data'!$A$1:$CF$106,ROW($F34),79)&lt;&gt;"",INDEX('CoC Ranking Data'!$A$1:$CF$106,ROW($F34),79),"")</f>
        <v>Y</v>
      </c>
      <c r="E33" s="96">
        <f t="shared" si="0"/>
        <v>2</v>
      </c>
    </row>
    <row r="34" spans="1:5" s="9" customFormat="1" ht="12.75" x14ac:dyDescent="0.2">
      <c r="A34" s="289" t="str">
        <f>IF(INDEX('CoC Ranking Data'!$A$1:$CF$106,ROW($F35),4)&lt;&gt;"",INDEX('CoC Ranking Data'!$A$1:$CF$106,ROW($F35),4),"")</f>
        <v>Crawford County Mental Health Awareness Program, Inc.</v>
      </c>
      <c r="B34" s="289" t="str">
        <f>IF(INDEX('CoC Ranking Data'!$A$1:$CF$106,ROW($F35),5)&lt;&gt;"",INDEX('CoC Ranking Data'!$A$1:$CF$106,ROW($F35),5),"")</f>
        <v xml:space="preserve">CHAPS Family Housing </v>
      </c>
      <c r="C34" s="290" t="str">
        <f>IF(INDEX('CoC Ranking Data'!$A$1:$CF$106,ROW($F35),80)&lt;&gt;"",INDEX('CoC Ranking Data'!$A$1:$CF$106,ROW($F35),80),"")</f>
        <v>Y</v>
      </c>
      <c r="D34" s="356" t="str">
        <f>IF(INDEX('CoC Ranking Data'!$A$1:$CF$106,ROW($F35),79)&lt;&gt;"",INDEX('CoC Ranking Data'!$A$1:$CF$106,ROW($F35),79),"")</f>
        <v>Y</v>
      </c>
      <c r="E34" s="96">
        <f t="shared" si="0"/>
        <v>2</v>
      </c>
    </row>
    <row r="35" spans="1:5" s="9" customFormat="1" ht="12.75" x14ac:dyDescent="0.2">
      <c r="A35" s="289" t="str">
        <f>IF(INDEX('CoC Ranking Data'!$A$1:$CF$106,ROW($F36),4)&lt;&gt;"",INDEX('CoC Ranking Data'!$A$1:$CF$106,ROW($F36),4),"")</f>
        <v>Crawford County Mental Health Awareness Program, Inc.</v>
      </c>
      <c r="B35" s="289" t="str">
        <f>IF(INDEX('CoC Ranking Data'!$A$1:$CF$106,ROW($F36),5)&lt;&gt;"",INDEX('CoC Ranking Data'!$A$1:$CF$106,ROW($F36),5),"")</f>
        <v>Crawford County Housing Advocacy Project</v>
      </c>
      <c r="C35" s="290" t="str">
        <f>IF(INDEX('CoC Ranking Data'!$A$1:$CF$106,ROW($F36),80)&lt;&gt;"",INDEX('CoC Ranking Data'!$A$1:$CF$106,ROW($F36),80),"")</f>
        <v>Y</v>
      </c>
      <c r="D35" s="356" t="str">
        <f>IF(INDEX('CoC Ranking Data'!$A$1:$CF$106,ROW($F36),79)&lt;&gt;"",INDEX('CoC Ranking Data'!$A$1:$CF$106,ROW($F36),79),"")</f>
        <v>Y</v>
      </c>
      <c r="E35" s="96">
        <f t="shared" si="0"/>
        <v>2</v>
      </c>
    </row>
    <row r="36" spans="1:5" s="9" customFormat="1" ht="12.75" x14ac:dyDescent="0.2">
      <c r="A36" s="289" t="str">
        <f>IF(INDEX('CoC Ranking Data'!$A$1:$CF$106,ROW($F37),4)&lt;&gt;"",INDEX('CoC Ranking Data'!$A$1:$CF$106,ROW($F37),4),"")</f>
        <v>Crawford County Mental Health Awareness Program, Inc.</v>
      </c>
      <c r="B36" s="289" t="str">
        <f>IF(INDEX('CoC Ranking Data'!$A$1:$CF$106,ROW($F37),5)&lt;&gt;"",INDEX('CoC Ranking Data'!$A$1:$CF$106,ROW($F37),5),"")</f>
        <v xml:space="preserve">Housing Now </v>
      </c>
      <c r="C36" s="290" t="str">
        <f>IF(INDEX('CoC Ranking Data'!$A$1:$CF$106,ROW($F37),80)&lt;&gt;"",INDEX('CoC Ranking Data'!$A$1:$CF$106,ROW($F37),80),"")</f>
        <v>Y</v>
      </c>
      <c r="D36" s="356" t="str">
        <f>IF(INDEX('CoC Ranking Data'!$A$1:$CF$106,ROW($F37),79)&lt;&gt;"",INDEX('CoC Ranking Data'!$A$1:$CF$106,ROW($F37),79),"")</f>
        <v>Y</v>
      </c>
      <c r="E36" s="96">
        <f t="shared" si="0"/>
        <v>2</v>
      </c>
    </row>
    <row r="37" spans="1:5" s="9" customFormat="1" ht="12.75" x14ac:dyDescent="0.2">
      <c r="A37" s="289" t="str">
        <f>IF(INDEX('CoC Ranking Data'!$A$1:$CF$106,ROW($F38),4)&lt;&gt;"",INDEX('CoC Ranking Data'!$A$1:$CF$106,ROW($F38),4),"")</f>
        <v>DuBois Housing Authority</v>
      </c>
      <c r="B37" s="289" t="str">
        <f>IF(INDEX('CoC Ranking Data'!$A$1:$CF$106,ROW($F38),5)&lt;&gt;"",INDEX('CoC Ranking Data'!$A$1:$CF$106,ROW($F38),5),"")</f>
        <v>2018 Renewal App - DuBois Housing Authority - Shelter Plus Care 1/2/3/4/5</v>
      </c>
      <c r="C37" s="290" t="str">
        <f>IF(INDEX('CoC Ranking Data'!$A$1:$CF$106,ROW($F38),80)&lt;&gt;"",INDEX('CoC Ranking Data'!$A$1:$CF$106,ROW($F38),80),"")</f>
        <v>Y</v>
      </c>
      <c r="D37" s="356" t="str">
        <f>IF(INDEX('CoC Ranking Data'!$A$1:$CF$106,ROW($F38),79)&lt;&gt;"",INDEX('CoC Ranking Data'!$A$1:$CF$106,ROW($F38),79),"")</f>
        <v>Y</v>
      </c>
      <c r="E37" s="96">
        <f t="shared" si="0"/>
        <v>2</v>
      </c>
    </row>
    <row r="38" spans="1:5" s="9" customFormat="1" ht="12.75" x14ac:dyDescent="0.2">
      <c r="A38" s="289" t="str">
        <f>IF(INDEX('CoC Ranking Data'!$A$1:$CF$106,ROW($F39),4)&lt;&gt;"",INDEX('CoC Ranking Data'!$A$1:$CF$106,ROW($F39),4),"")</f>
        <v>Fayette County Community Action Agency, Inc.</v>
      </c>
      <c r="B38" s="289" t="str">
        <f>IF(INDEX('CoC Ranking Data'!$A$1:$CF$106,ROW($F39),5)&lt;&gt;"",INDEX('CoC Ranking Data'!$A$1:$CF$106,ROW($F39),5),"")</f>
        <v>Fairweather Lodge Supportive Housing</v>
      </c>
      <c r="C38" s="290" t="str">
        <f>IF(INDEX('CoC Ranking Data'!$A$1:$CF$106,ROW($F39),80)&lt;&gt;"",INDEX('CoC Ranking Data'!$A$1:$CF$106,ROW($F39),80),"")</f>
        <v>Y</v>
      </c>
      <c r="D38" s="356" t="str">
        <f>IF(INDEX('CoC Ranking Data'!$A$1:$CF$106,ROW($F39),79)&lt;&gt;"",INDEX('CoC Ranking Data'!$A$1:$CF$106,ROW($F39),79),"")</f>
        <v>Y</v>
      </c>
      <c r="E38" s="96">
        <f t="shared" si="0"/>
        <v>2</v>
      </c>
    </row>
    <row r="39" spans="1:5" s="9" customFormat="1" ht="12.75" x14ac:dyDescent="0.2">
      <c r="A39" s="289" t="str">
        <f>IF(INDEX('CoC Ranking Data'!$A$1:$CF$106,ROW($F40),4)&lt;&gt;"",INDEX('CoC Ranking Data'!$A$1:$CF$106,ROW($F40),4),"")</f>
        <v>Fayette County Community Action Agency, Inc.</v>
      </c>
      <c r="B39" s="289" t="str">
        <f>IF(INDEX('CoC Ranking Data'!$A$1:$CF$106,ROW($F40),5)&lt;&gt;"",INDEX('CoC Ranking Data'!$A$1:$CF$106,ROW($F40),5),"")</f>
        <v>Fayette Apartments</v>
      </c>
      <c r="C39" s="290" t="str">
        <f>IF(INDEX('CoC Ranking Data'!$A$1:$CF$106,ROW($F40),80)&lt;&gt;"",INDEX('CoC Ranking Data'!$A$1:$CF$106,ROW($F40),80),"")</f>
        <v>Y</v>
      </c>
      <c r="D39" s="356" t="str">
        <f>IF(INDEX('CoC Ranking Data'!$A$1:$CF$106,ROW($F40),79)&lt;&gt;"",INDEX('CoC Ranking Data'!$A$1:$CF$106,ROW($F40),79),"")</f>
        <v>Y</v>
      </c>
      <c r="E39" s="96">
        <f t="shared" si="0"/>
        <v>2</v>
      </c>
    </row>
    <row r="40" spans="1:5" s="9" customFormat="1" ht="12.75" x14ac:dyDescent="0.2">
      <c r="A40" s="289" t="str">
        <f>IF(INDEX('CoC Ranking Data'!$A$1:$CF$106,ROW($F41),4)&lt;&gt;"",INDEX('CoC Ranking Data'!$A$1:$CF$106,ROW($F41),4),"")</f>
        <v>Fayette County Community Action Agency, Inc.</v>
      </c>
      <c r="B40" s="289" t="str">
        <f>IF(INDEX('CoC Ranking Data'!$A$1:$CF$106,ROW($F41),5)&lt;&gt;"",INDEX('CoC Ranking Data'!$A$1:$CF$106,ROW($F41),5),"")</f>
        <v>Fayette County Rapid Rehousing</v>
      </c>
      <c r="C40" s="290" t="str">
        <f>IF(INDEX('CoC Ranking Data'!$A$1:$CF$106,ROW($F41),80)&lt;&gt;"",INDEX('CoC Ranking Data'!$A$1:$CF$106,ROW($F41),80),"")</f>
        <v>Y</v>
      </c>
      <c r="D40" s="356" t="str">
        <f>IF(INDEX('CoC Ranking Data'!$A$1:$CF$106,ROW($F41),79)&lt;&gt;"",INDEX('CoC Ranking Data'!$A$1:$CF$106,ROW($F41),79),"")</f>
        <v>Y</v>
      </c>
      <c r="E40" s="96">
        <f t="shared" si="0"/>
        <v>2</v>
      </c>
    </row>
    <row r="41" spans="1:5" s="9" customFormat="1" ht="12.75" x14ac:dyDescent="0.2">
      <c r="A41" s="289" t="str">
        <f>IF(INDEX('CoC Ranking Data'!$A$1:$CF$106,ROW($F42),4)&lt;&gt;"",INDEX('CoC Ranking Data'!$A$1:$CF$106,ROW($F42),4),"")</f>
        <v>Fayette County Community Action Agency, Inc.</v>
      </c>
      <c r="B41" s="289" t="str">
        <f>IF(INDEX('CoC Ranking Data'!$A$1:$CF$106,ROW($F42),5)&lt;&gt;"",INDEX('CoC Ranking Data'!$A$1:$CF$106,ROW($F42),5),"")</f>
        <v>Lenox Street Apartments</v>
      </c>
      <c r="C41" s="290" t="str">
        <f>IF(INDEX('CoC Ranking Data'!$A$1:$CF$106,ROW($F42),80)&lt;&gt;"",INDEX('CoC Ranking Data'!$A$1:$CF$106,ROW($F42),80),"")</f>
        <v>Y</v>
      </c>
      <c r="D41" s="356" t="str">
        <f>IF(INDEX('CoC Ranking Data'!$A$1:$CF$106,ROW($F42),79)&lt;&gt;"",INDEX('CoC Ranking Data'!$A$1:$CF$106,ROW($F42),79),"")</f>
        <v>Y</v>
      </c>
      <c r="E41" s="96">
        <f t="shared" si="0"/>
        <v>2</v>
      </c>
    </row>
    <row r="42" spans="1:5" s="9" customFormat="1" ht="12.75" x14ac:dyDescent="0.2">
      <c r="A42" s="289" t="str">
        <f>IF(INDEX('CoC Ranking Data'!$A$1:$CF$106,ROW($F43),4)&lt;&gt;"",INDEX('CoC Ranking Data'!$A$1:$CF$106,ROW($F43),4),"")</f>
        <v>Fayette County Community Action Agency, Inc.</v>
      </c>
      <c r="B42" s="289" t="str">
        <f>IF(INDEX('CoC Ranking Data'!$A$1:$CF$106,ROW($F43),5)&lt;&gt;"",INDEX('CoC Ranking Data'!$A$1:$CF$106,ROW($F43),5),"")</f>
        <v>Southwest Regional Rapid Re-Housing Program</v>
      </c>
      <c r="C42" s="290" t="str">
        <f>IF(INDEX('CoC Ranking Data'!$A$1:$CF$106,ROW($F43),80)&lt;&gt;"",INDEX('CoC Ranking Data'!$A$1:$CF$106,ROW($F43),80),"")</f>
        <v>Y</v>
      </c>
      <c r="D42" s="356" t="str">
        <f>IF(INDEX('CoC Ranking Data'!$A$1:$CF$106,ROW($F43),79)&lt;&gt;"",INDEX('CoC Ranking Data'!$A$1:$CF$106,ROW($F43),79),"")</f>
        <v>Y</v>
      </c>
      <c r="E42" s="96">
        <f t="shared" si="0"/>
        <v>2</v>
      </c>
    </row>
    <row r="43" spans="1:5" s="9" customFormat="1" ht="13.5" customHeight="1" x14ac:dyDescent="0.2">
      <c r="A43" s="289" t="str">
        <f>IF(INDEX('CoC Ranking Data'!$A$1:$CF$106,ROW($F44),4)&lt;&gt;"",INDEX('CoC Ranking Data'!$A$1:$CF$106,ROW($F44),4),"")</f>
        <v>Housing Authority of the County of Butler</v>
      </c>
      <c r="B43" s="289" t="str">
        <f>IF(INDEX('CoC Ranking Data'!$A$1:$CF$106,ROW($F44),5)&lt;&gt;"",INDEX('CoC Ranking Data'!$A$1:$CF$106,ROW($F44),5),"")</f>
        <v>Franklin Court Chronically Homeless</v>
      </c>
      <c r="C43" s="290" t="str">
        <f>IF(INDEX('CoC Ranking Data'!$A$1:$CF$106,ROW($F44),80)&lt;&gt;"",INDEX('CoC Ranking Data'!$A$1:$CF$106,ROW($F44),80),"")</f>
        <v>Y</v>
      </c>
      <c r="D43" s="356" t="str">
        <f>IF(INDEX('CoC Ranking Data'!$A$1:$CF$106,ROW($F44),79)&lt;&gt;"",INDEX('CoC Ranking Data'!$A$1:$CF$106,ROW($F44),79),"")</f>
        <v>N</v>
      </c>
      <c r="E43" s="96">
        <f t="shared" si="0"/>
        <v>1</v>
      </c>
    </row>
    <row r="44" spans="1:5" s="9" customFormat="1" ht="12.75" x14ac:dyDescent="0.2">
      <c r="A44" s="289" t="str">
        <f>IF(INDEX('CoC Ranking Data'!$A$1:$CF$106,ROW($F45),4)&lt;&gt;"",INDEX('CoC Ranking Data'!$A$1:$CF$106,ROW($F45),4),"")</f>
        <v>Indiana County Community Action Program, Inc.</v>
      </c>
      <c r="B44" s="289" t="str">
        <f>IF(INDEX('CoC Ranking Data'!$A$1:$CF$106,ROW($F45),5)&lt;&gt;"",INDEX('CoC Ranking Data'!$A$1:$CF$106,ROW($F45),5),"")</f>
        <v>PHD Consolidated</v>
      </c>
      <c r="C44" s="290" t="str">
        <f>IF(INDEX('CoC Ranking Data'!$A$1:$CF$106,ROW($F45),80)&lt;&gt;"",INDEX('CoC Ranking Data'!$A$1:$CF$106,ROW($F45),80),"")</f>
        <v>Y</v>
      </c>
      <c r="D44" s="356" t="str">
        <f>IF(INDEX('CoC Ranking Data'!$A$1:$CF$106,ROW($F45),79)&lt;&gt;"",INDEX('CoC Ranking Data'!$A$1:$CF$106,ROW($F45),79),"")</f>
        <v>Y</v>
      </c>
      <c r="E44" s="96">
        <f t="shared" si="0"/>
        <v>2</v>
      </c>
    </row>
    <row r="45" spans="1:5" s="9" customFormat="1" ht="12.75" x14ac:dyDescent="0.2">
      <c r="A45" s="289" t="str">
        <f>IF(INDEX('CoC Ranking Data'!$A$1:$CF$106,ROW($F46),4)&lt;&gt;"",INDEX('CoC Ranking Data'!$A$1:$CF$106,ROW($F46),4),"")</f>
        <v>Lawrence County Social Services, Inc.</v>
      </c>
      <c r="B45" s="289" t="str">
        <f>IF(INDEX('CoC Ranking Data'!$A$1:$CF$106,ROW($F46),5)&lt;&gt;"",INDEX('CoC Ranking Data'!$A$1:$CF$106,ROW($F46),5),"")</f>
        <v>NWRHA</v>
      </c>
      <c r="C45" s="290" t="str">
        <f>IF(INDEX('CoC Ranking Data'!$A$1:$CF$106,ROW($F46),80)&lt;&gt;"",INDEX('CoC Ranking Data'!$A$1:$CF$106,ROW($F46),80),"")</f>
        <v>Y</v>
      </c>
      <c r="D45" s="356" t="str">
        <f>IF(INDEX('CoC Ranking Data'!$A$1:$CF$106,ROW($F46),79)&lt;&gt;"",INDEX('CoC Ranking Data'!$A$1:$CF$106,ROW($F46),79),"")</f>
        <v>Y</v>
      </c>
      <c r="E45" s="96">
        <f t="shared" si="0"/>
        <v>2</v>
      </c>
    </row>
    <row r="46" spans="1:5" s="9" customFormat="1" ht="12.75" x14ac:dyDescent="0.2">
      <c r="A46" s="289" t="str">
        <f>IF(INDEX('CoC Ranking Data'!$A$1:$CF$106,ROW($F47),4)&lt;&gt;"",INDEX('CoC Ranking Data'!$A$1:$CF$106,ROW($F47),4),"")</f>
        <v>Lawrence County Social Services, Inc.</v>
      </c>
      <c r="B46" s="289" t="str">
        <f>IF(INDEX('CoC Ranking Data'!$A$1:$CF$106,ROW($F47),5)&lt;&gt;"",INDEX('CoC Ranking Data'!$A$1:$CF$106,ROW($F47),5),"")</f>
        <v>NWRHA 2</v>
      </c>
      <c r="C46" s="290" t="str">
        <f>IF(INDEX('CoC Ranking Data'!$A$1:$CF$106,ROW($F47),80)&lt;&gt;"",INDEX('CoC Ranking Data'!$A$1:$CF$106,ROW($F47),80),"")</f>
        <v>Y</v>
      </c>
      <c r="D46" s="356" t="str">
        <f>IF(INDEX('CoC Ranking Data'!$A$1:$CF$106,ROW($F47),79)&lt;&gt;"",INDEX('CoC Ranking Data'!$A$1:$CF$106,ROW($F47),79),"")</f>
        <v>Y</v>
      </c>
      <c r="E46" s="96">
        <f t="shared" si="0"/>
        <v>2</v>
      </c>
    </row>
    <row r="47" spans="1:5" s="9" customFormat="1" ht="12.75" x14ac:dyDescent="0.2">
      <c r="A47" s="289" t="str">
        <f>IF(INDEX('CoC Ranking Data'!$A$1:$CF$106,ROW($F48),4)&lt;&gt;"",INDEX('CoC Ranking Data'!$A$1:$CF$106,ROW($F48),4),"")</f>
        <v>Lawrence County Social Services, Inc.</v>
      </c>
      <c r="B47" s="289" t="str">
        <f>IF(INDEX('CoC Ranking Data'!$A$1:$CF$106,ROW($F48),5)&lt;&gt;"",INDEX('CoC Ranking Data'!$A$1:$CF$106,ROW($F48),5),"")</f>
        <v>SAFE</v>
      </c>
      <c r="C47" s="290" t="str">
        <f>IF(INDEX('CoC Ranking Data'!$A$1:$CF$106,ROW($F48),80)&lt;&gt;"",INDEX('CoC Ranking Data'!$A$1:$CF$106,ROW($F48),80),"")</f>
        <v>Y</v>
      </c>
      <c r="D47" s="356" t="str">
        <f>IF(INDEX('CoC Ranking Data'!$A$1:$CF$106,ROW($F48),79)&lt;&gt;"",INDEX('CoC Ranking Data'!$A$1:$CF$106,ROW($F48),79),"")</f>
        <v>Y</v>
      </c>
      <c r="E47" s="96">
        <f t="shared" si="0"/>
        <v>2</v>
      </c>
    </row>
    <row r="48" spans="1:5" s="9" customFormat="1" ht="12.75" x14ac:dyDescent="0.2">
      <c r="A48" s="289" t="str">
        <f>IF(INDEX('CoC Ranking Data'!$A$1:$CF$106,ROW($F49),4)&lt;&gt;"",INDEX('CoC Ranking Data'!$A$1:$CF$106,ROW($F49),4),"")</f>
        <v>Lawrence County Social Services, Inc.</v>
      </c>
      <c r="B48" s="289" t="str">
        <f>IF(INDEX('CoC Ranking Data'!$A$1:$CF$106,ROW($F49),5)&lt;&gt;"",INDEX('CoC Ranking Data'!$A$1:$CF$106,ROW($F49),5),"")</f>
        <v>TEAM RRH</v>
      </c>
      <c r="C48" s="290" t="str">
        <f>IF(INDEX('CoC Ranking Data'!$A$1:$CF$106,ROW($F49),80)&lt;&gt;"",INDEX('CoC Ranking Data'!$A$1:$CF$106,ROW($F49),80),"")</f>
        <v>Y</v>
      </c>
      <c r="D48" s="356" t="str">
        <f>IF(INDEX('CoC Ranking Data'!$A$1:$CF$106,ROW($F49),79)&lt;&gt;"",INDEX('CoC Ranking Data'!$A$1:$CF$106,ROW($F49),79),"")</f>
        <v>Y</v>
      </c>
      <c r="E48" s="96">
        <f t="shared" si="0"/>
        <v>2</v>
      </c>
    </row>
    <row r="49" spans="1:5" s="9" customFormat="1" ht="12.75" x14ac:dyDescent="0.2">
      <c r="A49" s="289" t="str">
        <f>IF(INDEX('CoC Ranking Data'!$A$1:$CF$106,ROW($F50),4)&lt;&gt;"",INDEX('CoC Ranking Data'!$A$1:$CF$106,ROW($F50),4),"")</f>
        <v>Lawrence County Social Services, Inc.</v>
      </c>
      <c r="B49" s="289" t="str">
        <f>IF(INDEX('CoC Ranking Data'!$A$1:$CF$106,ROW($F50),5)&lt;&gt;"",INDEX('CoC Ranking Data'!$A$1:$CF$106,ROW($F50),5),"")</f>
        <v>Turning Point</v>
      </c>
      <c r="C49" s="290" t="str">
        <f>IF(INDEX('CoC Ranking Data'!$A$1:$CF$106,ROW($F50),80)&lt;&gt;"",INDEX('CoC Ranking Data'!$A$1:$CF$106,ROW($F50),80),"")</f>
        <v>Y</v>
      </c>
      <c r="D49" s="356" t="str">
        <f>IF(INDEX('CoC Ranking Data'!$A$1:$CF$106,ROW($F50),79)&lt;&gt;"",INDEX('CoC Ranking Data'!$A$1:$CF$106,ROW($F50),79),"")</f>
        <v>Y</v>
      </c>
      <c r="E49" s="96">
        <f t="shared" si="0"/>
        <v>2</v>
      </c>
    </row>
    <row r="50" spans="1:5" s="9" customFormat="1" ht="12.75" x14ac:dyDescent="0.2">
      <c r="A50" s="289" t="str">
        <f>IF(INDEX('CoC Ranking Data'!$A$1:$CF$106,ROW($F51),4)&lt;&gt;"",INDEX('CoC Ranking Data'!$A$1:$CF$106,ROW($F51),4),"")</f>
        <v>Lawrence County Social Services, Inc.</v>
      </c>
      <c r="B50" s="289" t="str">
        <f>IF(INDEX('CoC Ranking Data'!$A$1:$CF$106,ROW($F51),5)&lt;&gt;"",INDEX('CoC Ranking Data'!$A$1:$CF$106,ROW($F51),5),"")</f>
        <v>Veterans RRH</v>
      </c>
      <c r="C50" s="290" t="str">
        <f>IF(INDEX('CoC Ranking Data'!$A$1:$CF$106,ROW($F51),80)&lt;&gt;"",INDEX('CoC Ranking Data'!$A$1:$CF$106,ROW($F51),80),"")</f>
        <v>Y</v>
      </c>
      <c r="D50" s="356" t="str">
        <f>IF(INDEX('CoC Ranking Data'!$A$1:$CF$106,ROW($F51),79)&lt;&gt;"",INDEX('CoC Ranking Data'!$A$1:$CF$106,ROW($F51),79),"")</f>
        <v>Y</v>
      </c>
      <c r="E50" s="96">
        <f t="shared" si="0"/>
        <v>2</v>
      </c>
    </row>
    <row r="51" spans="1:5" s="9" customFormat="1" ht="12.75" x14ac:dyDescent="0.2">
      <c r="A51" s="289" t="str">
        <f>IF(INDEX('CoC Ranking Data'!$A$1:$CF$106,ROW($F52),4)&lt;&gt;"",INDEX('CoC Ranking Data'!$A$1:$CF$106,ROW($F52),4),"")</f>
        <v>McKean County Redevelopment &amp; Housing Authority</v>
      </c>
      <c r="B51" s="289" t="str">
        <f>IF(INDEX('CoC Ranking Data'!$A$1:$CF$106,ROW($F52),5)&lt;&gt;"",INDEX('CoC Ranking Data'!$A$1:$CF$106,ROW($F52),5),"")</f>
        <v>Northwest RRH</v>
      </c>
      <c r="C51" s="290" t="str">
        <f>IF(INDEX('CoC Ranking Data'!$A$1:$CF$106,ROW($F52),80)&lt;&gt;"",INDEX('CoC Ranking Data'!$A$1:$CF$106,ROW($F52),80),"")</f>
        <v>Y</v>
      </c>
      <c r="D51" s="356" t="str">
        <f>IF(INDEX('CoC Ranking Data'!$A$1:$CF$106,ROW($F52),79)&lt;&gt;"",INDEX('CoC Ranking Data'!$A$1:$CF$106,ROW($F52),79),"")</f>
        <v>Y</v>
      </c>
      <c r="E51" s="96">
        <f t="shared" si="0"/>
        <v>2</v>
      </c>
    </row>
    <row r="52" spans="1:5" s="9" customFormat="1" ht="12.75" x14ac:dyDescent="0.2">
      <c r="A52" s="289" t="str">
        <f>IF(INDEX('CoC Ranking Data'!$A$1:$CF$106,ROW($F53),4)&lt;&gt;"",INDEX('CoC Ranking Data'!$A$1:$CF$106,ROW($F53),4),"")</f>
        <v>Northern Cambria Community Development Corporation</v>
      </c>
      <c r="B52" s="289" t="str">
        <f>IF(INDEX('CoC Ranking Data'!$A$1:$CF$106,ROW($F53),5)&lt;&gt;"",INDEX('CoC Ranking Data'!$A$1:$CF$106,ROW($F53),5),"")</f>
        <v>Chestnut Street Gardens Renewal Project Application FY 2018</v>
      </c>
      <c r="C52" s="290" t="str">
        <f>IF(INDEX('CoC Ranking Data'!$A$1:$CF$106,ROW($F53),80)&lt;&gt;"",INDEX('CoC Ranking Data'!$A$1:$CF$106,ROW($F53),80),"")</f>
        <v>Y</v>
      </c>
      <c r="D52" s="356" t="str">
        <f>IF(INDEX('CoC Ranking Data'!$A$1:$CF$106,ROW($F53),79)&lt;&gt;"",INDEX('CoC Ranking Data'!$A$1:$CF$106,ROW($F53),79),"")</f>
        <v>Y</v>
      </c>
      <c r="E52" s="96">
        <f t="shared" si="0"/>
        <v>2</v>
      </c>
    </row>
    <row r="53" spans="1:5" s="9" customFormat="1" ht="12.75" x14ac:dyDescent="0.2">
      <c r="A53" s="289" t="str">
        <f>IF(INDEX('CoC Ranking Data'!$A$1:$CF$106,ROW($F54),4)&lt;&gt;"",INDEX('CoC Ranking Data'!$A$1:$CF$106,ROW($F54),4),"")</f>
        <v>Northern Cambria Community Development Corporation</v>
      </c>
      <c r="B53" s="289" t="str">
        <f>IF(INDEX('CoC Ranking Data'!$A$1:$CF$106,ROW($F54),5)&lt;&gt;"",INDEX('CoC Ranking Data'!$A$1:$CF$106,ROW($F54),5),"")</f>
        <v>Clinton Street Gardens Renewal Project Application FY 2018</v>
      </c>
      <c r="C53" s="290" t="str">
        <f>IF(INDEX('CoC Ranking Data'!$A$1:$CF$106,ROW($F54),80)&lt;&gt;"",INDEX('CoC Ranking Data'!$A$1:$CF$106,ROW($F54),80),"")</f>
        <v>Y</v>
      </c>
      <c r="D53" s="356" t="str">
        <f>IF(INDEX('CoC Ranking Data'!$A$1:$CF$106,ROW($F54),79)&lt;&gt;"",INDEX('CoC Ranking Data'!$A$1:$CF$106,ROW($F54),79),"")</f>
        <v>Y</v>
      </c>
      <c r="E53" s="96">
        <f t="shared" si="0"/>
        <v>2</v>
      </c>
    </row>
    <row r="54" spans="1:5" s="9" customFormat="1" ht="12.75" x14ac:dyDescent="0.2">
      <c r="A54" s="289" t="str">
        <f>IF(INDEX('CoC Ranking Data'!$A$1:$CF$106,ROW($F55),4)&lt;&gt;"",INDEX('CoC Ranking Data'!$A$1:$CF$106,ROW($F55),4),"")</f>
        <v>Union Mission of Latrobe, Inc.</v>
      </c>
      <c r="B54" s="289" t="str">
        <f>IF(INDEX('CoC Ranking Data'!$A$1:$CF$106,ROW($F55),5)&lt;&gt;"",INDEX('CoC Ranking Data'!$A$1:$CF$106,ROW($F55),5),"")</f>
        <v>Consolidated Union Mission Permanent Supportive Housing</v>
      </c>
      <c r="C54" s="290" t="str">
        <f>IF(INDEX('CoC Ranking Data'!$A$1:$CF$106,ROW($F55),80)&lt;&gt;"",INDEX('CoC Ranking Data'!$A$1:$CF$106,ROW($F55),80),"")</f>
        <v>Y</v>
      </c>
      <c r="D54" s="356" t="str">
        <f>IF(INDEX('CoC Ranking Data'!$A$1:$CF$106,ROW($F55),79)&lt;&gt;"",INDEX('CoC Ranking Data'!$A$1:$CF$106,ROW($F55),79),"")</f>
        <v>Y</v>
      </c>
      <c r="E54" s="96">
        <f t="shared" si="0"/>
        <v>2</v>
      </c>
    </row>
    <row r="55" spans="1:5" s="9" customFormat="1" ht="12.75" x14ac:dyDescent="0.2">
      <c r="A55" s="289" t="str">
        <f>IF(INDEX('CoC Ranking Data'!$A$1:$CF$106,ROW($F56),4)&lt;&gt;"",INDEX('CoC Ranking Data'!$A$1:$CF$106,ROW($F56),4),"")</f>
        <v>Victim Outreach Intervention Center</v>
      </c>
      <c r="B55" s="289" t="str">
        <f>IF(INDEX('CoC Ranking Data'!$A$1:$CF$106,ROW($F56),5)&lt;&gt;"",INDEX('CoC Ranking Data'!$A$1:$CF$106,ROW($F56),5),"")</f>
        <v>Enduring VOICe</v>
      </c>
      <c r="C55" s="290" t="str">
        <f>IF(INDEX('CoC Ranking Data'!$A$1:$CF$106,ROW($F56),80)&lt;&gt;"",INDEX('CoC Ranking Data'!$A$1:$CF$106,ROW($F56),80),"")</f>
        <v>Y</v>
      </c>
      <c r="D55" s="356" t="str">
        <f>IF(INDEX('CoC Ranking Data'!$A$1:$CF$106,ROW($F56),79)&lt;&gt;"",INDEX('CoC Ranking Data'!$A$1:$CF$106,ROW($F56),79),"")</f>
        <v>Y</v>
      </c>
      <c r="E55" s="96">
        <f t="shared" si="0"/>
        <v>2</v>
      </c>
    </row>
    <row r="56" spans="1:5" s="9" customFormat="1" ht="12.75" x14ac:dyDescent="0.2">
      <c r="A56" s="289" t="str">
        <f>IF(INDEX('CoC Ranking Data'!$A$1:$CF$106,ROW($F57),4)&lt;&gt;"",INDEX('CoC Ranking Data'!$A$1:$CF$106,ROW($F57),4),"")</f>
        <v>Warren-Forest Counties Economic Opportunity Council</v>
      </c>
      <c r="B56" s="289" t="str">
        <f>IF(INDEX('CoC Ranking Data'!$A$1:$CF$106,ROW($F57),5)&lt;&gt;"",INDEX('CoC Ranking Data'!$A$1:$CF$106,ROW($F57),5),"")</f>
        <v>Youngsville Permanent Supportive Housing</v>
      </c>
      <c r="C56" s="290" t="str">
        <f>IF(INDEX('CoC Ranking Data'!$A$1:$CF$106,ROW($F57),80)&lt;&gt;"",INDEX('CoC Ranking Data'!$A$1:$CF$106,ROW($F57),80),"")</f>
        <v>Y</v>
      </c>
      <c r="D56" s="356" t="str">
        <f>IF(INDEX('CoC Ranking Data'!$A$1:$CF$106,ROW($F57),79)&lt;&gt;"",INDEX('CoC Ranking Data'!$A$1:$CF$106,ROW($F57),79),"")</f>
        <v>Y</v>
      </c>
      <c r="E56" s="96">
        <f t="shared" si="0"/>
        <v>2</v>
      </c>
    </row>
    <row r="57" spans="1:5" x14ac:dyDescent="0.25">
      <c r="A57" s="289" t="str">
        <f>IF(INDEX('CoC Ranking Data'!$A$1:$CF$106,ROW($F58),4)&lt;&gt;"",INDEX('CoC Ranking Data'!$A$1:$CF$106,ROW($F58),4),"")</f>
        <v>Westmoreland Community Action</v>
      </c>
      <c r="B57" s="289" t="str">
        <f>IF(INDEX('CoC Ranking Data'!$A$1:$CF$106,ROW($F58),5)&lt;&gt;"",INDEX('CoC Ranking Data'!$A$1:$CF$106,ROW($F58),5),"")</f>
        <v>Consolidated WCA PSH Project FY2018</v>
      </c>
      <c r="C57" s="290" t="str">
        <f>IF(INDEX('CoC Ranking Data'!$A$1:$CF$106,ROW($F58),80)&lt;&gt;"",INDEX('CoC Ranking Data'!$A$1:$CF$106,ROW($F58),80),"")</f>
        <v>Y</v>
      </c>
      <c r="D57" s="356" t="str">
        <f>IF(INDEX('CoC Ranking Data'!$A$1:$CF$106,ROW($F58),79)&lt;&gt;"",INDEX('CoC Ranking Data'!$A$1:$CF$106,ROW($F58),79),"")</f>
        <v>Y</v>
      </c>
      <c r="E57" s="96">
        <f t="shared" si="0"/>
        <v>2</v>
      </c>
    </row>
    <row r="58" spans="1:5" x14ac:dyDescent="0.25">
      <c r="A58" s="289" t="str">
        <f>IF(INDEX('CoC Ranking Data'!$A$1:$CF$106,ROW($F59),4)&lt;&gt;"",INDEX('CoC Ranking Data'!$A$1:$CF$106,ROW($F59),4),"")</f>
        <v>Westmoreland Community Action</v>
      </c>
      <c r="B58" s="289" t="str">
        <f>IF(INDEX('CoC Ranking Data'!$A$1:$CF$106,ROW($F59),5)&lt;&gt;"",INDEX('CoC Ranking Data'!$A$1:$CF$106,ROW($F59),5),"")</f>
        <v>WCA PSH for Families 2018</v>
      </c>
      <c r="C58" s="290" t="str">
        <f>IF(INDEX('CoC Ranking Data'!$A$1:$CF$106,ROW($F59),80)&lt;&gt;"",INDEX('CoC Ranking Data'!$A$1:$CF$106,ROW($F59),80),"")</f>
        <v>Y</v>
      </c>
      <c r="D58" s="356" t="str">
        <f>IF(INDEX('CoC Ranking Data'!$A$1:$CF$106,ROW($F59),79)&lt;&gt;"",INDEX('CoC Ranking Data'!$A$1:$CF$106,ROW($F59),79),"")</f>
        <v>Y</v>
      </c>
      <c r="E58" s="96">
        <f t="shared" si="0"/>
        <v>2</v>
      </c>
    </row>
    <row r="59" spans="1:5" x14ac:dyDescent="0.25">
      <c r="A59" s="289" t="str">
        <f>IF(INDEX('CoC Ranking Data'!$A$1:$CF$106,ROW($F60),4)&lt;&gt;"",INDEX('CoC Ranking Data'!$A$1:$CF$106,ROW($F60),4),"")</f>
        <v>Westmoreland Community Action</v>
      </c>
      <c r="B59" s="289" t="str">
        <f>IF(INDEX('CoC Ranking Data'!$A$1:$CF$106,ROW($F60),5)&lt;&gt;"",INDEX('CoC Ranking Data'!$A$1:$CF$106,ROW($F60),5),"")</f>
        <v>WCA PSH-Pittsburgh Street House 2018</v>
      </c>
      <c r="C59" s="290" t="str">
        <f>IF(INDEX('CoC Ranking Data'!$A$1:$CF$106,ROW($F60),80)&lt;&gt;"",INDEX('CoC Ranking Data'!$A$1:$CF$106,ROW($F60),80),"")</f>
        <v>Y</v>
      </c>
      <c r="D59" s="356" t="str">
        <f>IF(INDEX('CoC Ranking Data'!$A$1:$CF$106,ROW($F60),79)&lt;&gt;"",INDEX('CoC Ranking Data'!$A$1:$CF$106,ROW($F60),79),"")</f>
        <v>Y</v>
      </c>
      <c r="E59" s="96">
        <f t="shared" si="0"/>
        <v>2</v>
      </c>
    </row>
    <row r="60" spans="1:5" x14ac:dyDescent="0.25">
      <c r="A60" s="289" t="str">
        <f>IF(INDEX('CoC Ranking Data'!$A$1:$CF$106,ROW($F61),4)&lt;&gt;"",INDEX('CoC Ranking Data'!$A$1:$CF$106,ROW($F61),4),"")</f>
        <v/>
      </c>
      <c r="B60" s="289" t="str">
        <f>IF(INDEX('CoC Ranking Data'!$A$1:$CF$106,ROW($F61),5)&lt;&gt;"",INDEX('CoC Ranking Data'!$A$1:$CF$106,ROW($F61),5),"")</f>
        <v/>
      </c>
      <c r="C60" s="290" t="str">
        <f>IF(INDEX('CoC Ranking Data'!$A$1:$CF$106,ROW($F61),80)&lt;&gt;"",INDEX('CoC Ranking Data'!$A$1:$CF$106,ROW($F61),80),"")</f>
        <v/>
      </c>
      <c r="D60" s="356" t="str">
        <f>IF(INDEX('CoC Ranking Data'!$A$1:$CF$106,ROW($F61),79)&lt;&gt;"",INDEX('CoC Ranking Data'!$A$1:$CF$106,ROW($F61),79),"")</f>
        <v/>
      </c>
      <c r="E60" s="96" t="str">
        <f t="shared" si="0"/>
        <v/>
      </c>
    </row>
    <row r="61" spans="1:5" x14ac:dyDescent="0.25">
      <c r="A61" s="289" t="str">
        <f>IF(INDEX('CoC Ranking Data'!$A$1:$CF$106,ROW($F62),4)&lt;&gt;"",INDEX('CoC Ranking Data'!$A$1:$CF$106,ROW($F62),4),"")</f>
        <v/>
      </c>
      <c r="B61" s="289" t="str">
        <f>IF(INDEX('CoC Ranking Data'!$A$1:$CF$106,ROW($F62),5)&lt;&gt;"",INDEX('CoC Ranking Data'!$A$1:$CF$106,ROW($F62),5),"")</f>
        <v/>
      </c>
      <c r="C61" s="290" t="str">
        <f>IF(INDEX('CoC Ranking Data'!$A$1:$CF$106,ROW($F62),80)&lt;&gt;"",INDEX('CoC Ranking Data'!$A$1:$CF$106,ROW($F62),80),"")</f>
        <v/>
      </c>
      <c r="D61" s="356" t="str">
        <f>IF(INDEX('CoC Ranking Data'!$A$1:$CF$106,ROW($F62),79)&lt;&gt;"",INDEX('CoC Ranking Data'!$A$1:$CF$106,ROW($F62),79),"")</f>
        <v/>
      </c>
      <c r="E61" s="96" t="str">
        <f t="shared" si="0"/>
        <v/>
      </c>
    </row>
    <row r="62" spans="1:5" x14ac:dyDescent="0.25">
      <c r="A62" s="289" t="str">
        <f>IF(INDEX('CoC Ranking Data'!$A$1:$CF$106,ROW($F63),4)&lt;&gt;"",INDEX('CoC Ranking Data'!$A$1:$CF$106,ROW($F63),4),"")</f>
        <v/>
      </c>
      <c r="B62" s="289" t="str">
        <f>IF(INDEX('CoC Ranking Data'!$A$1:$CF$106,ROW($F63),5)&lt;&gt;"",INDEX('CoC Ranking Data'!$A$1:$CF$106,ROW($F63),5),"")</f>
        <v/>
      </c>
      <c r="C62" s="290" t="str">
        <f>IF(INDEX('CoC Ranking Data'!$A$1:$CF$106,ROW($F63),80)&lt;&gt;"",INDEX('CoC Ranking Data'!$A$1:$CF$106,ROW($F63),80),"")</f>
        <v/>
      </c>
      <c r="D62" s="356" t="str">
        <f>IF(INDEX('CoC Ranking Data'!$A$1:$CF$106,ROW($F63),79)&lt;&gt;"",INDEX('CoC Ranking Data'!$A$1:$CF$106,ROW($F63),79),"")</f>
        <v/>
      </c>
      <c r="E62" s="96" t="str">
        <f t="shared" si="0"/>
        <v/>
      </c>
    </row>
    <row r="63" spans="1:5" x14ac:dyDescent="0.25">
      <c r="A63" s="289" t="str">
        <f>IF(INDEX('CoC Ranking Data'!$A$1:$CF$106,ROW($F64),4)&lt;&gt;"",INDEX('CoC Ranking Data'!$A$1:$CF$106,ROW($F64),4),"")</f>
        <v/>
      </c>
      <c r="B63" s="289" t="str">
        <f>IF(INDEX('CoC Ranking Data'!$A$1:$CF$106,ROW($F64),5)&lt;&gt;"",INDEX('CoC Ranking Data'!$A$1:$CF$106,ROW($F64),5),"")</f>
        <v/>
      </c>
      <c r="C63" s="290" t="str">
        <f>IF(INDEX('CoC Ranking Data'!$A$1:$CF$106,ROW($F64),80)&lt;&gt;"",INDEX('CoC Ranking Data'!$A$1:$CF$106,ROW($F64),80),"")</f>
        <v/>
      </c>
      <c r="D63" s="356" t="str">
        <f>IF(INDEX('CoC Ranking Data'!$A$1:$CF$106,ROW($F64),79)&lt;&gt;"",INDEX('CoC Ranking Data'!$A$1:$CF$106,ROW($F64),79),"")</f>
        <v/>
      </c>
      <c r="E63" s="96" t="str">
        <f t="shared" si="0"/>
        <v/>
      </c>
    </row>
    <row r="64" spans="1:5" x14ac:dyDescent="0.25">
      <c r="A64" s="289" t="str">
        <f>IF(INDEX('CoC Ranking Data'!$A$1:$CF$106,ROW($F65),4)&lt;&gt;"",INDEX('CoC Ranking Data'!$A$1:$CF$106,ROW($F65),4),"")</f>
        <v/>
      </c>
      <c r="B64" s="289" t="str">
        <f>IF(INDEX('CoC Ranking Data'!$A$1:$CF$106,ROW($F65),5)&lt;&gt;"",INDEX('CoC Ranking Data'!$A$1:$CF$106,ROW($F65),5),"")</f>
        <v/>
      </c>
      <c r="C64" s="290" t="str">
        <f>IF(INDEX('CoC Ranking Data'!$A$1:$CF$106,ROW($F65),80)&lt;&gt;"",INDEX('CoC Ranking Data'!$A$1:$CF$106,ROW($F65),80),"")</f>
        <v/>
      </c>
      <c r="D64" s="356" t="str">
        <f>IF(INDEX('CoC Ranking Data'!$A$1:$CF$106,ROW($F65),79)&lt;&gt;"",INDEX('CoC Ranking Data'!$A$1:$CF$106,ROW($F65),79),"")</f>
        <v/>
      </c>
      <c r="E64" s="96" t="str">
        <f t="shared" si="0"/>
        <v/>
      </c>
    </row>
    <row r="65" spans="1:5" x14ac:dyDescent="0.25">
      <c r="A65" s="289" t="str">
        <f>IF(INDEX('CoC Ranking Data'!$A$1:$CF$106,ROW($F66),4)&lt;&gt;"",INDEX('CoC Ranking Data'!$A$1:$CF$106,ROW($F66),4),"")</f>
        <v/>
      </c>
      <c r="B65" s="289" t="str">
        <f>IF(INDEX('CoC Ranking Data'!$A$1:$CF$106,ROW($F66),5)&lt;&gt;"",INDEX('CoC Ranking Data'!$A$1:$CF$106,ROW($F66),5),"")</f>
        <v/>
      </c>
      <c r="C65" s="290" t="str">
        <f>IF(INDEX('CoC Ranking Data'!$A$1:$CF$106,ROW($F66),80)&lt;&gt;"",INDEX('CoC Ranking Data'!$A$1:$CF$106,ROW($F66),80),"")</f>
        <v/>
      </c>
      <c r="D65" s="356" t="str">
        <f>IF(INDEX('CoC Ranking Data'!$A$1:$CF$106,ROW($F66),79)&lt;&gt;"",INDEX('CoC Ranking Data'!$A$1:$CF$106,ROW($F66),79),"")</f>
        <v/>
      </c>
      <c r="E65" s="96" t="str">
        <f t="shared" si="0"/>
        <v/>
      </c>
    </row>
    <row r="66" spans="1:5" x14ac:dyDescent="0.25">
      <c r="A66" s="289" t="str">
        <f>IF(INDEX('CoC Ranking Data'!$A$1:$CF$106,ROW($F67),4)&lt;&gt;"",INDEX('CoC Ranking Data'!$A$1:$CF$106,ROW($F67),4),"")</f>
        <v/>
      </c>
      <c r="B66" s="289" t="str">
        <f>IF(INDEX('CoC Ranking Data'!$A$1:$CF$106,ROW($F67),5)&lt;&gt;"",INDEX('CoC Ranking Data'!$A$1:$CF$106,ROW($F67),5),"")</f>
        <v/>
      </c>
      <c r="C66" s="290" t="str">
        <f>IF(INDEX('CoC Ranking Data'!$A$1:$CF$106,ROW($F67),80)&lt;&gt;"",INDEX('CoC Ranking Data'!$A$1:$CF$106,ROW($F67),80),"")</f>
        <v/>
      </c>
      <c r="D66" s="356" t="str">
        <f>IF(INDEX('CoC Ranking Data'!$A$1:$CF$106,ROW($F67),79)&lt;&gt;"",INDEX('CoC Ranking Data'!$A$1:$CF$106,ROW($F67),79),"")</f>
        <v/>
      </c>
      <c r="E66" s="96" t="str">
        <f t="shared" si="0"/>
        <v/>
      </c>
    </row>
    <row r="67" spans="1:5" x14ac:dyDescent="0.25">
      <c r="A67" s="289" t="str">
        <f>IF(INDEX('CoC Ranking Data'!$A$1:$CF$106,ROW($F68),4)&lt;&gt;"",INDEX('CoC Ranking Data'!$A$1:$CF$106,ROW($F68),4),"")</f>
        <v/>
      </c>
      <c r="B67" s="289" t="str">
        <f>IF(INDEX('CoC Ranking Data'!$A$1:$CF$106,ROW($F68),5)&lt;&gt;"",INDEX('CoC Ranking Data'!$A$1:$CF$106,ROW($F68),5),"")</f>
        <v/>
      </c>
      <c r="C67" s="290" t="str">
        <f>IF(INDEX('CoC Ranking Data'!$A$1:$CF$106,ROW($F68),80)&lt;&gt;"",INDEX('CoC Ranking Data'!$A$1:$CF$106,ROW($F68),80),"")</f>
        <v/>
      </c>
      <c r="D67" s="356" t="str">
        <f>IF(INDEX('CoC Ranking Data'!$A$1:$CF$106,ROW($F68),79)&lt;&gt;"",INDEX('CoC Ranking Data'!$A$1:$CF$106,ROW($F68),79),"")</f>
        <v/>
      </c>
      <c r="E67" s="96" t="str">
        <f t="shared" si="0"/>
        <v/>
      </c>
    </row>
    <row r="68" spans="1:5" x14ac:dyDescent="0.25">
      <c r="A68" s="289" t="str">
        <f>IF(INDEX('CoC Ranking Data'!$A$1:$CF$106,ROW($F69),4)&lt;&gt;"",INDEX('CoC Ranking Data'!$A$1:$CF$106,ROW($F69),4),"")</f>
        <v/>
      </c>
      <c r="B68" s="289" t="str">
        <f>IF(INDEX('CoC Ranking Data'!$A$1:$CF$106,ROW($F69),5)&lt;&gt;"",INDEX('CoC Ranking Data'!$A$1:$CF$106,ROW($F69),5),"")</f>
        <v/>
      </c>
      <c r="C68" s="290" t="str">
        <f>IF(INDEX('CoC Ranking Data'!$A$1:$CF$106,ROW($F69),80)&lt;&gt;"",INDEX('CoC Ranking Data'!$A$1:$CF$106,ROW($F69),80),"")</f>
        <v/>
      </c>
      <c r="D68" s="356" t="str">
        <f>IF(INDEX('CoC Ranking Data'!$A$1:$CF$106,ROW($F69),79)&lt;&gt;"",INDEX('CoC Ranking Data'!$A$1:$CF$106,ROW($F69),79),"")</f>
        <v/>
      </c>
      <c r="E68" s="96" t="str">
        <f t="shared" si="0"/>
        <v/>
      </c>
    </row>
    <row r="69" spans="1:5" x14ac:dyDescent="0.25">
      <c r="A69" s="289" t="str">
        <f>IF(INDEX('CoC Ranking Data'!$A$1:$CF$106,ROW($F70),4)&lt;&gt;"",INDEX('CoC Ranking Data'!$A$1:$CF$106,ROW($F70),4),"")</f>
        <v/>
      </c>
      <c r="B69" s="289" t="str">
        <f>IF(INDEX('CoC Ranking Data'!$A$1:$CF$106,ROW($F70),5)&lt;&gt;"",INDEX('CoC Ranking Data'!$A$1:$CF$106,ROW($F70),5),"")</f>
        <v/>
      </c>
      <c r="C69" s="290" t="str">
        <f>IF(INDEX('CoC Ranking Data'!$A$1:$CF$106,ROW($F70),80)&lt;&gt;"",INDEX('CoC Ranking Data'!$A$1:$CF$106,ROW($F70),80),"")</f>
        <v/>
      </c>
      <c r="D69" s="356" t="str">
        <f>IF(INDEX('CoC Ranking Data'!$A$1:$CF$106,ROW($F70),79)&lt;&gt;"",INDEX('CoC Ranking Data'!$A$1:$CF$106,ROW($F70),79),"")</f>
        <v/>
      </c>
      <c r="E69" s="96" t="str">
        <f t="shared" si="0"/>
        <v/>
      </c>
    </row>
    <row r="70" spans="1:5" x14ac:dyDescent="0.25">
      <c r="A70" s="289" t="str">
        <f>IF(INDEX('CoC Ranking Data'!$A$1:$CF$106,ROW($F71),4)&lt;&gt;"",INDEX('CoC Ranking Data'!$A$1:$CF$106,ROW($F71),4),"")</f>
        <v/>
      </c>
      <c r="B70" s="289" t="str">
        <f>IF(INDEX('CoC Ranking Data'!$A$1:$CF$106,ROW($F71),5)&lt;&gt;"",INDEX('CoC Ranking Data'!$A$1:$CF$106,ROW($F71),5),"")</f>
        <v/>
      </c>
      <c r="C70" s="290" t="str">
        <f>IF(INDEX('CoC Ranking Data'!$A$1:$CF$106,ROW($F71),80)&lt;&gt;"",INDEX('CoC Ranking Data'!$A$1:$CF$106,ROW($F71),80),"")</f>
        <v/>
      </c>
      <c r="D70" s="356" t="str">
        <f>IF(INDEX('CoC Ranking Data'!$A$1:$CF$106,ROW($F71),79)&lt;&gt;"",INDEX('CoC Ranking Data'!$A$1:$CF$106,ROW($F71),79),"")</f>
        <v/>
      </c>
      <c r="E70" s="96" t="str">
        <f t="shared" si="0"/>
        <v/>
      </c>
    </row>
    <row r="71" spans="1:5" x14ac:dyDescent="0.25">
      <c r="A71" s="289" t="str">
        <f>IF(INDEX('CoC Ranking Data'!$A$1:$CF$106,ROW($F72),4)&lt;&gt;"",INDEX('CoC Ranking Data'!$A$1:$CF$106,ROW($F72),4),"")</f>
        <v/>
      </c>
      <c r="B71" s="289" t="str">
        <f>IF(INDEX('CoC Ranking Data'!$A$1:$CF$106,ROW($F72),5)&lt;&gt;"",INDEX('CoC Ranking Data'!$A$1:$CF$106,ROW($F72),5),"")</f>
        <v/>
      </c>
      <c r="C71" s="290" t="str">
        <f>IF(INDEX('CoC Ranking Data'!$A$1:$CF$106,ROW($F72),80)&lt;&gt;"",INDEX('CoC Ranking Data'!$A$1:$CF$106,ROW($F72),80),"")</f>
        <v/>
      </c>
      <c r="D71" s="356" t="str">
        <f>IF(INDEX('CoC Ranking Data'!$A$1:$CF$106,ROW($F72),79)&lt;&gt;"",INDEX('CoC Ranking Data'!$A$1:$CF$106,ROW($F72),79),"")</f>
        <v/>
      </c>
      <c r="E71" s="96" t="str">
        <f t="shared" si="0"/>
        <v/>
      </c>
    </row>
    <row r="72" spans="1:5" x14ac:dyDescent="0.25">
      <c r="A72" s="289" t="str">
        <f>IF(INDEX('CoC Ranking Data'!$A$1:$CF$106,ROW($F73),4)&lt;&gt;"",INDEX('CoC Ranking Data'!$A$1:$CF$106,ROW($F73),4),"")</f>
        <v/>
      </c>
      <c r="B72" s="289" t="str">
        <f>IF(INDEX('CoC Ranking Data'!$A$1:$CF$106,ROW($F73),5)&lt;&gt;"",INDEX('CoC Ranking Data'!$A$1:$CF$106,ROW($F73),5),"")</f>
        <v/>
      </c>
      <c r="C72" s="290" t="str">
        <f>IF(INDEX('CoC Ranking Data'!$A$1:$CF$106,ROW($F73),80)&lt;&gt;"",INDEX('CoC Ranking Data'!$A$1:$CF$106,ROW($F73),80),"")</f>
        <v/>
      </c>
      <c r="D72" s="356" t="str">
        <f>IF(INDEX('CoC Ranking Data'!$A$1:$CF$106,ROW($F73),79)&lt;&gt;"",INDEX('CoC Ranking Data'!$A$1:$CF$106,ROW($F73),79),"")</f>
        <v/>
      </c>
      <c r="E72" s="96" t="str">
        <f t="shared" si="0"/>
        <v/>
      </c>
    </row>
    <row r="73" spans="1:5" x14ac:dyDescent="0.25">
      <c r="A73" s="289" t="str">
        <f>IF(INDEX('CoC Ranking Data'!$A$1:$CF$106,ROW($F74),4)&lt;&gt;"",INDEX('CoC Ranking Data'!$A$1:$CF$106,ROW($F74),4),"")</f>
        <v/>
      </c>
      <c r="B73" s="289" t="str">
        <f>IF(INDEX('CoC Ranking Data'!$A$1:$CF$106,ROW($F74),5)&lt;&gt;"",INDEX('CoC Ranking Data'!$A$1:$CF$106,ROW($F74),5),"")</f>
        <v/>
      </c>
      <c r="C73" s="290" t="str">
        <f>IF(INDEX('CoC Ranking Data'!$A$1:$CF$106,ROW($F74),80)&lt;&gt;"",INDEX('CoC Ranking Data'!$A$1:$CF$106,ROW($F74),80),"")</f>
        <v/>
      </c>
      <c r="D73" s="356" t="str">
        <f>IF(INDEX('CoC Ranking Data'!$A$1:$CF$106,ROW($F74),79)&lt;&gt;"",INDEX('CoC Ranking Data'!$A$1:$CF$106,ROW($F74),79),"")</f>
        <v/>
      </c>
      <c r="E73" s="96" t="str">
        <f t="shared" ref="E73:E102" si="1">IF($A73&lt;&gt;"",IF($C73 ="Y", 1,0) + IF($D73 ="Y", 1,0),"")</f>
        <v/>
      </c>
    </row>
    <row r="74" spans="1:5" x14ac:dyDescent="0.25">
      <c r="A74" s="289" t="str">
        <f>IF(INDEX('CoC Ranking Data'!$A$1:$CF$106,ROW($F75),4)&lt;&gt;"",INDEX('CoC Ranking Data'!$A$1:$CF$106,ROW($F75),4),"")</f>
        <v/>
      </c>
      <c r="B74" s="289" t="str">
        <f>IF(INDEX('CoC Ranking Data'!$A$1:$CF$106,ROW($F75),5)&lt;&gt;"",INDEX('CoC Ranking Data'!$A$1:$CF$106,ROW($F75),5),"")</f>
        <v/>
      </c>
      <c r="C74" s="290" t="str">
        <f>IF(INDEX('CoC Ranking Data'!$A$1:$CF$106,ROW($F75),80)&lt;&gt;"",INDEX('CoC Ranking Data'!$A$1:$CF$106,ROW($F75),80),"")</f>
        <v/>
      </c>
      <c r="D74" s="356" t="str">
        <f>IF(INDEX('CoC Ranking Data'!$A$1:$CF$106,ROW($F75),79)&lt;&gt;"",INDEX('CoC Ranking Data'!$A$1:$CF$106,ROW($F75),79),"")</f>
        <v/>
      </c>
      <c r="E74" s="96" t="str">
        <f t="shared" si="1"/>
        <v/>
      </c>
    </row>
    <row r="75" spans="1:5" x14ac:dyDescent="0.25">
      <c r="A75" s="289" t="str">
        <f>IF(INDEX('CoC Ranking Data'!$A$1:$CF$106,ROW($F76),4)&lt;&gt;"",INDEX('CoC Ranking Data'!$A$1:$CF$106,ROW($F76),4),"")</f>
        <v/>
      </c>
      <c r="B75" s="289" t="str">
        <f>IF(INDEX('CoC Ranking Data'!$A$1:$CF$106,ROW($F76),5)&lt;&gt;"",INDEX('CoC Ranking Data'!$A$1:$CF$106,ROW($F76),5),"")</f>
        <v/>
      </c>
      <c r="C75" s="290" t="str">
        <f>IF(INDEX('CoC Ranking Data'!$A$1:$CF$106,ROW($F76),80)&lt;&gt;"",INDEX('CoC Ranking Data'!$A$1:$CF$106,ROW($F76),80),"")</f>
        <v/>
      </c>
      <c r="D75" s="356" t="str">
        <f>IF(INDEX('CoC Ranking Data'!$A$1:$CF$106,ROW($F76),79)&lt;&gt;"",INDEX('CoC Ranking Data'!$A$1:$CF$106,ROW($F76),79),"")</f>
        <v/>
      </c>
      <c r="E75" s="96" t="str">
        <f t="shared" si="1"/>
        <v/>
      </c>
    </row>
    <row r="76" spans="1:5" x14ac:dyDescent="0.25">
      <c r="A76" s="289" t="str">
        <f>IF(INDEX('CoC Ranking Data'!$A$1:$CF$106,ROW($F77),4)&lt;&gt;"",INDEX('CoC Ranking Data'!$A$1:$CF$106,ROW($F77),4),"")</f>
        <v/>
      </c>
      <c r="B76" s="289" t="str">
        <f>IF(INDEX('CoC Ranking Data'!$A$1:$CF$106,ROW($F77),5)&lt;&gt;"",INDEX('CoC Ranking Data'!$A$1:$CF$106,ROW($F77),5),"")</f>
        <v/>
      </c>
      <c r="C76" s="290" t="str">
        <f>IF(INDEX('CoC Ranking Data'!$A$1:$CF$106,ROW($F77),80)&lt;&gt;"",INDEX('CoC Ranking Data'!$A$1:$CF$106,ROW($F77),80),"")</f>
        <v/>
      </c>
      <c r="D76" s="356" t="str">
        <f>IF(INDEX('CoC Ranking Data'!$A$1:$CF$106,ROW($F77),79)&lt;&gt;"",INDEX('CoC Ranking Data'!$A$1:$CF$106,ROW($F77),79),"")</f>
        <v/>
      </c>
      <c r="E76" s="96" t="str">
        <f t="shared" si="1"/>
        <v/>
      </c>
    </row>
    <row r="77" spans="1:5" x14ac:dyDescent="0.25">
      <c r="A77" s="289" t="str">
        <f>IF(INDEX('CoC Ranking Data'!$A$1:$CF$106,ROW($F78),4)&lt;&gt;"",INDEX('CoC Ranking Data'!$A$1:$CF$106,ROW($F78),4),"")</f>
        <v/>
      </c>
      <c r="B77" s="289" t="str">
        <f>IF(INDEX('CoC Ranking Data'!$A$1:$CF$106,ROW($F78),5)&lt;&gt;"",INDEX('CoC Ranking Data'!$A$1:$CF$106,ROW($F78),5),"")</f>
        <v/>
      </c>
      <c r="C77" s="290" t="str">
        <f>IF(INDEX('CoC Ranking Data'!$A$1:$CF$106,ROW($F78),80)&lt;&gt;"",INDEX('CoC Ranking Data'!$A$1:$CF$106,ROW($F78),80),"")</f>
        <v/>
      </c>
      <c r="D77" s="356" t="str">
        <f>IF(INDEX('CoC Ranking Data'!$A$1:$CF$106,ROW($F78),79)&lt;&gt;"",INDEX('CoC Ranking Data'!$A$1:$CF$106,ROW($F78),79),"")</f>
        <v/>
      </c>
      <c r="E77" s="96" t="str">
        <f t="shared" si="1"/>
        <v/>
      </c>
    </row>
    <row r="78" spans="1:5" x14ac:dyDescent="0.25">
      <c r="A78" s="289" t="str">
        <f>IF(INDEX('CoC Ranking Data'!$A$1:$CF$106,ROW($F79),4)&lt;&gt;"",INDEX('CoC Ranking Data'!$A$1:$CF$106,ROW($F79),4),"")</f>
        <v/>
      </c>
      <c r="B78" s="289" t="str">
        <f>IF(INDEX('CoC Ranking Data'!$A$1:$CF$106,ROW($F79),5)&lt;&gt;"",INDEX('CoC Ranking Data'!$A$1:$CF$106,ROW($F79),5),"")</f>
        <v/>
      </c>
      <c r="C78" s="290" t="str">
        <f>IF(INDEX('CoC Ranking Data'!$A$1:$CF$106,ROW($F79),80)&lt;&gt;"",INDEX('CoC Ranking Data'!$A$1:$CF$106,ROW($F79),80),"")</f>
        <v/>
      </c>
      <c r="D78" s="356" t="str">
        <f>IF(INDEX('CoC Ranking Data'!$A$1:$CF$106,ROW($F79),79)&lt;&gt;"",INDEX('CoC Ranking Data'!$A$1:$CF$106,ROW($F79),79),"")</f>
        <v/>
      </c>
      <c r="E78" s="96" t="str">
        <f t="shared" si="1"/>
        <v/>
      </c>
    </row>
    <row r="79" spans="1:5" x14ac:dyDescent="0.25">
      <c r="A79" s="289" t="str">
        <f>IF(INDEX('CoC Ranking Data'!$A$1:$CF$106,ROW($F80),4)&lt;&gt;"",INDEX('CoC Ranking Data'!$A$1:$CF$106,ROW($F80),4),"")</f>
        <v/>
      </c>
      <c r="B79" s="289" t="str">
        <f>IF(INDEX('CoC Ranking Data'!$A$1:$CF$106,ROW($F80),5)&lt;&gt;"",INDEX('CoC Ranking Data'!$A$1:$CF$106,ROW($F80),5),"")</f>
        <v/>
      </c>
      <c r="C79" s="290" t="str">
        <f>IF(INDEX('CoC Ranking Data'!$A$1:$CF$106,ROW($F80),80)&lt;&gt;"",INDEX('CoC Ranking Data'!$A$1:$CF$106,ROW($F80),80),"")</f>
        <v/>
      </c>
      <c r="D79" s="356" t="str">
        <f>IF(INDEX('CoC Ranking Data'!$A$1:$CF$106,ROW($F80),79)&lt;&gt;"",INDEX('CoC Ranking Data'!$A$1:$CF$106,ROW($F80),79),"")</f>
        <v/>
      </c>
      <c r="E79" s="96" t="str">
        <f t="shared" si="1"/>
        <v/>
      </c>
    </row>
    <row r="80" spans="1:5" x14ac:dyDescent="0.25">
      <c r="A80" s="289" t="str">
        <f>IF(INDEX('CoC Ranking Data'!$A$1:$CF$106,ROW($F81),4)&lt;&gt;"",INDEX('CoC Ranking Data'!$A$1:$CF$106,ROW($F81),4),"")</f>
        <v/>
      </c>
      <c r="B80" s="289" t="str">
        <f>IF(INDEX('CoC Ranking Data'!$A$1:$CF$106,ROW($F81),5)&lt;&gt;"",INDEX('CoC Ranking Data'!$A$1:$CF$106,ROW($F81),5),"")</f>
        <v/>
      </c>
      <c r="C80" s="290" t="str">
        <f>IF(INDEX('CoC Ranking Data'!$A$1:$CF$106,ROW($F81),80)&lt;&gt;"",INDEX('CoC Ranking Data'!$A$1:$CF$106,ROW($F81),80),"")</f>
        <v/>
      </c>
      <c r="D80" s="356" t="str">
        <f>IF(INDEX('CoC Ranking Data'!$A$1:$CF$106,ROW($F81),79)&lt;&gt;"",INDEX('CoC Ranking Data'!$A$1:$CF$106,ROW($F81),79),"")</f>
        <v/>
      </c>
      <c r="E80" s="96" t="str">
        <f t="shared" si="1"/>
        <v/>
      </c>
    </row>
    <row r="81" spans="1:5" x14ac:dyDescent="0.25">
      <c r="A81" s="289" t="str">
        <f>IF(INDEX('CoC Ranking Data'!$A$1:$CF$106,ROW($F82),4)&lt;&gt;"",INDEX('CoC Ranking Data'!$A$1:$CF$106,ROW($F82),4),"")</f>
        <v/>
      </c>
      <c r="B81" s="289" t="str">
        <f>IF(INDEX('CoC Ranking Data'!$A$1:$CF$106,ROW($F82),5)&lt;&gt;"",INDEX('CoC Ranking Data'!$A$1:$CF$106,ROW($F82),5),"")</f>
        <v/>
      </c>
      <c r="C81" s="290" t="str">
        <f>IF(INDEX('CoC Ranking Data'!$A$1:$CF$106,ROW($F82),80)&lt;&gt;"",INDEX('CoC Ranking Data'!$A$1:$CF$106,ROW($F82),80),"")</f>
        <v/>
      </c>
      <c r="D81" s="356" t="str">
        <f>IF(INDEX('CoC Ranking Data'!$A$1:$CF$106,ROW($F82),79)&lt;&gt;"",INDEX('CoC Ranking Data'!$A$1:$CF$106,ROW($F82),79),"")</f>
        <v/>
      </c>
      <c r="E81" s="96" t="str">
        <f t="shared" si="1"/>
        <v/>
      </c>
    </row>
    <row r="82" spans="1:5" x14ac:dyDescent="0.25">
      <c r="A82" s="289" t="str">
        <f>IF(INDEX('CoC Ranking Data'!$A$1:$CF$106,ROW($F83),4)&lt;&gt;"",INDEX('CoC Ranking Data'!$A$1:$CF$106,ROW($F83),4),"")</f>
        <v/>
      </c>
      <c r="B82" s="289" t="str">
        <f>IF(INDEX('CoC Ranking Data'!$A$1:$CF$106,ROW($F83),5)&lt;&gt;"",INDEX('CoC Ranking Data'!$A$1:$CF$106,ROW($F83),5),"")</f>
        <v/>
      </c>
      <c r="C82" s="290" t="str">
        <f>IF(INDEX('CoC Ranking Data'!$A$1:$CF$106,ROW($F83),80)&lt;&gt;"",INDEX('CoC Ranking Data'!$A$1:$CF$106,ROW($F83),80),"")</f>
        <v/>
      </c>
      <c r="D82" s="356" t="str">
        <f>IF(INDEX('CoC Ranking Data'!$A$1:$CF$106,ROW($F83),79)&lt;&gt;"",INDEX('CoC Ranking Data'!$A$1:$CF$106,ROW($F83),79),"")</f>
        <v/>
      </c>
      <c r="E82" s="96" t="str">
        <f t="shared" si="1"/>
        <v/>
      </c>
    </row>
    <row r="83" spans="1:5" x14ac:dyDescent="0.25">
      <c r="A83" s="289" t="str">
        <f>IF(INDEX('CoC Ranking Data'!$A$1:$CF$106,ROW($F84),4)&lt;&gt;"",INDEX('CoC Ranking Data'!$A$1:$CF$106,ROW($F84),4),"")</f>
        <v/>
      </c>
      <c r="B83" s="289" t="str">
        <f>IF(INDEX('CoC Ranking Data'!$A$1:$CF$106,ROW($F84),5)&lt;&gt;"",INDEX('CoC Ranking Data'!$A$1:$CF$106,ROW($F84),5),"")</f>
        <v/>
      </c>
      <c r="C83" s="290" t="str">
        <f>IF(INDEX('CoC Ranking Data'!$A$1:$CF$106,ROW($F84),80)&lt;&gt;"",INDEX('CoC Ranking Data'!$A$1:$CF$106,ROW($F84),80),"")</f>
        <v/>
      </c>
      <c r="D83" s="356" t="str">
        <f>IF(INDEX('CoC Ranking Data'!$A$1:$CF$106,ROW($F84),79)&lt;&gt;"",INDEX('CoC Ranking Data'!$A$1:$CF$106,ROW($F84),79),"")</f>
        <v/>
      </c>
      <c r="E83" s="96" t="str">
        <f t="shared" si="1"/>
        <v/>
      </c>
    </row>
    <row r="84" spans="1:5" x14ac:dyDescent="0.25">
      <c r="A84" s="289" t="str">
        <f>IF(INDEX('CoC Ranking Data'!$A$1:$CF$106,ROW($F85),4)&lt;&gt;"",INDEX('CoC Ranking Data'!$A$1:$CF$106,ROW($F85),4),"")</f>
        <v/>
      </c>
      <c r="B84" s="289" t="str">
        <f>IF(INDEX('CoC Ranking Data'!$A$1:$CF$106,ROW($F85),5)&lt;&gt;"",INDEX('CoC Ranking Data'!$A$1:$CF$106,ROW($F85),5),"")</f>
        <v/>
      </c>
      <c r="C84" s="290" t="str">
        <f>IF(INDEX('CoC Ranking Data'!$A$1:$CF$106,ROW($F85),80)&lt;&gt;"",INDEX('CoC Ranking Data'!$A$1:$CF$106,ROW($F85),80),"")</f>
        <v/>
      </c>
      <c r="D84" s="356" t="str">
        <f>IF(INDEX('CoC Ranking Data'!$A$1:$CF$106,ROW($F85),79)&lt;&gt;"",INDEX('CoC Ranking Data'!$A$1:$CF$106,ROW($F85),79),"")</f>
        <v/>
      </c>
      <c r="E84" s="96" t="str">
        <f t="shared" si="1"/>
        <v/>
      </c>
    </row>
    <row r="85" spans="1:5" x14ac:dyDescent="0.25">
      <c r="A85" s="289" t="str">
        <f>IF(INDEX('CoC Ranking Data'!$A$1:$CF$106,ROW($F86),4)&lt;&gt;"",INDEX('CoC Ranking Data'!$A$1:$CF$106,ROW($F86),4),"")</f>
        <v/>
      </c>
      <c r="B85" s="289" t="str">
        <f>IF(INDEX('CoC Ranking Data'!$A$1:$CF$106,ROW($F86),5)&lt;&gt;"",INDEX('CoC Ranking Data'!$A$1:$CF$106,ROW($F86),5),"")</f>
        <v/>
      </c>
      <c r="C85" s="290" t="str">
        <f>IF(INDEX('CoC Ranking Data'!$A$1:$CF$106,ROW($F86),80)&lt;&gt;"",INDEX('CoC Ranking Data'!$A$1:$CF$106,ROW($F86),80),"")</f>
        <v/>
      </c>
      <c r="D85" s="356" t="str">
        <f>IF(INDEX('CoC Ranking Data'!$A$1:$CF$106,ROW($F86),79)&lt;&gt;"",INDEX('CoC Ranking Data'!$A$1:$CF$106,ROW($F86),79),"")</f>
        <v/>
      </c>
      <c r="E85" s="96" t="str">
        <f t="shared" si="1"/>
        <v/>
      </c>
    </row>
    <row r="86" spans="1:5" x14ac:dyDescent="0.25">
      <c r="A86" s="289" t="str">
        <f>IF(INDEX('CoC Ranking Data'!$A$1:$CF$106,ROW($F87),4)&lt;&gt;"",INDEX('CoC Ranking Data'!$A$1:$CF$106,ROW($F87),4),"")</f>
        <v/>
      </c>
      <c r="B86" s="289" t="str">
        <f>IF(INDEX('CoC Ranking Data'!$A$1:$CF$106,ROW($F87),5)&lt;&gt;"",INDEX('CoC Ranking Data'!$A$1:$CF$106,ROW($F87),5),"")</f>
        <v/>
      </c>
      <c r="C86" s="290" t="str">
        <f>IF(INDEX('CoC Ranking Data'!$A$1:$CF$106,ROW($F87),80)&lt;&gt;"",INDEX('CoC Ranking Data'!$A$1:$CF$106,ROW($F87),80),"")</f>
        <v/>
      </c>
      <c r="D86" s="356" t="str">
        <f>IF(INDEX('CoC Ranking Data'!$A$1:$CF$106,ROW($F87),79)&lt;&gt;"",INDEX('CoC Ranking Data'!$A$1:$CF$106,ROW($F87),79),"")</f>
        <v/>
      </c>
      <c r="E86" s="96" t="str">
        <f t="shared" si="1"/>
        <v/>
      </c>
    </row>
    <row r="87" spans="1:5" x14ac:dyDescent="0.25">
      <c r="A87" s="289" t="str">
        <f>IF(INDEX('CoC Ranking Data'!$A$1:$CF$106,ROW($F88),4)&lt;&gt;"",INDEX('CoC Ranking Data'!$A$1:$CF$106,ROW($F88),4),"")</f>
        <v/>
      </c>
      <c r="B87" s="289" t="str">
        <f>IF(INDEX('CoC Ranking Data'!$A$1:$CF$106,ROW($F88),5)&lt;&gt;"",INDEX('CoC Ranking Data'!$A$1:$CF$106,ROW($F88),5),"")</f>
        <v/>
      </c>
      <c r="C87" s="290" t="str">
        <f>IF(INDEX('CoC Ranking Data'!$A$1:$CF$106,ROW($F88),80)&lt;&gt;"",INDEX('CoC Ranking Data'!$A$1:$CF$106,ROW($F88),80),"")</f>
        <v/>
      </c>
      <c r="D87" s="356" t="str">
        <f>IF(INDEX('CoC Ranking Data'!$A$1:$CF$106,ROW($F88),79)&lt;&gt;"",INDEX('CoC Ranking Data'!$A$1:$CF$106,ROW($F88),79),"")</f>
        <v/>
      </c>
      <c r="E87" s="96" t="str">
        <f t="shared" si="1"/>
        <v/>
      </c>
    </row>
    <row r="88" spans="1:5" s="9" customFormat="1" ht="12.75" x14ac:dyDescent="0.2">
      <c r="A88" s="289" t="str">
        <f>IF(INDEX('CoC Ranking Data'!$A$1:$CF$106,ROW($F89),4)&lt;&gt;"",INDEX('CoC Ranking Data'!$A$1:$CF$106,ROW($F89),4),"")</f>
        <v/>
      </c>
      <c r="B88" s="289" t="str">
        <f>IF(INDEX('CoC Ranking Data'!$A$1:$CF$106,ROW($F89),5)&lt;&gt;"",INDEX('CoC Ranking Data'!$A$1:$CF$106,ROW($F89),5),"")</f>
        <v/>
      </c>
      <c r="C88" s="290" t="str">
        <f>IF(INDEX('CoC Ranking Data'!$A$1:$CF$106,ROW($F89),80)&lt;&gt;"",INDEX('CoC Ranking Data'!$A$1:$CF$106,ROW($F89),80),"")</f>
        <v/>
      </c>
      <c r="D88" s="356" t="str">
        <f>IF(INDEX('CoC Ranking Data'!$A$1:$CF$106,ROW($F89),79)&lt;&gt;"",INDEX('CoC Ranking Data'!$A$1:$CF$106,ROW($F89),79),"")</f>
        <v/>
      </c>
      <c r="E88" s="96" t="str">
        <f t="shared" si="1"/>
        <v/>
      </c>
    </row>
    <row r="89" spans="1:5" x14ac:dyDescent="0.25">
      <c r="A89" s="289" t="str">
        <f>IF(INDEX('CoC Ranking Data'!$A$1:$CF$106,ROW($F90),4)&lt;&gt;"",INDEX('CoC Ranking Data'!$A$1:$CF$106,ROW($F90),4),"")</f>
        <v/>
      </c>
      <c r="B89" s="289" t="str">
        <f>IF(INDEX('CoC Ranking Data'!$A$1:$CF$106,ROW($F90),5)&lt;&gt;"",INDEX('CoC Ranking Data'!$A$1:$CF$106,ROW($F90),5),"")</f>
        <v/>
      </c>
      <c r="C89" s="290" t="str">
        <f>IF(INDEX('CoC Ranking Data'!$A$1:$CF$106,ROW($F90),80)&lt;&gt;"",INDEX('CoC Ranking Data'!$A$1:$CF$106,ROW($F90),80),"")</f>
        <v/>
      </c>
      <c r="D89" s="356" t="str">
        <f>IF(INDEX('CoC Ranking Data'!$A$1:$CF$106,ROW($F90),79)&lt;&gt;"",INDEX('CoC Ranking Data'!$A$1:$CF$106,ROW($F90),79),"")</f>
        <v/>
      </c>
      <c r="E89" s="96" t="str">
        <f t="shared" si="1"/>
        <v/>
      </c>
    </row>
    <row r="90" spans="1:5" x14ac:dyDescent="0.25">
      <c r="A90" s="289" t="str">
        <f>IF(INDEX('CoC Ranking Data'!$A$1:$CF$106,ROW($F91),4)&lt;&gt;"",INDEX('CoC Ranking Data'!$A$1:$CF$106,ROW($F91),4),"")</f>
        <v/>
      </c>
      <c r="B90" s="289" t="str">
        <f>IF(INDEX('CoC Ranking Data'!$A$1:$CF$106,ROW($F91),5)&lt;&gt;"",INDEX('CoC Ranking Data'!$A$1:$CF$106,ROW($F91),5),"")</f>
        <v/>
      </c>
      <c r="C90" s="290" t="str">
        <f>IF(INDEX('CoC Ranking Data'!$A$1:$CF$106,ROW($F91),80)&lt;&gt;"",INDEX('CoC Ranking Data'!$A$1:$CF$106,ROW($F91),80),"")</f>
        <v/>
      </c>
      <c r="D90" s="356" t="str">
        <f>IF(INDEX('CoC Ranking Data'!$A$1:$CF$106,ROW($F91),79)&lt;&gt;"",INDEX('CoC Ranking Data'!$A$1:$CF$106,ROW($F91),79),"")</f>
        <v/>
      </c>
      <c r="E90" s="96" t="str">
        <f t="shared" si="1"/>
        <v/>
      </c>
    </row>
    <row r="91" spans="1:5" x14ac:dyDescent="0.25">
      <c r="A91" s="289" t="str">
        <f>IF(INDEX('CoC Ranking Data'!$A$1:$CF$106,ROW($F92),4)&lt;&gt;"",INDEX('CoC Ranking Data'!$A$1:$CF$106,ROW($F92),4),"")</f>
        <v/>
      </c>
      <c r="B91" s="289" t="str">
        <f>IF(INDEX('CoC Ranking Data'!$A$1:$CF$106,ROW($F92),5)&lt;&gt;"",INDEX('CoC Ranking Data'!$A$1:$CF$106,ROW($F92),5),"")</f>
        <v/>
      </c>
      <c r="C91" s="290" t="str">
        <f>IF(INDEX('CoC Ranking Data'!$A$1:$CF$106,ROW($F92),80)&lt;&gt;"",INDEX('CoC Ranking Data'!$A$1:$CF$106,ROW($F92),80),"")</f>
        <v/>
      </c>
      <c r="D91" s="356" t="str">
        <f>IF(INDEX('CoC Ranking Data'!$A$1:$CF$106,ROW($F92),79)&lt;&gt;"",INDEX('CoC Ranking Data'!$A$1:$CF$106,ROW($F92),79),"")</f>
        <v/>
      </c>
      <c r="E91" s="96" t="str">
        <f t="shared" si="1"/>
        <v/>
      </c>
    </row>
    <row r="92" spans="1:5" x14ac:dyDescent="0.25">
      <c r="A92" s="289" t="str">
        <f>IF(INDEX('CoC Ranking Data'!$A$1:$CF$106,ROW($F93),4)&lt;&gt;"",INDEX('CoC Ranking Data'!$A$1:$CF$106,ROW($F93),4),"")</f>
        <v/>
      </c>
      <c r="B92" s="289" t="str">
        <f>IF(INDEX('CoC Ranking Data'!$A$1:$CF$106,ROW($F93),5)&lt;&gt;"",INDEX('CoC Ranking Data'!$A$1:$CF$106,ROW($F93),5),"")</f>
        <v/>
      </c>
      <c r="C92" s="290" t="str">
        <f>IF(INDEX('CoC Ranking Data'!$A$1:$CF$106,ROW($F93),80)&lt;&gt;"",INDEX('CoC Ranking Data'!$A$1:$CF$106,ROW($F93),80),"")</f>
        <v/>
      </c>
      <c r="D92" s="356" t="str">
        <f>IF(INDEX('CoC Ranking Data'!$A$1:$CF$106,ROW($F93),79)&lt;&gt;"",INDEX('CoC Ranking Data'!$A$1:$CF$106,ROW($F93),79),"")</f>
        <v/>
      </c>
      <c r="E92" s="96" t="str">
        <f t="shared" si="1"/>
        <v/>
      </c>
    </row>
    <row r="93" spans="1:5" x14ac:dyDescent="0.25">
      <c r="A93" s="289" t="str">
        <f>IF(INDEX('CoC Ranking Data'!$A$1:$CF$106,ROW($F94),4)&lt;&gt;"",INDEX('CoC Ranking Data'!$A$1:$CF$106,ROW($F94),4),"")</f>
        <v/>
      </c>
      <c r="B93" s="289" t="str">
        <f>IF(INDEX('CoC Ranking Data'!$A$1:$CF$106,ROW($F94),5)&lt;&gt;"",INDEX('CoC Ranking Data'!$A$1:$CF$106,ROW($F94),5),"")</f>
        <v/>
      </c>
      <c r="C93" s="290" t="str">
        <f>IF(INDEX('CoC Ranking Data'!$A$1:$CF$106,ROW($F94),80)&lt;&gt;"",INDEX('CoC Ranking Data'!$A$1:$CF$106,ROW($F94),80),"")</f>
        <v/>
      </c>
      <c r="D93" s="356" t="str">
        <f>IF(INDEX('CoC Ranking Data'!$A$1:$CF$106,ROW($F94),79)&lt;&gt;"",INDEX('CoC Ranking Data'!$A$1:$CF$106,ROW($F94),79),"")</f>
        <v/>
      </c>
      <c r="E93" s="96" t="str">
        <f t="shared" si="1"/>
        <v/>
      </c>
    </row>
    <row r="94" spans="1:5" x14ac:dyDescent="0.25">
      <c r="A94" s="289" t="str">
        <f>IF(INDEX('CoC Ranking Data'!$A$1:$CF$106,ROW($F95),4)&lt;&gt;"",INDEX('CoC Ranking Data'!$A$1:$CF$106,ROW($F95),4),"")</f>
        <v/>
      </c>
      <c r="B94" s="289" t="str">
        <f>IF(INDEX('CoC Ranking Data'!$A$1:$CF$106,ROW($F95),5)&lt;&gt;"",INDEX('CoC Ranking Data'!$A$1:$CF$106,ROW($F95),5),"")</f>
        <v/>
      </c>
      <c r="C94" s="290" t="str">
        <f>IF(INDEX('CoC Ranking Data'!$A$1:$CF$106,ROW($F95),80)&lt;&gt;"",INDEX('CoC Ranking Data'!$A$1:$CF$106,ROW($F95),80),"")</f>
        <v/>
      </c>
      <c r="D94" s="356" t="str">
        <f>IF(INDEX('CoC Ranking Data'!$A$1:$CF$106,ROW($F95),79)&lt;&gt;"",INDEX('CoC Ranking Data'!$A$1:$CF$106,ROW($F95),79),"")</f>
        <v/>
      </c>
      <c r="E94" s="96" t="str">
        <f t="shared" si="1"/>
        <v/>
      </c>
    </row>
    <row r="95" spans="1:5" x14ac:dyDescent="0.25">
      <c r="A95" s="289" t="str">
        <f>IF(INDEX('CoC Ranking Data'!$A$1:$CF$106,ROW($F96),4)&lt;&gt;"",INDEX('CoC Ranking Data'!$A$1:$CF$106,ROW($F96),4),"")</f>
        <v/>
      </c>
      <c r="B95" s="289" t="str">
        <f>IF(INDEX('CoC Ranking Data'!$A$1:$CF$106,ROW($F96),5)&lt;&gt;"",INDEX('CoC Ranking Data'!$A$1:$CF$106,ROW($F96),5),"")</f>
        <v/>
      </c>
      <c r="C95" s="290" t="str">
        <f>IF(INDEX('CoC Ranking Data'!$A$1:$CF$106,ROW($F96),80)&lt;&gt;"",INDEX('CoC Ranking Data'!$A$1:$CF$106,ROW($F96),80),"")</f>
        <v/>
      </c>
      <c r="D95" s="356" t="str">
        <f>IF(INDEX('CoC Ranking Data'!$A$1:$CF$106,ROW($F96),79)&lt;&gt;"",INDEX('CoC Ranking Data'!$A$1:$CF$106,ROW($F96),79),"")</f>
        <v/>
      </c>
      <c r="E95" s="96" t="str">
        <f t="shared" si="1"/>
        <v/>
      </c>
    </row>
    <row r="96" spans="1:5" x14ac:dyDescent="0.25">
      <c r="A96" s="289" t="str">
        <f>IF(INDEX('CoC Ranking Data'!$A$1:$CF$106,ROW($F97),4)&lt;&gt;"",INDEX('CoC Ranking Data'!$A$1:$CF$106,ROW($F97),4),"")</f>
        <v/>
      </c>
      <c r="B96" s="289" t="str">
        <f>IF(INDEX('CoC Ranking Data'!$A$1:$CF$106,ROW($F97),5)&lt;&gt;"",INDEX('CoC Ranking Data'!$A$1:$CF$106,ROW($F97),5),"")</f>
        <v/>
      </c>
      <c r="C96" s="290" t="str">
        <f>IF(INDEX('CoC Ranking Data'!$A$1:$CF$106,ROW($F97),80)&lt;&gt;"",INDEX('CoC Ranking Data'!$A$1:$CF$106,ROW($F97),80),"")</f>
        <v/>
      </c>
      <c r="D96" s="356" t="str">
        <f>IF(INDEX('CoC Ranking Data'!$A$1:$CF$106,ROW($F97),79)&lt;&gt;"",INDEX('CoC Ranking Data'!$A$1:$CF$106,ROW($F97),79),"")</f>
        <v/>
      </c>
      <c r="E96" s="96" t="str">
        <f t="shared" si="1"/>
        <v/>
      </c>
    </row>
    <row r="97" spans="1:5" x14ac:dyDescent="0.25">
      <c r="A97" s="289" t="str">
        <f>IF(INDEX('CoC Ranking Data'!$A$1:$CF$106,ROW($F98),4)&lt;&gt;"",INDEX('CoC Ranking Data'!$A$1:$CF$106,ROW($F98),4),"")</f>
        <v/>
      </c>
      <c r="B97" s="289" t="str">
        <f>IF(INDEX('CoC Ranking Data'!$A$1:$CF$106,ROW($F98),5)&lt;&gt;"",INDEX('CoC Ranking Data'!$A$1:$CF$106,ROW($F98),5),"")</f>
        <v/>
      </c>
      <c r="C97" s="290" t="str">
        <f>IF(INDEX('CoC Ranking Data'!$A$1:$CF$106,ROW($F98),80)&lt;&gt;"",INDEX('CoC Ranking Data'!$A$1:$CF$106,ROW($F98),80),"")</f>
        <v/>
      </c>
      <c r="D97" s="356" t="str">
        <f>IF(INDEX('CoC Ranking Data'!$A$1:$CF$106,ROW($F98),79)&lt;&gt;"",INDEX('CoC Ranking Data'!$A$1:$CF$106,ROW($F98),79),"")</f>
        <v/>
      </c>
      <c r="E97" s="96" t="str">
        <f t="shared" si="1"/>
        <v/>
      </c>
    </row>
    <row r="98" spans="1:5" x14ac:dyDescent="0.25">
      <c r="A98" s="289" t="str">
        <f>IF(INDEX('CoC Ranking Data'!$A$1:$CF$106,ROW($F99),4)&lt;&gt;"",INDEX('CoC Ranking Data'!$A$1:$CF$106,ROW($F99),4),"")</f>
        <v/>
      </c>
      <c r="B98" s="289" t="str">
        <f>IF(INDEX('CoC Ranking Data'!$A$1:$CF$106,ROW($F99),5)&lt;&gt;"",INDEX('CoC Ranking Data'!$A$1:$CF$106,ROW($F99),5),"")</f>
        <v/>
      </c>
      <c r="C98" s="290" t="str">
        <f>IF(INDEX('CoC Ranking Data'!$A$1:$CF$106,ROW($F99),80)&lt;&gt;"",INDEX('CoC Ranking Data'!$A$1:$CF$106,ROW($F99),80),"")</f>
        <v/>
      </c>
      <c r="D98" s="356" t="str">
        <f>IF(INDEX('CoC Ranking Data'!$A$1:$CF$106,ROW($F99),79)&lt;&gt;"",INDEX('CoC Ranking Data'!$A$1:$CF$106,ROW($F99),79),"")</f>
        <v/>
      </c>
      <c r="E98" s="96" t="str">
        <f t="shared" si="1"/>
        <v/>
      </c>
    </row>
    <row r="99" spans="1:5" x14ac:dyDescent="0.25">
      <c r="A99" s="289" t="str">
        <f>IF(INDEX('CoC Ranking Data'!$A$1:$CF$106,ROW($F100),4)&lt;&gt;"",INDEX('CoC Ranking Data'!$A$1:$CF$106,ROW($F100),4),"")</f>
        <v/>
      </c>
      <c r="B99" s="289" t="str">
        <f>IF(INDEX('CoC Ranking Data'!$A$1:$CF$106,ROW($F100),5)&lt;&gt;"",INDEX('CoC Ranking Data'!$A$1:$CF$106,ROW($F100),5),"")</f>
        <v/>
      </c>
      <c r="C99" s="290" t="str">
        <f>IF(INDEX('CoC Ranking Data'!$A$1:$CF$106,ROW($F100),80)&lt;&gt;"",INDEX('CoC Ranking Data'!$A$1:$CF$106,ROW($F100),80),"")</f>
        <v/>
      </c>
      <c r="D99" s="356" t="str">
        <f>IF(INDEX('CoC Ranking Data'!$A$1:$CF$106,ROW($F100),79)&lt;&gt;"",INDEX('CoC Ranking Data'!$A$1:$CF$106,ROW($F100),79),"")</f>
        <v/>
      </c>
      <c r="E99" s="96" t="str">
        <f t="shared" si="1"/>
        <v/>
      </c>
    </row>
    <row r="100" spans="1:5" x14ac:dyDescent="0.25">
      <c r="A100" s="289" t="str">
        <f>IF(INDEX('CoC Ranking Data'!$A$1:$CF$106,ROW($F101),4)&lt;&gt;"",INDEX('CoC Ranking Data'!$A$1:$CF$106,ROW($F101),4),"")</f>
        <v/>
      </c>
      <c r="B100" s="289" t="str">
        <f>IF(INDEX('CoC Ranking Data'!$A$1:$CF$106,ROW($F101),5)&lt;&gt;"",INDEX('CoC Ranking Data'!$A$1:$CF$106,ROW($F101),5),"")</f>
        <v/>
      </c>
      <c r="C100" s="290" t="str">
        <f>IF(INDEX('CoC Ranking Data'!$A$1:$CF$106,ROW($F101),80)&lt;&gt;"",INDEX('CoC Ranking Data'!$A$1:$CF$106,ROW($F101),80),"")</f>
        <v/>
      </c>
      <c r="D100" s="356" t="str">
        <f>IF(INDEX('CoC Ranking Data'!$A$1:$CF$106,ROW($F101),79)&lt;&gt;"",INDEX('CoC Ranking Data'!$A$1:$CF$106,ROW($F101),79),"")</f>
        <v/>
      </c>
      <c r="E100" s="96" t="str">
        <f t="shared" si="1"/>
        <v/>
      </c>
    </row>
    <row r="101" spans="1:5" x14ac:dyDescent="0.25">
      <c r="A101" s="289" t="str">
        <f>IF(INDEX('CoC Ranking Data'!$A$1:$CF$106,ROW($F102),4)&lt;&gt;"",INDEX('CoC Ranking Data'!$A$1:$CF$106,ROW($F102),4),"")</f>
        <v/>
      </c>
      <c r="B101" s="289" t="str">
        <f>IF(INDEX('CoC Ranking Data'!$A$1:$CF$106,ROW($F102),5)&lt;&gt;"",INDEX('CoC Ranking Data'!$A$1:$CF$106,ROW($F102),5),"")</f>
        <v/>
      </c>
      <c r="C101" s="290" t="str">
        <f>IF(INDEX('CoC Ranking Data'!$A$1:$CF$106,ROW($F102),80)&lt;&gt;"",INDEX('CoC Ranking Data'!$A$1:$CF$106,ROW($F102),80),"")</f>
        <v/>
      </c>
      <c r="D101" s="356" t="str">
        <f>IF(INDEX('CoC Ranking Data'!$A$1:$CF$106,ROW($F102),79)&lt;&gt;"",INDEX('CoC Ranking Data'!$A$1:$CF$106,ROW($F102),79),"")</f>
        <v/>
      </c>
      <c r="E101" s="96" t="str">
        <f t="shared" si="1"/>
        <v/>
      </c>
    </row>
    <row r="102" spans="1:5" x14ac:dyDescent="0.25">
      <c r="A102" s="289" t="str">
        <f>IF(INDEX('CoC Ranking Data'!$A$1:$CF$106,ROW($F103),4)&lt;&gt;"",INDEX('CoC Ranking Data'!$A$1:$CF$106,ROW($F103),4),"")</f>
        <v/>
      </c>
      <c r="B102" s="289" t="str">
        <f>IF(INDEX('CoC Ranking Data'!$A$1:$CF$106,ROW($F103),5)&lt;&gt;"",INDEX('CoC Ranking Data'!$A$1:$CF$106,ROW($F103),5),"")</f>
        <v/>
      </c>
      <c r="C102" s="290" t="str">
        <f>IF(INDEX('CoC Ranking Data'!$A$1:$CF$106,ROW($F103),80)&lt;&gt;"",INDEX('CoC Ranking Data'!$A$1:$CF$106,ROW($F103),80),"")</f>
        <v/>
      </c>
      <c r="D102" s="356" t="str">
        <f>IF(INDEX('CoC Ranking Data'!$A$1:$CF$106,ROW($F103),79)&lt;&gt;"",INDEX('CoC Ranking Data'!$A$1:$CF$106,ROW($F103),79),"")</f>
        <v/>
      </c>
      <c r="E102" s="96" t="str">
        <f t="shared" si="1"/>
        <v/>
      </c>
    </row>
  </sheetData>
  <sheetProtection algorithmName="SHA-512" hashValue="s4Ornslm/0ZMEEDjiEe5jMrQ2cSksv6M4UcHZ+fEuS7z2nm2J92G70SCW0fuj8/ptvx58VyNrpwipj+k/vhrnQ==" saltValue="SOVEQW4Qo3pBQ2qiEiCDBA==" spinCount="100000" sheet="1" objects="1" scenarios="1" selectLockedCells="1"/>
  <autoFilter ref="A7:E7" xr:uid="{00000000-0009-0000-0000-00001F000000}">
    <sortState xmlns:xlrd2="http://schemas.microsoft.com/office/spreadsheetml/2017/richdata2" ref="A10:F56">
      <sortCondition ref="A9"/>
    </sortState>
  </autoFilter>
  <hyperlinks>
    <hyperlink ref="E1" location="'Scoring Chart'!A1" display="Return to Scoring Chart" xr:uid="{00000000-0004-0000-1F00-000000000000}"/>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1"/>
  <dimension ref="A1:G102"/>
  <sheetViews>
    <sheetView showGridLines="0" topLeftCell="A4" zoomScaleNormal="100" workbookViewId="0">
      <selection activeCell="E1" sqref="E1"/>
    </sheetView>
  </sheetViews>
  <sheetFormatPr defaultRowHeight="15" x14ac:dyDescent="0.25"/>
  <cols>
    <col min="1" max="1" width="54.5703125" customWidth="1"/>
    <col min="2" max="2" width="69.85546875" customWidth="1"/>
    <col min="3" max="3" width="27.140625" style="1" customWidth="1"/>
    <col min="4" max="4" width="20.140625" style="1" hidden="1" customWidth="1"/>
    <col min="5" max="5" width="14.140625" customWidth="1"/>
    <col min="6" max="6" width="11.7109375" customWidth="1"/>
    <col min="7" max="7" width="9.140625" style="299"/>
  </cols>
  <sheetData>
    <row r="1" spans="1:7" s="13" customFormat="1" ht="15.75" x14ac:dyDescent="0.2">
      <c r="B1" s="349" t="s">
        <v>851</v>
      </c>
      <c r="C1" s="361"/>
      <c r="D1" s="42"/>
      <c r="E1" s="373" t="s">
        <v>342</v>
      </c>
      <c r="G1" s="566"/>
    </row>
    <row r="2" spans="1:7" s="13" customFormat="1" ht="30" x14ac:dyDescent="0.2">
      <c r="B2" s="476" t="s">
        <v>617</v>
      </c>
      <c r="C2" s="564"/>
      <c r="D2" s="564"/>
      <c r="G2" s="566"/>
    </row>
    <row r="3" spans="1:7" ht="45" x14ac:dyDescent="0.25">
      <c r="B3" s="554" t="s">
        <v>618</v>
      </c>
    </row>
    <row r="4" spans="1:7" ht="15.75" customHeight="1" x14ac:dyDescent="0.25">
      <c r="C4"/>
      <c r="D4"/>
      <c r="G4"/>
    </row>
    <row r="6" spans="1:7" ht="15.75" thickBot="1" x14ac:dyDescent="0.3">
      <c r="A6" s="1"/>
    </row>
    <row r="7" spans="1:7" s="12" customFormat="1" ht="15.75" thickBot="1" x14ac:dyDescent="0.3">
      <c r="A7" s="329" t="s">
        <v>2</v>
      </c>
      <c r="B7" s="330" t="s">
        <v>3</v>
      </c>
      <c r="C7" s="565" t="s">
        <v>727</v>
      </c>
      <c r="D7" s="565" t="s">
        <v>616</v>
      </c>
      <c r="E7" s="321" t="s">
        <v>1</v>
      </c>
      <c r="F7" s="299"/>
      <c r="G7" s="299"/>
    </row>
    <row r="8" spans="1:7" s="9" customFormat="1" ht="12.75" x14ac:dyDescent="0.2">
      <c r="A8" s="79" t="str">
        <f>IF(INDEX('CoC Ranking Data'!$A$1:$CF$106,ROW($F9),4)&lt;&gt;"",INDEX('CoC Ranking Data'!$A$1:$CF$106,ROW($F9),4),"")</f>
        <v>Armstrong County Community Action Agency</v>
      </c>
      <c r="B8" s="289" t="str">
        <f>IF(INDEX('CoC Ranking Data'!$A$1:$CF$106,ROW($F9),5)&lt;&gt;"",INDEX('CoC Ranking Data'!$A$1:$CF$106,ROW($F9),5),"")</f>
        <v>Armstrong County Permanent Supportive Housing Program</v>
      </c>
      <c r="C8" s="290">
        <f>IF(INDEX('CoC Ranking Data'!$A$1:$CF$106,ROW($F9),81)&lt;&gt;"",INDEX('CoC Ranking Data'!$A$1:$CF$106,ROW($F9),81),"")</f>
        <v>4</v>
      </c>
      <c r="D8" s="290" t="str">
        <f>IF(INDEX('CoC Ranking Data'!$A$1:$CF$106,ROW($F9),82)&lt;&gt;"",INDEX('CoC Ranking Data'!$A$1:$CF$106,ROW($F9),82),"")</f>
        <v/>
      </c>
      <c r="E8" s="318">
        <f>IF($A8&lt;&gt;"", IF($G8 &gt;= 4, 4, $G8), "")</f>
        <v>4</v>
      </c>
      <c r="F8" s="366"/>
      <c r="G8" s="481">
        <f>SUM(C8)</f>
        <v>4</v>
      </c>
    </row>
    <row r="9" spans="1:7" s="9" customFormat="1" ht="12.75" x14ac:dyDescent="0.2">
      <c r="A9" s="289" t="str">
        <f>IF(INDEX('CoC Ranking Data'!$A$1:$CF$106,ROW($F10),4)&lt;&gt;"",INDEX('CoC Ranking Data'!$A$1:$CF$106,ROW($F10),4),"")</f>
        <v>Armstrong County Community Action Agency</v>
      </c>
      <c r="B9" s="289" t="str">
        <f>IF(INDEX('CoC Ranking Data'!$A$1:$CF$106,ROW($F10),5)&lt;&gt;"",INDEX('CoC Ranking Data'!$A$1:$CF$106,ROW($F10),5),"")</f>
        <v>Armstrong-Fayette Rapid Rehousing Program</v>
      </c>
      <c r="C9" s="290">
        <f>IF(INDEX('CoC Ranking Data'!$A$1:$CF$106,ROW($F10),81)&lt;&gt;"",INDEX('CoC Ranking Data'!$A$1:$CF$106,ROW($F10),81),"")</f>
        <v>4</v>
      </c>
      <c r="D9" s="290" t="str">
        <f>IF(INDEX('CoC Ranking Data'!$A$1:$CF$106,ROW($F10),82)&lt;&gt;"",INDEX('CoC Ranking Data'!$A$1:$CF$106,ROW($F10),82),"")</f>
        <v/>
      </c>
      <c r="E9" s="318">
        <f t="shared" ref="E9:E72" si="0">IF($A9&lt;&gt;"", IF($G9 &gt;= 4, 4, $G9), "")</f>
        <v>4</v>
      </c>
      <c r="F9" s="366"/>
      <c r="G9" s="481">
        <f t="shared" ref="G9:G72" si="1">SUM(C9)</f>
        <v>4</v>
      </c>
    </row>
    <row r="10" spans="1:7" s="9" customFormat="1" ht="12.75" x14ac:dyDescent="0.2">
      <c r="A10" s="289" t="str">
        <f>IF(INDEX('CoC Ranking Data'!$A$1:$CF$106,ROW($F11),4)&lt;&gt;"",INDEX('CoC Ranking Data'!$A$1:$CF$106,ROW($F11),4),"")</f>
        <v>Armstrong County Community Action Agency</v>
      </c>
      <c r="B10" s="289" t="str">
        <f>IF(INDEX('CoC Ranking Data'!$A$1:$CF$106,ROW($F11),5)&lt;&gt;"",INDEX('CoC Ranking Data'!$A$1:$CF$106,ROW($F11),5),"")</f>
        <v>Rapid Rehousing Program of Armstrong County</v>
      </c>
      <c r="C10" s="290">
        <f>IF(INDEX('CoC Ranking Data'!$A$1:$CF$106,ROW($F11),81)&lt;&gt;"",INDEX('CoC Ranking Data'!$A$1:$CF$106,ROW($F11),81),"")</f>
        <v>4</v>
      </c>
      <c r="D10" s="290" t="str">
        <f>IF(INDEX('CoC Ranking Data'!$A$1:$CF$106,ROW($F11),82)&lt;&gt;"",INDEX('CoC Ranking Data'!$A$1:$CF$106,ROW($F11),82),"")</f>
        <v/>
      </c>
      <c r="E10" s="318">
        <f t="shared" si="0"/>
        <v>4</v>
      </c>
      <c r="F10" s="366"/>
      <c r="G10" s="481">
        <f t="shared" si="1"/>
        <v>4</v>
      </c>
    </row>
    <row r="11" spans="1:7" s="9" customFormat="1" ht="12.75" x14ac:dyDescent="0.2">
      <c r="A11" s="289" t="str">
        <f>IF(INDEX('CoC Ranking Data'!$A$1:$CF$106,ROW($F12),4)&lt;&gt;"",INDEX('CoC Ranking Data'!$A$1:$CF$106,ROW($F12),4),"")</f>
        <v>Cameron/Elk Counties Behavioral &amp; Developmental Programs</v>
      </c>
      <c r="B11" s="289" t="str">
        <f>IF(INDEX('CoC Ranking Data'!$A$1:$CF$106,ROW($F12),5)&lt;&gt;"",INDEX('CoC Ranking Data'!$A$1:$CF$106,ROW($F12),5),"")</f>
        <v xml:space="preserve">AHEAD </v>
      </c>
      <c r="C11" s="290">
        <f>IF(INDEX('CoC Ranking Data'!$A$1:$CF$106,ROW($F12),81)&lt;&gt;"",INDEX('CoC Ranking Data'!$A$1:$CF$106,ROW($F12),81),"")</f>
        <v>4</v>
      </c>
      <c r="D11" s="290" t="str">
        <f>IF(INDEX('CoC Ranking Data'!$A$1:$CF$106,ROW($F12),82)&lt;&gt;"",INDEX('CoC Ranking Data'!$A$1:$CF$106,ROW($F12),82),"")</f>
        <v/>
      </c>
      <c r="E11" s="318">
        <f t="shared" si="0"/>
        <v>4</v>
      </c>
      <c r="F11" s="366"/>
      <c r="G11" s="481">
        <f t="shared" si="1"/>
        <v>4</v>
      </c>
    </row>
    <row r="12" spans="1:7" s="9" customFormat="1" ht="12.75" x14ac:dyDescent="0.2">
      <c r="A12" s="289" t="str">
        <f>IF(INDEX('CoC Ranking Data'!$A$1:$CF$106,ROW($F13),4)&lt;&gt;"",INDEX('CoC Ranking Data'!$A$1:$CF$106,ROW($F13),4),"")</f>
        <v>Cameron/Elk Counties Behavioral &amp; Developmental Programs</v>
      </c>
      <c r="B12" s="289" t="str">
        <f>IF(INDEX('CoC Ranking Data'!$A$1:$CF$106,ROW($F13),5)&lt;&gt;"",INDEX('CoC Ranking Data'!$A$1:$CF$106,ROW($F13),5),"")</f>
        <v xml:space="preserve">Home Again </v>
      </c>
      <c r="C12" s="290">
        <f>IF(INDEX('CoC Ranking Data'!$A$1:$CF$106,ROW($F13),81)&lt;&gt;"",INDEX('CoC Ranking Data'!$A$1:$CF$106,ROW($F13),81),"")</f>
        <v>4</v>
      </c>
      <c r="D12" s="290" t="str">
        <f>IF(INDEX('CoC Ranking Data'!$A$1:$CF$106,ROW($F13),82)&lt;&gt;"",INDEX('CoC Ranking Data'!$A$1:$CF$106,ROW($F13),82),"")</f>
        <v/>
      </c>
      <c r="E12" s="318">
        <f t="shared" si="0"/>
        <v>4</v>
      </c>
      <c r="F12" s="366"/>
      <c r="G12" s="481">
        <f t="shared" si="1"/>
        <v>4</v>
      </c>
    </row>
    <row r="13" spans="1:7" s="9" customFormat="1" ht="12.75" x14ac:dyDescent="0.2">
      <c r="A13" s="289" t="str">
        <f>IF(INDEX('CoC Ranking Data'!$A$1:$CF$106,ROW($F14),4)&lt;&gt;"",INDEX('CoC Ranking Data'!$A$1:$CF$106,ROW($F14),4),"")</f>
        <v>CAPSEA, Inc.</v>
      </c>
      <c r="B13" s="289" t="str">
        <f>IF(INDEX('CoC Ranking Data'!$A$1:$CF$106,ROW($F14),5)&lt;&gt;"",INDEX('CoC Ranking Data'!$A$1:$CF$106,ROW($F14),5),"")</f>
        <v>Housing Plus</v>
      </c>
      <c r="C13" s="290">
        <f>IF(INDEX('CoC Ranking Data'!$A$1:$CF$106,ROW($F14),81)&lt;&gt;"",INDEX('CoC Ranking Data'!$A$1:$CF$106,ROW($F14),81),"")</f>
        <v>4</v>
      </c>
      <c r="D13" s="290" t="str">
        <f>IF(INDEX('CoC Ranking Data'!$A$1:$CF$106,ROW($F14),82)&lt;&gt;"",INDEX('CoC Ranking Data'!$A$1:$CF$106,ROW($F14),82),"")</f>
        <v/>
      </c>
      <c r="E13" s="318">
        <f t="shared" si="0"/>
        <v>4</v>
      </c>
      <c r="F13" s="366"/>
      <c r="G13" s="481">
        <f t="shared" si="1"/>
        <v>4</v>
      </c>
    </row>
    <row r="14" spans="1:7" s="9" customFormat="1" ht="12.75" x14ac:dyDescent="0.2">
      <c r="A14" s="289" t="str">
        <f>IF(INDEX('CoC Ranking Data'!$A$1:$CF$106,ROW($F15),4)&lt;&gt;"",INDEX('CoC Ranking Data'!$A$1:$CF$106,ROW($F15),4),"")</f>
        <v>City Mission-Living Stones, Inc.</v>
      </c>
      <c r="B14" s="289" t="str">
        <f>IF(INDEX('CoC Ranking Data'!$A$1:$CF$106,ROW($F15),5)&lt;&gt;"",INDEX('CoC Ranking Data'!$A$1:$CF$106,ROW($F15),5),"")</f>
        <v>Gallatin School Living Centre</v>
      </c>
      <c r="C14" s="290">
        <f>IF(INDEX('CoC Ranking Data'!$A$1:$CF$106,ROW($F15),81)&lt;&gt;"",INDEX('CoC Ranking Data'!$A$1:$CF$106,ROW($F15),81),"")</f>
        <v>4</v>
      </c>
      <c r="D14" s="290" t="str">
        <f>IF(INDEX('CoC Ranking Data'!$A$1:$CF$106,ROW($F15),82)&lt;&gt;"",INDEX('CoC Ranking Data'!$A$1:$CF$106,ROW($F15),82),"")</f>
        <v/>
      </c>
      <c r="E14" s="318">
        <f t="shared" si="0"/>
        <v>4</v>
      </c>
      <c r="F14" s="366"/>
      <c r="G14" s="481">
        <f t="shared" si="1"/>
        <v>4</v>
      </c>
    </row>
    <row r="15" spans="1:7" s="9" customFormat="1" ht="12.75" x14ac:dyDescent="0.2">
      <c r="A15" s="289" t="str">
        <f>IF(INDEX('CoC Ranking Data'!$A$1:$CF$106,ROW($F16),4)&lt;&gt;"",INDEX('CoC Ranking Data'!$A$1:$CF$106,ROW($F16),4),"")</f>
        <v>Community Action, Inc.</v>
      </c>
      <c r="B15" s="289" t="str">
        <f>IF(INDEX('CoC Ranking Data'!$A$1:$CF$106,ROW($F16),5)&lt;&gt;"",INDEX('CoC Ranking Data'!$A$1:$CF$106,ROW($F16),5),"")</f>
        <v>Housing for Homeless and Disabled Persons</v>
      </c>
      <c r="C15" s="290">
        <f>IF(INDEX('CoC Ranking Data'!$A$1:$CF$106,ROW($F16),81)&lt;&gt;"",INDEX('CoC Ranking Data'!$A$1:$CF$106,ROW($F16),81),"")</f>
        <v>4</v>
      </c>
      <c r="D15" s="290" t="str">
        <f>IF(INDEX('CoC Ranking Data'!$A$1:$CF$106,ROW($F16),82)&lt;&gt;"",INDEX('CoC Ranking Data'!$A$1:$CF$106,ROW($F16),82),"")</f>
        <v/>
      </c>
      <c r="E15" s="318">
        <f t="shared" si="0"/>
        <v>4</v>
      </c>
      <c r="F15" s="366"/>
      <c r="G15" s="481">
        <f t="shared" si="1"/>
        <v>4</v>
      </c>
    </row>
    <row r="16" spans="1:7" s="9" customFormat="1" ht="12.75" x14ac:dyDescent="0.2">
      <c r="A16" s="289" t="str">
        <f>IF(INDEX('CoC Ranking Data'!$A$1:$CF$106,ROW($F17),4)&lt;&gt;"",INDEX('CoC Ranking Data'!$A$1:$CF$106,ROW($F17),4),"")</f>
        <v>Community Action, Inc.</v>
      </c>
      <c r="B16" s="289" t="str">
        <f>IF(INDEX('CoC Ranking Data'!$A$1:$CF$106,ROW($F17),5)&lt;&gt;"",INDEX('CoC Ranking Data'!$A$1:$CF$106,ROW($F17),5),"")</f>
        <v>Transitional Housing Project</v>
      </c>
      <c r="C16" s="290">
        <f>IF(INDEX('CoC Ranking Data'!$A$1:$CF$106,ROW($F17),81)&lt;&gt;"",INDEX('CoC Ranking Data'!$A$1:$CF$106,ROW($F17),81),"")</f>
        <v>4</v>
      </c>
      <c r="D16" s="290" t="str">
        <f>IF(INDEX('CoC Ranking Data'!$A$1:$CF$106,ROW($F17),82)&lt;&gt;"",INDEX('CoC Ranking Data'!$A$1:$CF$106,ROW($F17),82),"")</f>
        <v/>
      </c>
      <c r="E16" s="318">
        <f t="shared" si="0"/>
        <v>4</v>
      </c>
      <c r="F16" s="366"/>
      <c r="G16" s="481">
        <f t="shared" si="1"/>
        <v>4</v>
      </c>
    </row>
    <row r="17" spans="1:7" s="9" customFormat="1" ht="12.75" x14ac:dyDescent="0.2">
      <c r="A17" s="289" t="str">
        <f>IF(INDEX('CoC Ranking Data'!$A$1:$CF$106,ROW($F18),4)&lt;&gt;"",INDEX('CoC Ranking Data'!$A$1:$CF$106,ROW($F18),4),"")</f>
        <v>Community Connections of Clearfield/Jefferson</v>
      </c>
      <c r="B17" s="289" t="str">
        <f>IF(INDEX('CoC Ranking Data'!$A$1:$CF$106,ROW($F18),5)&lt;&gt;"",INDEX('CoC Ranking Data'!$A$1:$CF$106,ROW($F18),5),"")</f>
        <v>Housing First FY 2018 Renewal Application Counties</v>
      </c>
      <c r="C17" s="290">
        <f>IF(INDEX('CoC Ranking Data'!$A$1:$CF$106,ROW($F18),81)&lt;&gt;"",INDEX('CoC Ranking Data'!$A$1:$CF$106,ROW($F18),81),"")</f>
        <v>4</v>
      </c>
      <c r="D17" s="290" t="str">
        <f>IF(INDEX('CoC Ranking Data'!$A$1:$CF$106,ROW($F18),82)&lt;&gt;"",INDEX('CoC Ranking Data'!$A$1:$CF$106,ROW($F18),82),"")</f>
        <v/>
      </c>
      <c r="E17" s="318">
        <f t="shared" si="0"/>
        <v>4</v>
      </c>
      <c r="F17" s="366"/>
      <c r="G17" s="481">
        <f t="shared" si="1"/>
        <v>4</v>
      </c>
    </row>
    <row r="18" spans="1:7" s="9" customFormat="1" ht="12.75" x14ac:dyDescent="0.2">
      <c r="A18" s="289" t="str">
        <f>IF(INDEX('CoC Ranking Data'!$A$1:$CF$106,ROW($F19),4)&lt;&gt;"",INDEX('CoC Ranking Data'!$A$1:$CF$106,ROW($F19),4),"")</f>
        <v>Community Services of Venango County, Inc.</v>
      </c>
      <c r="B18" s="289" t="str">
        <f>IF(INDEX('CoC Ranking Data'!$A$1:$CF$106,ROW($F19),5)&lt;&gt;"",INDEX('CoC Ranking Data'!$A$1:$CF$106,ROW($F19),5),"")</f>
        <v>Sycamore Commons</v>
      </c>
      <c r="C18" s="290">
        <f>IF(INDEX('CoC Ranking Data'!$A$1:$CF$106,ROW($F19),81)&lt;&gt;"",INDEX('CoC Ranking Data'!$A$1:$CF$106,ROW($F19),81),"")</f>
        <v>4</v>
      </c>
      <c r="D18" s="290" t="str">
        <f>IF(INDEX('CoC Ranking Data'!$A$1:$CF$106,ROW($F19),82)&lt;&gt;"",INDEX('CoC Ranking Data'!$A$1:$CF$106,ROW($F19),82),"")</f>
        <v/>
      </c>
      <c r="E18" s="318">
        <f t="shared" si="0"/>
        <v>4</v>
      </c>
      <c r="F18" s="366"/>
      <c r="G18" s="481">
        <f t="shared" si="1"/>
        <v>4</v>
      </c>
    </row>
    <row r="19" spans="1:7" s="9" customFormat="1" ht="12.75" x14ac:dyDescent="0.2">
      <c r="A19" s="289" t="str">
        <f>IF(INDEX('CoC Ranking Data'!$A$1:$CF$106,ROW($F20),4)&lt;&gt;"",INDEX('CoC Ranking Data'!$A$1:$CF$106,ROW($F20),4),"")</f>
        <v>Connect, Inc.</v>
      </c>
      <c r="B19" s="289" t="str">
        <f>IF(INDEX('CoC Ranking Data'!$A$1:$CF$106,ROW($F20),5)&lt;&gt;"",INDEX('CoC Ranking Data'!$A$1:$CF$106,ROW($F20),5),"")</f>
        <v>Westmoreland Permanent Supportive Housing Expansion</v>
      </c>
      <c r="C19" s="290">
        <f>IF(INDEX('CoC Ranking Data'!$A$1:$CF$106,ROW($F20),81)&lt;&gt;"",INDEX('CoC Ranking Data'!$A$1:$CF$106,ROW($F20),81),"")</f>
        <v>4</v>
      </c>
      <c r="D19" s="290" t="str">
        <f>IF(INDEX('CoC Ranking Data'!$A$1:$CF$106,ROW($F20),82)&lt;&gt;"",INDEX('CoC Ranking Data'!$A$1:$CF$106,ROW($F20),82),"")</f>
        <v/>
      </c>
      <c r="E19" s="318">
        <f t="shared" si="0"/>
        <v>4</v>
      </c>
      <c r="F19" s="366"/>
      <c r="G19" s="481">
        <f t="shared" si="1"/>
        <v>4</v>
      </c>
    </row>
    <row r="20" spans="1:7" s="9" customFormat="1" ht="12.75" x14ac:dyDescent="0.2">
      <c r="A20" s="289" t="str">
        <f>IF(INDEX('CoC Ranking Data'!$A$1:$CF$106,ROW($F21),4)&lt;&gt;"",INDEX('CoC Ranking Data'!$A$1:$CF$106,ROW($F21),4),"")</f>
        <v>County of Butler, Human Services</v>
      </c>
      <c r="B20" s="289" t="str">
        <f>IF(INDEX('CoC Ranking Data'!$A$1:$CF$106,ROW($F21),5)&lt;&gt;"",INDEX('CoC Ranking Data'!$A$1:$CF$106,ROW($F21),5),"")</f>
        <v>Home Again Butler County</v>
      </c>
      <c r="C20" s="290">
        <f>IF(INDEX('CoC Ranking Data'!$A$1:$CF$106,ROW($F21),81)&lt;&gt;"",INDEX('CoC Ranking Data'!$A$1:$CF$106,ROW($F21),81),"")</f>
        <v>4</v>
      </c>
      <c r="D20" s="290" t="str">
        <f>IF(INDEX('CoC Ranking Data'!$A$1:$CF$106,ROW($F21),82)&lt;&gt;"",INDEX('CoC Ranking Data'!$A$1:$CF$106,ROW($F21),82),"")</f>
        <v/>
      </c>
      <c r="E20" s="318">
        <f t="shared" si="0"/>
        <v>4</v>
      </c>
      <c r="F20" s="366"/>
      <c r="G20" s="481">
        <f t="shared" si="1"/>
        <v>4</v>
      </c>
    </row>
    <row r="21" spans="1:7" s="9" customFormat="1" ht="12.75" x14ac:dyDescent="0.2">
      <c r="A21" s="289" t="str">
        <f>IF(INDEX('CoC Ranking Data'!$A$1:$CF$106,ROW($F22),4)&lt;&gt;"",INDEX('CoC Ranking Data'!$A$1:$CF$106,ROW($F22),4),"")</f>
        <v>County of Butler, Human Services</v>
      </c>
      <c r="B21" s="289" t="str">
        <f>IF(INDEX('CoC Ranking Data'!$A$1:$CF$106,ROW($F22),5)&lt;&gt;"",INDEX('CoC Ranking Data'!$A$1:$CF$106,ROW($F22),5),"")</f>
        <v>HOPE Project</v>
      </c>
      <c r="C21" s="290">
        <f>IF(INDEX('CoC Ranking Data'!$A$1:$CF$106,ROW($F22),81)&lt;&gt;"",INDEX('CoC Ranking Data'!$A$1:$CF$106,ROW($F22),81),"")</f>
        <v>4</v>
      </c>
      <c r="D21" s="290" t="str">
        <f>IF(INDEX('CoC Ranking Data'!$A$1:$CF$106,ROW($F22),82)&lt;&gt;"",INDEX('CoC Ranking Data'!$A$1:$CF$106,ROW($F22),82),"")</f>
        <v/>
      </c>
      <c r="E21" s="318">
        <f t="shared" si="0"/>
        <v>4</v>
      </c>
      <c r="F21" s="366"/>
      <c r="G21" s="481">
        <f t="shared" si="1"/>
        <v>4</v>
      </c>
    </row>
    <row r="22" spans="1:7" s="9" customFormat="1" ht="12.75" x14ac:dyDescent="0.2">
      <c r="A22" s="289" t="str">
        <f>IF(INDEX('CoC Ranking Data'!$A$1:$CF$106,ROW($F23),4)&lt;&gt;"",INDEX('CoC Ranking Data'!$A$1:$CF$106,ROW($F23),4),"")</f>
        <v>County of Butler, Human Services</v>
      </c>
      <c r="B22" s="289" t="str">
        <f>IF(INDEX('CoC Ranking Data'!$A$1:$CF$106,ROW($F23),5)&lt;&gt;"",INDEX('CoC Ranking Data'!$A$1:$CF$106,ROW($F23),5),"")</f>
        <v>Path Transition Age Project</v>
      </c>
      <c r="C22" s="290">
        <f>IF(INDEX('CoC Ranking Data'!$A$1:$CF$106,ROW($F23),81)&lt;&gt;"",INDEX('CoC Ranking Data'!$A$1:$CF$106,ROW($F23),81),"")</f>
        <v>4</v>
      </c>
      <c r="D22" s="290" t="str">
        <f>IF(INDEX('CoC Ranking Data'!$A$1:$CF$106,ROW($F23),82)&lt;&gt;"",INDEX('CoC Ranking Data'!$A$1:$CF$106,ROW($F23),82),"")</f>
        <v/>
      </c>
      <c r="E22" s="318">
        <f t="shared" si="0"/>
        <v>4</v>
      </c>
      <c r="F22" s="366"/>
      <c r="G22" s="481">
        <f t="shared" si="1"/>
        <v>4</v>
      </c>
    </row>
    <row r="23" spans="1:7" s="9" customFormat="1" ht="12.75" x14ac:dyDescent="0.2">
      <c r="A23" s="289" t="str">
        <f>IF(INDEX('CoC Ranking Data'!$A$1:$CF$106,ROW($F24),4)&lt;&gt;"",INDEX('CoC Ranking Data'!$A$1:$CF$106,ROW($F24),4),"")</f>
        <v>County of Greene</v>
      </c>
      <c r="B23" s="289" t="str">
        <f>IF(INDEX('CoC Ranking Data'!$A$1:$CF$106,ROW($F24),5)&lt;&gt;"",INDEX('CoC Ranking Data'!$A$1:$CF$106,ROW($F24),5),"")</f>
        <v>Greene County Rapid Rehousing Project</v>
      </c>
      <c r="C23" s="290">
        <f>IF(INDEX('CoC Ranking Data'!$A$1:$CF$106,ROW($F24),81)&lt;&gt;"",INDEX('CoC Ranking Data'!$A$1:$CF$106,ROW($F24),81),"")</f>
        <v>4</v>
      </c>
      <c r="D23" s="290" t="str">
        <f>IF(INDEX('CoC Ranking Data'!$A$1:$CF$106,ROW($F24),82)&lt;&gt;"",INDEX('CoC Ranking Data'!$A$1:$CF$106,ROW($F24),82),"")</f>
        <v/>
      </c>
      <c r="E23" s="318">
        <f t="shared" si="0"/>
        <v>4</v>
      </c>
      <c r="F23" s="366"/>
      <c r="G23" s="481">
        <f t="shared" si="1"/>
        <v>4</v>
      </c>
    </row>
    <row r="24" spans="1:7" s="9" customFormat="1" ht="12.75" x14ac:dyDescent="0.2">
      <c r="A24" s="289" t="str">
        <f>IF(INDEX('CoC Ranking Data'!$A$1:$CF$106,ROW($F25),4)&lt;&gt;"",INDEX('CoC Ranking Data'!$A$1:$CF$106,ROW($F25),4),"")</f>
        <v>County of Greene</v>
      </c>
      <c r="B24" s="289" t="str">
        <f>IF(INDEX('CoC Ranking Data'!$A$1:$CF$106,ROW($F25),5)&lt;&gt;"",INDEX('CoC Ranking Data'!$A$1:$CF$106,ROW($F25),5),"")</f>
        <v>Greene County Shelter + Care Project</v>
      </c>
      <c r="C24" s="290">
        <f>IF(INDEX('CoC Ranking Data'!$A$1:$CF$106,ROW($F25),81)&lt;&gt;"",INDEX('CoC Ranking Data'!$A$1:$CF$106,ROW($F25),81),"")</f>
        <v>4</v>
      </c>
      <c r="D24" s="290" t="str">
        <f>IF(INDEX('CoC Ranking Data'!$A$1:$CF$106,ROW($F25),82)&lt;&gt;"",INDEX('CoC Ranking Data'!$A$1:$CF$106,ROW($F25),82),"")</f>
        <v/>
      </c>
      <c r="E24" s="318">
        <f t="shared" si="0"/>
        <v>4</v>
      </c>
      <c r="F24" s="366"/>
      <c r="G24" s="481">
        <f t="shared" si="1"/>
        <v>4</v>
      </c>
    </row>
    <row r="25" spans="1:7" s="9" customFormat="1" ht="12.75" x14ac:dyDescent="0.2">
      <c r="A25" s="289" t="str">
        <f>IF(INDEX('CoC Ranking Data'!$A$1:$CF$106,ROW($F26),4)&lt;&gt;"",INDEX('CoC Ranking Data'!$A$1:$CF$106,ROW($F26),4),"")</f>
        <v>County of Greene</v>
      </c>
      <c r="B25" s="289" t="str">
        <f>IF(INDEX('CoC Ranking Data'!$A$1:$CF$106,ROW($F26),5)&lt;&gt;"",INDEX('CoC Ranking Data'!$A$1:$CF$106,ROW($F26),5),"")</f>
        <v>Greene County Supportive Housing Project</v>
      </c>
      <c r="C25" s="290">
        <f>IF(INDEX('CoC Ranking Data'!$A$1:$CF$106,ROW($F26),81)&lt;&gt;"",INDEX('CoC Ranking Data'!$A$1:$CF$106,ROW($F26),81),"")</f>
        <v>4</v>
      </c>
      <c r="D25" s="290" t="str">
        <f>IF(INDEX('CoC Ranking Data'!$A$1:$CF$106,ROW($F26),82)&lt;&gt;"",INDEX('CoC Ranking Data'!$A$1:$CF$106,ROW($F26),82),"")</f>
        <v/>
      </c>
      <c r="E25" s="318">
        <f t="shared" si="0"/>
        <v>4</v>
      </c>
      <c r="F25" s="366"/>
      <c r="G25" s="481">
        <f t="shared" si="1"/>
        <v>4</v>
      </c>
    </row>
    <row r="26" spans="1:7" s="9" customFormat="1" ht="12.75" x14ac:dyDescent="0.2">
      <c r="A26" s="289" t="str">
        <f>IF(INDEX('CoC Ranking Data'!$A$1:$CF$106,ROW($F27),4)&lt;&gt;"",INDEX('CoC Ranking Data'!$A$1:$CF$106,ROW($F27),4),"")</f>
        <v>County of Washington</v>
      </c>
      <c r="B26" s="289" t="str">
        <f>IF(INDEX('CoC Ranking Data'!$A$1:$CF$106,ROW($F27),5)&lt;&gt;"",INDEX('CoC Ranking Data'!$A$1:$CF$106,ROW($F27),5),"")</f>
        <v>Crossing Pointe</v>
      </c>
      <c r="C26" s="290">
        <f>IF(INDEX('CoC Ranking Data'!$A$1:$CF$106,ROW($F27),81)&lt;&gt;"",INDEX('CoC Ranking Data'!$A$1:$CF$106,ROW($F27),81),"")</f>
        <v>4</v>
      </c>
      <c r="D26" s="290" t="str">
        <f>IF(INDEX('CoC Ranking Data'!$A$1:$CF$106,ROW($F27),82)&lt;&gt;"",INDEX('CoC Ranking Data'!$A$1:$CF$106,ROW($F27),82),"")</f>
        <v/>
      </c>
      <c r="E26" s="318">
        <f t="shared" si="0"/>
        <v>4</v>
      </c>
      <c r="F26" s="366"/>
      <c r="G26" s="481">
        <f t="shared" si="1"/>
        <v>4</v>
      </c>
    </row>
    <row r="27" spans="1:7" s="9" customFormat="1" ht="12.75" x14ac:dyDescent="0.2">
      <c r="A27" s="289" t="str">
        <f>IF(INDEX('CoC Ranking Data'!$A$1:$CF$106,ROW($F28),4)&lt;&gt;"",INDEX('CoC Ranking Data'!$A$1:$CF$106,ROW($F28),4),"")</f>
        <v>County of Washington</v>
      </c>
      <c r="B27" s="289" t="str">
        <f>IF(INDEX('CoC Ranking Data'!$A$1:$CF$106,ROW($F28),5)&lt;&gt;"",INDEX('CoC Ranking Data'!$A$1:$CF$106,ROW($F28),5),"")</f>
        <v>Permanent Supportive Housing</v>
      </c>
      <c r="C27" s="290">
        <f>IF(INDEX('CoC Ranking Data'!$A$1:$CF$106,ROW($F28),81)&lt;&gt;"",INDEX('CoC Ranking Data'!$A$1:$CF$106,ROW($F28),81),"")</f>
        <v>4</v>
      </c>
      <c r="D27" s="290" t="str">
        <f>IF(INDEX('CoC Ranking Data'!$A$1:$CF$106,ROW($F28),82)&lt;&gt;"",INDEX('CoC Ranking Data'!$A$1:$CF$106,ROW($F28),82),"")</f>
        <v/>
      </c>
      <c r="E27" s="318">
        <f t="shared" si="0"/>
        <v>4</v>
      </c>
      <c r="F27" s="366"/>
      <c r="G27" s="481">
        <f t="shared" si="1"/>
        <v>4</v>
      </c>
    </row>
    <row r="28" spans="1:7" s="9" customFormat="1" ht="12.75" x14ac:dyDescent="0.2">
      <c r="A28" s="289" t="str">
        <f>IF(INDEX('CoC Ranking Data'!$A$1:$CF$106,ROW($F29),4)&lt;&gt;"",INDEX('CoC Ranking Data'!$A$1:$CF$106,ROW($F29),4),"")</f>
        <v>County of Washington</v>
      </c>
      <c r="B28" s="289" t="str">
        <f>IF(INDEX('CoC Ranking Data'!$A$1:$CF$106,ROW($F29),5)&lt;&gt;"",INDEX('CoC Ranking Data'!$A$1:$CF$106,ROW($F29),5),"")</f>
        <v>Shelter plus Care - Washington City Mission</v>
      </c>
      <c r="C28" s="290">
        <f>IF(INDEX('CoC Ranking Data'!$A$1:$CF$106,ROW($F29),81)&lt;&gt;"",INDEX('CoC Ranking Data'!$A$1:$CF$106,ROW($F29),81),"")</f>
        <v>2</v>
      </c>
      <c r="D28" s="290" t="str">
        <f>IF(INDEX('CoC Ranking Data'!$A$1:$CF$106,ROW($F29),82)&lt;&gt;"",INDEX('CoC Ranking Data'!$A$1:$CF$106,ROW($F29),82),"")</f>
        <v/>
      </c>
      <c r="E28" s="318">
        <f t="shared" si="0"/>
        <v>2</v>
      </c>
      <c r="F28" s="366"/>
      <c r="G28" s="481">
        <f t="shared" si="1"/>
        <v>2</v>
      </c>
    </row>
    <row r="29" spans="1:7" s="9" customFormat="1" ht="12.75" x14ac:dyDescent="0.2">
      <c r="A29" s="289" t="str">
        <f>IF(INDEX('CoC Ranking Data'!$A$1:$CF$106,ROW($F30),4)&lt;&gt;"",INDEX('CoC Ranking Data'!$A$1:$CF$106,ROW($F30),4),"")</f>
        <v>County of Washington</v>
      </c>
      <c r="B29" s="289" t="str">
        <f>IF(INDEX('CoC Ranking Data'!$A$1:$CF$106,ROW($F30),5)&lt;&gt;"",INDEX('CoC Ranking Data'!$A$1:$CF$106,ROW($F30),5),"")</f>
        <v>Shelter plus Care I</v>
      </c>
      <c r="C29" s="290">
        <f>IF(INDEX('CoC Ranking Data'!$A$1:$CF$106,ROW($F30),81)&lt;&gt;"",INDEX('CoC Ranking Data'!$A$1:$CF$106,ROW($F30),81),"")</f>
        <v>4</v>
      </c>
      <c r="D29" s="290" t="str">
        <f>IF(INDEX('CoC Ranking Data'!$A$1:$CF$106,ROW($F30),82)&lt;&gt;"",INDEX('CoC Ranking Data'!$A$1:$CF$106,ROW($F30),82),"")</f>
        <v/>
      </c>
      <c r="E29" s="318">
        <f t="shared" si="0"/>
        <v>4</v>
      </c>
      <c r="F29" s="366"/>
      <c r="G29" s="481">
        <f t="shared" si="1"/>
        <v>4</v>
      </c>
    </row>
    <row r="30" spans="1:7" s="9" customFormat="1" ht="12.75" x14ac:dyDescent="0.2">
      <c r="A30" s="289" t="str">
        <f>IF(INDEX('CoC Ranking Data'!$A$1:$CF$106,ROW($F31),4)&lt;&gt;"",INDEX('CoC Ranking Data'!$A$1:$CF$106,ROW($F31),4),"")</f>
        <v>County of Washington</v>
      </c>
      <c r="B30" s="289" t="str">
        <f>IF(INDEX('CoC Ranking Data'!$A$1:$CF$106,ROW($F31),5)&lt;&gt;"",INDEX('CoC Ranking Data'!$A$1:$CF$106,ROW($F31),5),"")</f>
        <v>Supportive Living</v>
      </c>
      <c r="C30" s="290">
        <f>IF(INDEX('CoC Ranking Data'!$A$1:$CF$106,ROW($F31),81)&lt;&gt;"",INDEX('CoC Ranking Data'!$A$1:$CF$106,ROW($F31),81),"")</f>
        <v>4</v>
      </c>
      <c r="D30" s="290" t="str">
        <f>IF(INDEX('CoC Ranking Data'!$A$1:$CF$106,ROW($F31),82)&lt;&gt;"",INDEX('CoC Ranking Data'!$A$1:$CF$106,ROW($F31),82),"")</f>
        <v/>
      </c>
      <c r="E30" s="318">
        <f t="shared" si="0"/>
        <v>4</v>
      </c>
      <c r="F30" s="366"/>
      <c r="G30" s="481">
        <f t="shared" si="1"/>
        <v>4</v>
      </c>
    </row>
    <row r="31" spans="1:7" s="9" customFormat="1" ht="12.75" x14ac:dyDescent="0.2">
      <c r="A31" s="289" t="str">
        <f>IF(INDEX('CoC Ranking Data'!$A$1:$CF$106,ROW($F32),4)&lt;&gt;"",INDEX('CoC Ranking Data'!$A$1:$CF$106,ROW($F32),4),"")</f>
        <v>Crawford County Coalition on Housing Needs, Inc.</v>
      </c>
      <c r="B31" s="289" t="str">
        <f>IF(INDEX('CoC Ranking Data'!$A$1:$CF$106,ROW($F32),5)&lt;&gt;"",INDEX('CoC Ranking Data'!$A$1:$CF$106,ROW($F32),5),"")</f>
        <v>Liberty House Transitional Housing Program</v>
      </c>
      <c r="C31" s="290">
        <f>IF(INDEX('CoC Ranking Data'!$A$1:$CF$106,ROW($F32),81)&lt;&gt;"",INDEX('CoC Ranking Data'!$A$1:$CF$106,ROW($F32),81),"")</f>
        <v>4</v>
      </c>
      <c r="D31" s="290" t="str">
        <f>IF(INDEX('CoC Ranking Data'!$A$1:$CF$106,ROW($F32),82)&lt;&gt;"",INDEX('CoC Ranking Data'!$A$1:$CF$106,ROW($F32),82),"")</f>
        <v/>
      </c>
      <c r="E31" s="318">
        <f t="shared" si="0"/>
        <v>4</v>
      </c>
      <c r="F31" s="366"/>
      <c r="G31" s="481">
        <f t="shared" si="1"/>
        <v>4</v>
      </c>
    </row>
    <row r="32" spans="1:7" s="9" customFormat="1" ht="12.75" x14ac:dyDescent="0.2">
      <c r="A32" s="289" t="str">
        <f>IF(INDEX('CoC Ranking Data'!$A$1:$CF$106,ROW($F33),4)&lt;&gt;"",INDEX('CoC Ranking Data'!$A$1:$CF$106,ROW($F33),4),"")</f>
        <v>Crawford County Commissioners</v>
      </c>
      <c r="B32" s="289" t="str">
        <f>IF(INDEX('CoC Ranking Data'!$A$1:$CF$106,ROW($F33),5)&lt;&gt;"",INDEX('CoC Ranking Data'!$A$1:$CF$106,ROW($F33),5),"")</f>
        <v>Crawford County Shelter plus Care</v>
      </c>
      <c r="C32" s="290">
        <f>IF(INDEX('CoC Ranking Data'!$A$1:$CF$106,ROW($F33),81)&lt;&gt;"",INDEX('CoC Ranking Data'!$A$1:$CF$106,ROW($F33),81),"")</f>
        <v>4</v>
      </c>
      <c r="D32" s="290" t="str">
        <f>IF(INDEX('CoC Ranking Data'!$A$1:$CF$106,ROW($F33),82)&lt;&gt;"",INDEX('CoC Ranking Data'!$A$1:$CF$106,ROW($F33),82),"")</f>
        <v/>
      </c>
      <c r="E32" s="318">
        <f t="shared" si="0"/>
        <v>4</v>
      </c>
      <c r="F32" s="366"/>
      <c r="G32" s="481">
        <f t="shared" si="1"/>
        <v>4</v>
      </c>
    </row>
    <row r="33" spans="1:7" s="9" customFormat="1" ht="12.75" x14ac:dyDescent="0.2">
      <c r="A33" s="289" t="str">
        <f>IF(INDEX('CoC Ranking Data'!$A$1:$CF$106,ROW($F34),4)&lt;&gt;"",INDEX('CoC Ranking Data'!$A$1:$CF$106,ROW($F34),4),"")</f>
        <v>Crawford County Mental Health Awareness Program, Inc.</v>
      </c>
      <c r="B33" s="289" t="str">
        <f>IF(INDEX('CoC Ranking Data'!$A$1:$CF$106,ROW($F34),5)&lt;&gt;"",INDEX('CoC Ranking Data'!$A$1:$CF$106,ROW($F34),5),"")</f>
        <v>CHAPS Fairweather Lodge</v>
      </c>
      <c r="C33" s="290">
        <f>IF(INDEX('CoC Ranking Data'!$A$1:$CF$106,ROW($F34),81)&lt;&gt;"",INDEX('CoC Ranking Data'!$A$1:$CF$106,ROW($F34),81),"")</f>
        <v>4</v>
      </c>
      <c r="D33" s="290" t="str">
        <f>IF(INDEX('CoC Ranking Data'!$A$1:$CF$106,ROW($F34),82)&lt;&gt;"",INDEX('CoC Ranking Data'!$A$1:$CF$106,ROW($F34),82),"")</f>
        <v/>
      </c>
      <c r="E33" s="318">
        <f t="shared" si="0"/>
        <v>4</v>
      </c>
      <c r="F33" s="366"/>
      <c r="G33" s="481">
        <f t="shared" si="1"/>
        <v>4</v>
      </c>
    </row>
    <row r="34" spans="1:7" s="9" customFormat="1" ht="12.75" x14ac:dyDescent="0.2">
      <c r="A34" s="289" t="str">
        <f>IF(INDEX('CoC Ranking Data'!$A$1:$CF$106,ROW($F35),4)&lt;&gt;"",INDEX('CoC Ranking Data'!$A$1:$CF$106,ROW($F35),4),"")</f>
        <v>Crawford County Mental Health Awareness Program, Inc.</v>
      </c>
      <c r="B34" s="289" t="str">
        <f>IF(INDEX('CoC Ranking Data'!$A$1:$CF$106,ROW($F35),5)&lt;&gt;"",INDEX('CoC Ranking Data'!$A$1:$CF$106,ROW($F35),5),"")</f>
        <v xml:space="preserve">CHAPS Family Housing </v>
      </c>
      <c r="C34" s="290">
        <f>IF(INDEX('CoC Ranking Data'!$A$1:$CF$106,ROW($F35),81)&lt;&gt;"",INDEX('CoC Ranking Data'!$A$1:$CF$106,ROW($F35),81),"")</f>
        <v>4</v>
      </c>
      <c r="D34" s="290" t="str">
        <f>IF(INDEX('CoC Ranking Data'!$A$1:$CF$106,ROW($F35),82)&lt;&gt;"",INDEX('CoC Ranking Data'!$A$1:$CF$106,ROW($F35),82),"")</f>
        <v/>
      </c>
      <c r="E34" s="318">
        <f t="shared" si="0"/>
        <v>4</v>
      </c>
      <c r="F34" s="366"/>
      <c r="G34" s="481">
        <f t="shared" si="1"/>
        <v>4</v>
      </c>
    </row>
    <row r="35" spans="1:7" s="9" customFormat="1" ht="12.75" x14ac:dyDescent="0.2">
      <c r="A35" s="289" t="str">
        <f>IF(INDEX('CoC Ranking Data'!$A$1:$CF$106,ROW($F36),4)&lt;&gt;"",INDEX('CoC Ranking Data'!$A$1:$CF$106,ROW($F36),4),"")</f>
        <v>Crawford County Mental Health Awareness Program, Inc.</v>
      </c>
      <c r="B35" s="289" t="str">
        <f>IF(INDEX('CoC Ranking Data'!$A$1:$CF$106,ROW($F36),5)&lt;&gt;"",INDEX('CoC Ranking Data'!$A$1:$CF$106,ROW($F36),5),"")</f>
        <v>Crawford County Housing Advocacy Project</v>
      </c>
      <c r="C35" s="290">
        <f>IF(INDEX('CoC Ranking Data'!$A$1:$CF$106,ROW($F36),81)&lt;&gt;"",INDEX('CoC Ranking Data'!$A$1:$CF$106,ROW($F36),81),"")</f>
        <v>4</v>
      </c>
      <c r="D35" s="290" t="str">
        <f>IF(INDEX('CoC Ranking Data'!$A$1:$CF$106,ROW($F36),82)&lt;&gt;"",INDEX('CoC Ranking Data'!$A$1:$CF$106,ROW($F36),82),"")</f>
        <v/>
      </c>
      <c r="E35" s="318">
        <f t="shared" si="0"/>
        <v>4</v>
      </c>
      <c r="F35" s="366"/>
      <c r="G35" s="481">
        <f t="shared" si="1"/>
        <v>4</v>
      </c>
    </row>
    <row r="36" spans="1:7" s="9" customFormat="1" ht="12.75" x14ac:dyDescent="0.2">
      <c r="A36" s="289" t="str">
        <f>IF(INDEX('CoC Ranking Data'!$A$1:$CF$106,ROW($F37),4)&lt;&gt;"",INDEX('CoC Ranking Data'!$A$1:$CF$106,ROW($F37),4),"")</f>
        <v>Crawford County Mental Health Awareness Program, Inc.</v>
      </c>
      <c r="B36" s="289" t="str">
        <f>IF(INDEX('CoC Ranking Data'!$A$1:$CF$106,ROW($F37),5)&lt;&gt;"",INDEX('CoC Ranking Data'!$A$1:$CF$106,ROW($F37),5),"")</f>
        <v xml:space="preserve">Housing Now </v>
      </c>
      <c r="C36" s="290">
        <f>IF(INDEX('CoC Ranking Data'!$A$1:$CF$106,ROW($F37),81)&lt;&gt;"",INDEX('CoC Ranking Data'!$A$1:$CF$106,ROW($F37),81),"")</f>
        <v>4</v>
      </c>
      <c r="D36" s="290" t="str">
        <f>IF(INDEX('CoC Ranking Data'!$A$1:$CF$106,ROW($F37),82)&lt;&gt;"",INDEX('CoC Ranking Data'!$A$1:$CF$106,ROW($F37),82),"")</f>
        <v/>
      </c>
      <c r="E36" s="318">
        <f t="shared" si="0"/>
        <v>4</v>
      </c>
      <c r="F36" s="366"/>
      <c r="G36" s="481">
        <f t="shared" si="1"/>
        <v>4</v>
      </c>
    </row>
    <row r="37" spans="1:7" s="9" customFormat="1" ht="12.75" x14ac:dyDescent="0.2">
      <c r="A37" s="289" t="str">
        <f>IF(INDEX('CoC Ranking Data'!$A$1:$CF$106,ROW($F38),4)&lt;&gt;"",INDEX('CoC Ranking Data'!$A$1:$CF$106,ROW($F38),4),"")</f>
        <v>DuBois Housing Authority</v>
      </c>
      <c r="B37" s="289" t="str">
        <f>IF(INDEX('CoC Ranking Data'!$A$1:$CF$106,ROW($F38),5)&lt;&gt;"",INDEX('CoC Ranking Data'!$A$1:$CF$106,ROW($F38),5),"")</f>
        <v>2018 Renewal App - DuBois Housing Authority - Shelter Plus Care 1/2/3/4/5</v>
      </c>
      <c r="C37" s="290">
        <f>IF(INDEX('CoC Ranking Data'!$A$1:$CF$106,ROW($F38),81)&lt;&gt;"",INDEX('CoC Ranking Data'!$A$1:$CF$106,ROW($F38),81),"")</f>
        <v>4</v>
      </c>
      <c r="D37" s="290" t="str">
        <f>IF(INDEX('CoC Ranking Data'!$A$1:$CF$106,ROW($F38),82)&lt;&gt;"",INDEX('CoC Ranking Data'!$A$1:$CF$106,ROW($F38),82),"")</f>
        <v/>
      </c>
      <c r="E37" s="318">
        <f t="shared" si="0"/>
        <v>4</v>
      </c>
      <c r="F37" s="366"/>
      <c r="G37" s="481">
        <f t="shared" si="1"/>
        <v>4</v>
      </c>
    </row>
    <row r="38" spans="1:7" s="9" customFormat="1" ht="12.75" x14ac:dyDescent="0.2">
      <c r="A38" s="289" t="str">
        <f>IF(INDEX('CoC Ranking Data'!$A$1:$CF$106,ROW($F39),4)&lt;&gt;"",INDEX('CoC Ranking Data'!$A$1:$CF$106,ROW($F39),4),"")</f>
        <v>Fayette County Community Action Agency, Inc.</v>
      </c>
      <c r="B38" s="289" t="str">
        <f>IF(INDEX('CoC Ranking Data'!$A$1:$CF$106,ROW($F39),5)&lt;&gt;"",INDEX('CoC Ranking Data'!$A$1:$CF$106,ROW($F39),5),"")</f>
        <v>Fairweather Lodge Supportive Housing</v>
      </c>
      <c r="C38" s="290">
        <f>IF(INDEX('CoC Ranking Data'!$A$1:$CF$106,ROW($F39),81)&lt;&gt;"",INDEX('CoC Ranking Data'!$A$1:$CF$106,ROW($F39),81),"")</f>
        <v>4</v>
      </c>
      <c r="D38" s="290" t="str">
        <f>IF(INDEX('CoC Ranking Data'!$A$1:$CF$106,ROW($F39),82)&lt;&gt;"",INDEX('CoC Ranking Data'!$A$1:$CF$106,ROW($F39),82),"")</f>
        <v/>
      </c>
      <c r="E38" s="318">
        <f t="shared" si="0"/>
        <v>4</v>
      </c>
      <c r="F38" s="366"/>
      <c r="G38" s="481">
        <f t="shared" si="1"/>
        <v>4</v>
      </c>
    </row>
    <row r="39" spans="1:7" s="9" customFormat="1" ht="12.75" x14ac:dyDescent="0.2">
      <c r="A39" s="289" t="str">
        <f>IF(INDEX('CoC Ranking Data'!$A$1:$CF$106,ROW($F40),4)&lt;&gt;"",INDEX('CoC Ranking Data'!$A$1:$CF$106,ROW($F40),4),"")</f>
        <v>Fayette County Community Action Agency, Inc.</v>
      </c>
      <c r="B39" s="289" t="str">
        <f>IF(INDEX('CoC Ranking Data'!$A$1:$CF$106,ROW($F40),5)&lt;&gt;"",INDEX('CoC Ranking Data'!$A$1:$CF$106,ROW($F40),5),"")</f>
        <v>Fayette Apartments</v>
      </c>
      <c r="C39" s="290">
        <f>IF(INDEX('CoC Ranking Data'!$A$1:$CF$106,ROW($F40),81)&lt;&gt;"",INDEX('CoC Ranking Data'!$A$1:$CF$106,ROW($F40),81),"")</f>
        <v>4</v>
      </c>
      <c r="D39" s="290" t="str">
        <f>IF(INDEX('CoC Ranking Data'!$A$1:$CF$106,ROW($F40),82)&lt;&gt;"",INDEX('CoC Ranking Data'!$A$1:$CF$106,ROW($F40),82),"")</f>
        <v/>
      </c>
      <c r="E39" s="318">
        <f t="shared" si="0"/>
        <v>4</v>
      </c>
      <c r="F39" s="366"/>
      <c r="G39" s="481">
        <f t="shared" si="1"/>
        <v>4</v>
      </c>
    </row>
    <row r="40" spans="1:7" s="9" customFormat="1" ht="12.75" x14ac:dyDescent="0.2">
      <c r="A40" s="289" t="str">
        <f>IF(INDEX('CoC Ranking Data'!$A$1:$CF$106,ROW($F41),4)&lt;&gt;"",INDEX('CoC Ranking Data'!$A$1:$CF$106,ROW($F41),4),"")</f>
        <v>Fayette County Community Action Agency, Inc.</v>
      </c>
      <c r="B40" s="289" t="str">
        <f>IF(INDEX('CoC Ranking Data'!$A$1:$CF$106,ROW($F41),5)&lt;&gt;"",INDEX('CoC Ranking Data'!$A$1:$CF$106,ROW($F41),5),"")</f>
        <v>Fayette County Rapid Rehousing</v>
      </c>
      <c r="C40" s="290">
        <f>IF(INDEX('CoC Ranking Data'!$A$1:$CF$106,ROW($F41),81)&lt;&gt;"",INDEX('CoC Ranking Data'!$A$1:$CF$106,ROW($F41),81),"")</f>
        <v>4</v>
      </c>
      <c r="D40" s="290" t="str">
        <f>IF(INDEX('CoC Ranking Data'!$A$1:$CF$106,ROW($F41),82)&lt;&gt;"",INDEX('CoC Ranking Data'!$A$1:$CF$106,ROW($F41),82),"")</f>
        <v/>
      </c>
      <c r="E40" s="318">
        <f t="shared" si="0"/>
        <v>4</v>
      </c>
      <c r="F40" s="366"/>
      <c r="G40" s="481">
        <f t="shared" si="1"/>
        <v>4</v>
      </c>
    </row>
    <row r="41" spans="1:7" s="9" customFormat="1" ht="12.75" x14ac:dyDescent="0.2">
      <c r="A41" s="289" t="str">
        <f>IF(INDEX('CoC Ranking Data'!$A$1:$CF$106,ROW($F42),4)&lt;&gt;"",INDEX('CoC Ranking Data'!$A$1:$CF$106,ROW($F42),4),"")</f>
        <v>Fayette County Community Action Agency, Inc.</v>
      </c>
      <c r="B41" s="289" t="str">
        <f>IF(INDEX('CoC Ranking Data'!$A$1:$CF$106,ROW($F42),5)&lt;&gt;"",INDEX('CoC Ranking Data'!$A$1:$CF$106,ROW($F42),5),"")</f>
        <v>Lenox Street Apartments</v>
      </c>
      <c r="C41" s="290">
        <f>IF(INDEX('CoC Ranking Data'!$A$1:$CF$106,ROW($F42),81)&lt;&gt;"",INDEX('CoC Ranking Data'!$A$1:$CF$106,ROW($F42),81),"")</f>
        <v>4</v>
      </c>
      <c r="D41" s="290" t="str">
        <f>IF(INDEX('CoC Ranking Data'!$A$1:$CF$106,ROW($F42),82)&lt;&gt;"",INDEX('CoC Ranking Data'!$A$1:$CF$106,ROW($F42),82),"")</f>
        <v/>
      </c>
      <c r="E41" s="318">
        <f t="shared" si="0"/>
        <v>4</v>
      </c>
      <c r="F41" s="366"/>
      <c r="G41" s="481">
        <f t="shared" si="1"/>
        <v>4</v>
      </c>
    </row>
    <row r="42" spans="1:7" s="9" customFormat="1" ht="12.75" x14ac:dyDescent="0.2">
      <c r="A42" s="289" t="str">
        <f>IF(INDEX('CoC Ranking Data'!$A$1:$CF$106,ROW($F43),4)&lt;&gt;"",INDEX('CoC Ranking Data'!$A$1:$CF$106,ROW($F43),4),"")</f>
        <v>Fayette County Community Action Agency, Inc.</v>
      </c>
      <c r="B42" s="289" t="str">
        <f>IF(INDEX('CoC Ranking Data'!$A$1:$CF$106,ROW($F43),5)&lt;&gt;"",INDEX('CoC Ranking Data'!$A$1:$CF$106,ROW($F43),5),"")</f>
        <v>Southwest Regional Rapid Re-Housing Program</v>
      </c>
      <c r="C42" s="290">
        <f>IF(INDEX('CoC Ranking Data'!$A$1:$CF$106,ROW($F43),81)&lt;&gt;"",INDEX('CoC Ranking Data'!$A$1:$CF$106,ROW($F43),81),"")</f>
        <v>4</v>
      </c>
      <c r="D42" s="290" t="str">
        <f>IF(INDEX('CoC Ranking Data'!$A$1:$CF$106,ROW($F43),82)&lt;&gt;"",INDEX('CoC Ranking Data'!$A$1:$CF$106,ROW($F43),82),"")</f>
        <v/>
      </c>
      <c r="E42" s="318">
        <f t="shared" si="0"/>
        <v>4</v>
      </c>
      <c r="F42" s="366"/>
      <c r="G42" s="481">
        <f t="shared" si="1"/>
        <v>4</v>
      </c>
    </row>
    <row r="43" spans="1:7" s="9" customFormat="1" ht="13.5" customHeight="1" x14ac:dyDescent="0.2">
      <c r="A43" s="289" t="str">
        <f>IF(INDEX('CoC Ranking Data'!$A$1:$CF$106,ROW($F44),4)&lt;&gt;"",INDEX('CoC Ranking Data'!$A$1:$CF$106,ROW($F44),4),"")</f>
        <v>Housing Authority of the County of Butler</v>
      </c>
      <c r="B43" s="289" t="str">
        <f>IF(INDEX('CoC Ranking Data'!$A$1:$CF$106,ROW($F44),5)&lt;&gt;"",INDEX('CoC Ranking Data'!$A$1:$CF$106,ROW($F44),5),"")</f>
        <v>Franklin Court Chronically Homeless</v>
      </c>
      <c r="C43" s="290">
        <f>IF(INDEX('CoC Ranking Data'!$A$1:$CF$106,ROW($F44),81)&lt;&gt;"",INDEX('CoC Ranking Data'!$A$1:$CF$106,ROW($F44),81),"")</f>
        <v>4</v>
      </c>
      <c r="D43" s="290" t="str">
        <f>IF(INDEX('CoC Ranking Data'!$A$1:$CF$106,ROW($F44),82)&lt;&gt;"",INDEX('CoC Ranking Data'!$A$1:$CF$106,ROW($F44),82),"")</f>
        <v/>
      </c>
      <c r="E43" s="318">
        <f t="shared" si="0"/>
        <v>4</v>
      </c>
      <c r="F43" s="366"/>
      <c r="G43" s="481">
        <f t="shared" si="1"/>
        <v>4</v>
      </c>
    </row>
    <row r="44" spans="1:7" s="9" customFormat="1" ht="12.75" x14ac:dyDescent="0.2">
      <c r="A44" s="289" t="str">
        <f>IF(INDEX('CoC Ranking Data'!$A$1:$CF$106,ROW($F45),4)&lt;&gt;"",INDEX('CoC Ranking Data'!$A$1:$CF$106,ROW($F45),4),"")</f>
        <v>Indiana County Community Action Program, Inc.</v>
      </c>
      <c r="B44" s="289" t="str">
        <f>IF(INDEX('CoC Ranking Data'!$A$1:$CF$106,ROW($F45),5)&lt;&gt;"",INDEX('CoC Ranking Data'!$A$1:$CF$106,ROW($F45),5),"")</f>
        <v>PHD Consolidated</v>
      </c>
      <c r="C44" s="290">
        <f>IF(INDEX('CoC Ranking Data'!$A$1:$CF$106,ROW($F45),81)&lt;&gt;"",INDEX('CoC Ranking Data'!$A$1:$CF$106,ROW($F45),81),"")</f>
        <v>4</v>
      </c>
      <c r="D44" s="290" t="str">
        <f>IF(INDEX('CoC Ranking Data'!$A$1:$CF$106,ROW($F45),82)&lt;&gt;"",INDEX('CoC Ranking Data'!$A$1:$CF$106,ROW($F45),82),"")</f>
        <v/>
      </c>
      <c r="E44" s="318">
        <f t="shared" si="0"/>
        <v>4</v>
      </c>
      <c r="F44" s="366"/>
      <c r="G44" s="481">
        <f t="shared" si="1"/>
        <v>4</v>
      </c>
    </row>
    <row r="45" spans="1:7" s="9" customFormat="1" ht="12.75" x14ac:dyDescent="0.2">
      <c r="A45" s="289" t="str">
        <f>IF(INDEX('CoC Ranking Data'!$A$1:$CF$106,ROW($F46),4)&lt;&gt;"",INDEX('CoC Ranking Data'!$A$1:$CF$106,ROW($F46),4),"")</f>
        <v>Lawrence County Social Services, Inc.</v>
      </c>
      <c r="B45" s="289" t="str">
        <f>IF(INDEX('CoC Ranking Data'!$A$1:$CF$106,ROW($F46),5)&lt;&gt;"",INDEX('CoC Ranking Data'!$A$1:$CF$106,ROW($F46),5),"")</f>
        <v>NWRHA</v>
      </c>
      <c r="C45" s="290">
        <f>IF(INDEX('CoC Ranking Data'!$A$1:$CF$106,ROW($F46),81)&lt;&gt;"",INDEX('CoC Ranking Data'!$A$1:$CF$106,ROW($F46),81),"")</f>
        <v>4</v>
      </c>
      <c r="D45" s="290" t="str">
        <f>IF(INDEX('CoC Ranking Data'!$A$1:$CF$106,ROW($F46),82)&lt;&gt;"",INDEX('CoC Ranking Data'!$A$1:$CF$106,ROW($F46),82),"")</f>
        <v/>
      </c>
      <c r="E45" s="318">
        <f t="shared" si="0"/>
        <v>4</v>
      </c>
      <c r="F45" s="366"/>
      <c r="G45" s="481">
        <f t="shared" si="1"/>
        <v>4</v>
      </c>
    </row>
    <row r="46" spans="1:7" s="9" customFormat="1" ht="12.75" x14ac:dyDescent="0.2">
      <c r="A46" s="289" t="str">
        <f>IF(INDEX('CoC Ranking Data'!$A$1:$CF$106,ROW($F47),4)&lt;&gt;"",INDEX('CoC Ranking Data'!$A$1:$CF$106,ROW($F47),4),"")</f>
        <v>Lawrence County Social Services, Inc.</v>
      </c>
      <c r="B46" s="289" t="str">
        <f>IF(INDEX('CoC Ranking Data'!$A$1:$CF$106,ROW($F47),5)&lt;&gt;"",INDEX('CoC Ranking Data'!$A$1:$CF$106,ROW($F47),5),"")</f>
        <v>NWRHA 2</v>
      </c>
      <c r="C46" s="290">
        <f>IF(INDEX('CoC Ranking Data'!$A$1:$CF$106,ROW($F47),81)&lt;&gt;"",INDEX('CoC Ranking Data'!$A$1:$CF$106,ROW($F47),81),"")</f>
        <v>4</v>
      </c>
      <c r="D46" s="290" t="str">
        <f>IF(INDEX('CoC Ranking Data'!$A$1:$CF$106,ROW($F47),82)&lt;&gt;"",INDEX('CoC Ranking Data'!$A$1:$CF$106,ROW($F47),82),"")</f>
        <v/>
      </c>
      <c r="E46" s="318">
        <f t="shared" si="0"/>
        <v>4</v>
      </c>
      <c r="F46" s="366"/>
      <c r="G46" s="481">
        <f t="shared" si="1"/>
        <v>4</v>
      </c>
    </row>
    <row r="47" spans="1:7" s="9" customFormat="1" ht="12.75" x14ac:dyDescent="0.2">
      <c r="A47" s="289" t="str">
        <f>IF(INDEX('CoC Ranking Data'!$A$1:$CF$106,ROW($F48),4)&lt;&gt;"",INDEX('CoC Ranking Data'!$A$1:$CF$106,ROW($F48),4),"")</f>
        <v>Lawrence County Social Services, Inc.</v>
      </c>
      <c r="B47" s="289" t="str">
        <f>IF(INDEX('CoC Ranking Data'!$A$1:$CF$106,ROW($F48),5)&lt;&gt;"",INDEX('CoC Ranking Data'!$A$1:$CF$106,ROW($F48),5),"")</f>
        <v>SAFE</v>
      </c>
      <c r="C47" s="290">
        <f>IF(INDEX('CoC Ranking Data'!$A$1:$CF$106,ROW($F48),81)&lt;&gt;"",INDEX('CoC Ranking Data'!$A$1:$CF$106,ROW($F48),81),"")</f>
        <v>4</v>
      </c>
      <c r="D47" s="290" t="str">
        <f>IF(INDEX('CoC Ranking Data'!$A$1:$CF$106,ROW($F48),82)&lt;&gt;"",INDEX('CoC Ranking Data'!$A$1:$CF$106,ROW($F48),82),"")</f>
        <v/>
      </c>
      <c r="E47" s="318">
        <f t="shared" si="0"/>
        <v>4</v>
      </c>
      <c r="F47" s="366"/>
      <c r="G47" s="481">
        <f t="shared" si="1"/>
        <v>4</v>
      </c>
    </row>
    <row r="48" spans="1:7" s="9" customFormat="1" ht="12.75" x14ac:dyDescent="0.2">
      <c r="A48" s="289" t="str">
        <f>IF(INDEX('CoC Ranking Data'!$A$1:$CF$106,ROW($F49),4)&lt;&gt;"",INDEX('CoC Ranking Data'!$A$1:$CF$106,ROW($F49),4),"")</f>
        <v>Lawrence County Social Services, Inc.</v>
      </c>
      <c r="B48" s="289" t="str">
        <f>IF(INDEX('CoC Ranking Data'!$A$1:$CF$106,ROW($F49),5)&lt;&gt;"",INDEX('CoC Ranking Data'!$A$1:$CF$106,ROW($F49),5),"")</f>
        <v>TEAM RRH</v>
      </c>
      <c r="C48" s="290">
        <f>IF(INDEX('CoC Ranking Data'!$A$1:$CF$106,ROW($F49),81)&lt;&gt;"",INDEX('CoC Ranking Data'!$A$1:$CF$106,ROW($F49),81),"")</f>
        <v>4</v>
      </c>
      <c r="D48" s="290" t="str">
        <f>IF(INDEX('CoC Ranking Data'!$A$1:$CF$106,ROW($F49),82)&lt;&gt;"",INDEX('CoC Ranking Data'!$A$1:$CF$106,ROW($F49),82),"")</f>
        <v/>
      </c>
      <c r="E48" s="318">
        <f t="shared" si="0"/>
        <v>4</v>
      </c>
      <c r="F48" s="366"/>
      <c r="G48" s="481">
        <f t="shared" si="1"/>
        <v>4</v>
      </c>
    </row>
    <row r="49" spans="1:7" s="9" customFormat="1" ht="12.75" x14ac:dyDescent="0.2">
      <c r="A49" s="289" t="str">
        <f>IF(INDEX('CoC Ranking Data'!$A$1:$CF$106,ROW($F50),4)&lt;&gt;"",INDEX('CoC Ranking Data'!$A$1:$CF$106,ROW($F50),4),"")</f>
        <v>Lawrence County Social Services, Inc.</v>
      </c>
      <c r="B49" s="289" t="str">
        <f>IF(INDEX('CoC Ranking Data'!$A$1:$CF$106,ROW($F50),5)&lt;&gt;"",INDEX('CoC Ranking Data'!$A$1:$CF$106,ROW($F50),5),"")</f>
        <v>Turning Point</v>
      </c>
      <c r="C49" s="290">
        <f>IF(INDEX('CoC Ranking Data'!$A$1:$CF$106,ROW($F50),81)&lt;&gt;"",INDEX('CoC Ranking Data'!$A$1:$CF$106,ROW($F50),81),"")</f>
        <v>4</v>
      </c>
      <c r="D49" s="290" t="str">
        <f>IF(INDEX('CoC Ranking Data'!$A$1:$CF$106,ROW($F50),82)&lt;&gt;"",INDEX('CoC Ranking Data'!$A$1:$CF$106,ROW($F50),82),"")</f>
        <v/>
      </c>
      <c r="E49" s="318">
        <f t="shared" si="0"/>
        <v>4</v>
      </c>
      <c r="F49" s="366"/>
      <c r="G49" s="481">
        <f t="shared" si="1"/>
        <v>4</v>
      </c>
    </row>
    <row r="50" spans="1:7" s="9" customFormat="1" ht="12.75" x14ac:dyDescent="0.2">
      <c r="A50" s="289" t="str">
        <f>IF(INDEX('CoC Ranking Data'!$A$1:$CF$106,ROW($F51),4)&lt;&gt;"",INDEX('CoC Ranking Data'!$A$1:$CF$106,ROW($F51),4),"")</f>
        <v>Lawrence County Social Services, Inc.</v>
      </c>
      <c r="B50" s="289" t="str">
        <f>IF(INDEX('CoC Ranking Data'!$A$1:$CF$106,ROW($F51),5)&lt;&gt;"",INDEX('CoC Ranking Data'!$A$1:$CF$106,ROW($F51),5),"")</f>
        <v>Veterans RRH</v>
      </c>
      <c r="C50" s="290">
        <f>IF(INDEX('CoC Ranking Data'!$A$1:$CF$106,ROW($F51),81)&lt;&gt;"",INDEX('CoC Ranking Data'!$A$1:$CF$106,ROW($F51),81),"")</f>
        <v>4</v>
      </c>
      <c r="D50" s="290" t="str">
        <f>IF(INDEX('CoC Ranking Data'!$A$1:$CF$106,ROW($F51),82)&lt;&gt;"",INDEX('CoC Ranking Data'!$A$1:$CF$106,ROW($F51),82),"")</f>
        <v/>
      </c>
      <c r="E50" s="318">
        <f t="shared" si="0"/>
        <v>4</v>
      </c>
      <c r="F50" s="366"/>
      <c r="G50" s="481">
        <f t="shared" si="1"/>
        <v>4</v>
      </c>
    </row>
    <row r="51" spans="1:7" s="9" customFormat="1" ht="12.75" x14ac:dyDescent="0.2">
      <c r="A51" s="289" t="str">
        <f>IF(INDEX('CoC Ranking Data'!$A$1:$CF$106,ROW($F52),4)&lt;&gt;"",INDEX('CoC Ranking Data'!$A$1:$CF$106,ROW($F52),4),"")</f>
        <v>McKean County Redevelopment &amp; Housing Authority</v>
      </c>
      <c r="B51" s="289" t="str">
        <f>IF(INDEX('CoC Ranking Data'!$A$1:$CF$106,ROW($F52),5)&lt;&gt;"",INDEX('CoC Ranking Data'!$A$1:$CF$106,ROW($F52),5),"")</f>
        <v>Northwest RRH</v>
      </c>
      <c r="C51" s="290">
        <f>IF(INDEX('CoC Ranking Data'!$A$1:$CF$106,ROW($F52),81)&lt;&gt;"",INDEX('CoC Ranking Data'!$A$1:$CF$106,ROW($F52),81),"")</f>
        <v>4</v>
      </c>
      <c r="D51" s="290" t="str">
        <f>IF(INDEX('CoC Ranking Data'!$A$1:$CF$106,ROW($F52),82)&lt;&gt;"",INDEX('CoC Ranking Data'!$A$1:$CF$106,ROW($F52),82),"")</f>
        <v/>
      </c>
      <c r="E51" s="318">
        <f t="shared" si="0"/>
        <v>4</v>
      </c>
      <c r="F51" s="366"/>
      <c r="G51" s="481">
        <f t="shared" si="1"/>
        <v>4</v>
      </c>
    </row>
    <row r="52" spans="1:7" s="9" customFormat="1" ht="12.75" x14ac:dyDescent="0.2">
      <c r="A52" s="289" t="str">
        <f>IF(INDEX('CoC Ranking Data'!$A$1:$CF$106,ROW($F53),4)&lt;&gt;"",INDEX('CoC Ranking Data'!$A$1:$CF$106,ROW($F53),4),"")</f>
        <v>Northern Cambria Community Development Corporation</v>
      </c>
      <c r="B52" s="289" t="str">
        <f>IF(INDEX('CoC Ranking Data'!$A$1:$CF$106,ROW($F53),5)&lt;&gt;"",INDEX('CoC Ranking Data'!$A$1:$CF$106,ROW($F53),5),"")</f>
        <v>Chestnut Street Gardens Renewal Project Application FY 2018</v>
      </c>
      <c r="C52" s="290">
        <f>IF(INDEX('CoC Ranking Data'!$A$1:$CF$106,ROW($F53),81)&lt;&gt;"",INDEX('CoC Ranking Data'!$A$1:$CF$106,ROW($F53),81),"")</f>
        <v>4</v>
      </c>
      <c r="D52" s="290" t="str">
        <f>IF(INDEX('CoC Ranking Data'!$A$1:$CF$106,ROW($F53),82)&lt;&gt;"",INDEX('CoC Ranking Data'!$A$1:$CF$106,ROW($F53),82),"")</f>
        <v/>
      </c>
      <c r="E52" s="318">
        <f t="shared" si="0"/>
        <v>4</v>
      </c>
      <c r="F52" s="366"/>
      <c r="G52" s="481">
        <f t="shared" si="1"/>
        <v>4</v>
      </c>
    </row>
    <row r="53" spans="1:7" s="9" customFormat="1" ht="12.75" x14ac:dyDescent="0.2">
      <c r="A53" s="289" t="str">
        <f>IF(INDEX('CoC Ranking Data'!$A$1:$CF$106,ROW($F54),4)&lt;&gt;"",INDEX('CoC Ranking Data'!$A$1:$CF$106,ROW($F54),4),"")</f>
        <v>Northern Cambria Community Development Corporation</v>
      </c>
      <c r="B53" s="289" t="str">
        <f>IF(INDEX('CoC Ranking Data'!$A$1:$CF$106,ROW($F54),5)&lt;&gt;"",INDEX('CoC Ranking Data'!$A$1:$CF$106,ROW($F54),5),"")</f>
        <v>Clinton Street Gardens Renewal Project Application FY 2018</v>
      </c>
      <c r="C53" s="290">
        <f>IF(INDEX('CoC Ranking Data'!$A$1:$CF$106,ROW($F54),81)&lt;&gt;"",INDEX('CoC Ranking Data'!$A$1:$CF$106,ROW($F54),81),"")</f>
        <v>4</v>
      </c>
      <c r="D53" s="290" t="str">
        <f>IF(INDEX('CoC Ranking Data'!$A$1:$CF$106,ROW($F54),82)&lt;&gt;"",INDEX('CoC Ranking Data'!$A$1:$CF$106,ROW($F54),82),"")</f>
        <v/>
      </c>
      <c r="E53" s="318">
        <f t="shared" si="0"/>
        <v>4</v>
      </c>
      <c r="F53" s="366"/>
      <c r="G53" s="481">
        <f t="shared" si="1"/>
        <v>4</v>
      </c>
    </row>
    <row r="54" spans="1:7" s="9" customFormat="1" ht="12.75" x14ac:dyDescent="0.2">
      <c r="A54" s="289" t="str">
        <f>IF(INDEX('CoC Ranking Data'!$A$1:$CF$106,ROW($F55),4)&lt;&gt;"",INDEX('CoC Ranking Data'!$A$1:$CF$106,ROW($F55),4),"")</f>
        <v>Union Mission of Latrobe, Inc.</v>
      </c>
      <c r="B54" s="289" t="str">
        <f>IF(INDEX('CoC Ranking Data'!$A$1:$CF$106,ROW($F55),5)&lt;&gt;"",INDEX('CoC Ranking Data'!$A$1:$CF$106,ROW($F55),5),"")</f>
        <v>Consolidated Union Mission Permanent Supportive Housing</v>
      </c>
      <c r="C54" s="290">
        <f>IF(INDEX('CoC Ranking Data'!$A$1:$CF$106,ROW($F55),81)&lt;&gt;"",INDEX('CoC Ranking Data'!$A$1:$CF$106,ROW($F55),81),"")</f>
        <v>4</v>
      </c>
      <c r="D54" s="290" t="str">
        <f>IF(INDEX('CoC Ranking Data'!$A$1:$CF$106,ROW($F55),82)&lt;&gt;"",INDEX('CoC Ranking Data'!$A$1:$CF$106,ROW($F55),82),"")</f>
        <v/>
      </c>
      <c r="E54" s="318">
        <f t="shared" si="0"/>
        <v>4</v>
      </c>
      <c r="F54" s="366"/>
      <c r="G54" s="481">
        <f t="shared" si="1"/>
        <v>4</v>
      </c>
    </row>
    <row r="55" spans="1:7" s="9" customFormat="1" ht="12.75" x14ac:dyDescent="0.2">
      <c r="A55" s="289" t="str">
        <f>IF(INDEX('CoC Ranking Data'!$A$1:$CF$106,ROW($F56),4)&lt;&gt;"",INDEX('CoC Ranking Data'!$A$1:$CF$106,ROW($F56),4),"")</f>
        <v>Victim Outreach Intervention Center</v>
      </c>
      <c r="B55" s="289" t="str">
        <f>IF(INDEX('CoC Ranking Data'!$A$1:$CF$106,ROW($F56),5)&lt;&gt;"",INDEX('CoC Ranking Data'!$A$1:$CF$106,ROW($F56),5),"")</f>
        <v>Enduring VOICe</v>
      </c>
      <c r="C55" s="290">
        <f>IF(INDEX('CoC Ranking Data'!$A$1:$CF$106,ROW($F56),81)&lt;&gt;"",INDEX('CoC Ranking Data'!$A$1:$CF$106,ROW($F56),81),"")</f>
        <v>2</v>
      </c>
      <c r="D55" s="290" t="str">
        <f>IF(INDEX('CoC Ranking Data'!$A$1:$CF$106,ROW($F56),82)&lt;&gt;"",INDEX('CoC Ranking Data'!$A$1:$CF$106,ROW($F56),82),"")</f>
        <v/>
      </c>
      <c r="E55" s="318">
        <f t="shared" si="0"/>
        <v>2</v>
      </c>
      <c r="F55" s="366"/>
      <c r="G55" s="481">
        <f t="shared" si="1"/>
        <v>2</v>
      </c>
    </row>
    <row r="56" spans="1:7" s="9" customFormat="1" ht="12.75" x14ac:dyDescent="0.2">
      <c r="A56" s="289" t="str">
        <f>IF(INDEX('CoC Ranking Data'!$A$1:$CF$106,ROW($F57),4)&lt;&gt;"",INDEX('CoC Ranking Data'!$A$1:$CF$106,ROW($F57),4),"")</f>
        <v>Warren-Forest Counties Economic Opportunity Council</v>
      </c>
      <c r="B56" s="289" t="str">
        <f>IF(INDEX('CoC Ranking Data'!$A$1:$CF$106,ROW($F57),5)&lt;&gt;"",INDEX('CoC Ranking Data'!$A$1:$CF$106,ROW($F57),5),"")</f>
        <v>Youngsville Permanent Supportive Housing</v>
      </c>
      <c r="C56" s="290">
        <f>IF(INDEX('CoC Ranking Data'!$A$1:$CF$106,ROW($F57),81)&lt;&gt;"",INDEX('CoC Ranking Data'!$A$1:$CF$106,ROW($F57),81),"")</f>
        <v>4</v>
      </c>
      <c r="D56" s="290" t="str">
        <f>IF(INDEX('CoC Ranking Data'!$A$1:$CF$106,ROW($F57),82)&lt;&gt;"",INDEX('CoC Ranking Data'!$A$1:$CF$106,ROW($F57),82),"")</f>
        <v/>
      </c>
      <c r="E56" s="318">
        <f t="shared" si="0"/>
        <v>4</v>
      </c>
      <c r="F56" s="366"/>
      <c r="G56" s="481">
        <f t="shared" si="1"/>
        <v>4</v>
      </c>
    </row>
    <row r="57" spans="1:7" x14ac:dyDescent="0.25">
      <c r="A57" s="289" t="str">
        <f>IF(INDEX('CoC Ranking Data'!$A$1:$CF$106,ROW($F58),4)&lt;&gt;"",INDEX('CoC Ranking Data'!$A$1:$CF$106,ROW($F58),4),"")</f>
        <v>Westmoreland Community Action</v>
      </c>
      <c r="B57" s="289" t="str">
        <f>IF(INDEX('CoC Ranking Data'!$A$1:$CF$106,ROW($F58),5)&lt;&gt;"",INDEX('CoC Ranking Data'!$A$1:$CF$106,ROW($F58),5),"")</f>
        <v>Consolidated WCA PSH Project FY2018</v>
      </c>
      <c r="C57" s="290">
        <f>IF(INDEX('CoC Ranking Data'!$A$1:$CF$106,ROW($F58),81)&lt;&gt;"",INDEX('CoC Ranking Data'!$A$1:$CF$106,ROW($F58),81),"")</f>
        <v>4</v>
      </c>
      <c r="D57" s="290" t="str">
        <f>IF(INDEX('CoC Ranking Data'!$A$1:$CF$106,ROW($F58),82)&lt;&gt;"",INDEX('CoC Ranking Data'!$A$1:$CF$106,ROW($F58),82),"")</f>
        <v/>
      </c>
      <c r="E57" s="318">
        <f t="shared" si="0"/>
        <v>4</v>
      </c>
      <c r="F57" s="366"/>
      <c r="G57" s="481">
        <f t="shared" si="1"/>
        <v>4</v>
      </c>
    </row>
    <row r="58" spans="1:7" x14ac:dyDescent="0.25">
      <c r="A58" s="289" t="str">
        <f>IF(INDEX('CoC Ranking Data'!$A$1:$CF$106,ROW($F59),4)&lt;&gt;"",INDEX('CoC Ranking Data'!$A$1:$CF$106,ROW($F59),4),"")</f>
        <v>Westmoreland Community Action</v>
      </c>
      <c r="B58" s="289" t="str">
        <f>IF(INDEX('CoC Ranking Data'!$A$1:$CF$106,ROW($F59),5)&lt;&gt;"",INDEX('CoC Ranking Data'!$A$1:$CF$106,ROW($F59),5),"")</f>
        <v>WCA PSH for Families 2018</v>
      </c>
      <c r="C58" s="290">
        <f>IF(INDEX('CoC Ranking Data'!$A$1:$CF$106,ROW($F59),81)&lt;&gt;"",INDEX('CoC Ranking Data'!$A$1:$CF$106,ROW($F59),81),"")</f>
        <v>4</v>
      </c>
      <c r="D58" s="290" t="str">
        <f>IF(INDEX('CoC Ranking Data'!$A$1:$CF$106,ROW($F59),82)&lt;&gt;"",INDEX('CoC Ranking Data'!$A$1:$CF$106,ROW($F59),82),"")</f>
        <v/>
      </c>
      <c r="E58" s="318">
        <f t="shared" si="0"/>
        <v>4</v>
      </c>
      <c r="F58" s="366"/>
      <c r="G58" s="481">
        <f t="shared" si="1"/>
        <v>4</v>
      </c>
    </row>
    <row r="59" spans="1:7" x14ac:dyDescent="0.25">
      <c r="A59" s="289" t="str">
        <f>IF(INDEX('CoC Ranking Data'!$A$1:$CF$106,ROW($F60),4)&lt;&gt;"",INDEX('CoC Ranking Data'!$A$1:$CF$106,ROW($F60),4),"")</f>
        <v>Westmoreland Community Action</v>
      </c>
      <c r="B59" s="289" t="str">
        <f>IF(INDEX('CoC Ranking Data'!$A$1:$CF$106,ROW($F60),5)&lt;&gt;"",INDEX('CoC Ranking Data'!$A$1:$CF$106,ROW($F60),5),"")</f>
        <v>WCA PSH-Pittsburgh Street House 2018</v>
      </c>
      <c r="C59" s="290">
        <f>IF(INDEX('CoC Ranking Data'!$A$1:$CF$106,ROW($F60),81)&lt;&gt;"",INDEX('CoC Ranking Data'!$A$1:$CF$106,ROW($F60),81),"")</f>
        <v>4</v>
      </c>
      <c r="D59" s="290" t="str">
        <f>IF(INDEX('CoC Ranking Data'!$A$1:$CF$106,ROW($F60),82)&lt;&gt;"",INDEX('CoC Ranking Data'!$A$1:$CF$106,ROW($F60),82),"")</f>
        <v/>
      </c>
      <c r="E59" s="318">
        <f t="shared" si="0"/>
        <v>4</v>
      </c>
      <c r="F59" s="366"/>
      <c r="G59" s="481">
        <f t="shared" si="1"/>
        <v>4</v>
      </c>
    </row>
    <row r="60" spans="1:7" x14ac:dyDescent="0.25">
      <c r="A60" s="289" t="str">
        <f>IF(INDEX('CoC Ranking Data'!$A$1:$CF$106,ROW($F61),4)&lt;&gt;"",INDEX('CoC Ranking Data'!$A$1:$CF$106,ROW($F61),4),"")</f>
        <v/>
      </c>
      <c r="B60" s="289" t="str">
        <f>IF(INDEX('CoC Ranking Data'!$A$1:$CF$106,ROW($F61),5)&lt;&gt;"",INDEX('CoC Ranking Data'!$A$1:$CF$106,ROW($F61),5),"")</f>
        <v/>
      </c>
      <c r="C60" s="290" t="str">
        <f>IF(INDEX('CoC Ranking Data'!$A$1:$CF$106,ROW($F61),81)&lt;&gt;"",INDEX('CoC Ranking Data'!$A$1:$CF$106,ROW($F61),81),"")</f>
        <v/>
      </c>
      <c r="D60" s="290" t="str">
        <f>IF(INDEX('CoC Ranking Data'!$A$1:$CF$106,ROW($F61),82)&lt;&gt;"",INDEX('CoC Ranking Data'!$A$1:$CF$106,ROW($F61),82),"")</f>
        <v/>
      </c>
      <c r="E60" s="318" t="str">
        <f t="shared" si="0"/>
        <v/>
      </c>
      <c r="F60" s="366"/>
      <c r="G60" s="481">
        <f t="shared" si="1"/>
        <v>0</v>
      </c>
    </row>
    <row r="61" spans="1:7" x14ac:dyDescent="0.25">
      <c r="A61" s="289" t="str">
        <f>IF(INDEX('CoC Ranking Data'!$A$1:$CF$106,ROW($F62),4)&lt;&gt;"",INDEX('CoC Ranking Data'!$A$1:$CF$106,ROW($F62),4),"")</f>
        <v/>
      </c>
      <c r="B61" s="289" t="str">
        <f>IF(INDEX('CoC Ranking Data'!$A$1:$CF$106,ROW($F62),5)&lt;&gt;"",INDEX('CoC Ranking Data'!$A$1:$CF$106,ROW($F62),5),"")</f>
        <v/>
      </c>
      <c r="C61" s="290" t="str">
        <f>IF(INDEX('CoC Ranking Data'!$A$1:$CF$106,ROW($F62),81)&lt;&gt;"",INDEX('CoC Ranking Data'!$A$1:$CF$106,ROW($F62),81),"")</f>
        <v/>
      </c>
      <c r="D61" s="290" t="str">
        <f>IF(INDEX('CoC Ranking Data'!$A$1:$CF$106,ROW($F62),82)&lt;&gt;"",INDEX('CoC Ranking Data'!$A$1:$CF$106,ROW($F62),82),"")</f>
        <v/>
      </c>
      <c r="E61" s="318" t="str">
        <f t="shared" si="0"/>
        <v/>
      </c>
      <c r="F61" s="366"/>
      <c r="G61" s="481">
        <f t="shared" si="1"/>
        <v>0</v>
      </c>
    </row>
    <row r="62" spans="1:7" x14ac:dyDescent="0.25">
      <c r="A62" s="289" t="str">
        <f>IF(INDEX('CoC Ranking Data'!$A$1:$CF$106,ROW($F63),4)&lt;&gt;"",INDEX('CoC Ranking Data'!$A$1:$CF$106,ROW($F63),4),"")</f>
        <v/>
      </c>
      <c r="B62" s="289" t="str">
        <f>IF(INDEX('CoC Ranking Data'!$A$1:$CF$106,ROW($F63),5)&lt;&gt;"",INDEX('CoC Ranking Data'!$A$1:$CF$106,ROW($F63),5),"")</f>
        <v/>
      </c>
      <c r="C62" s="290" t="str">
        <f>IF(INDEX('CoC Ranking Data'!$A$1:$CF$106,ROW($F63),81)&lt;&gt;"",INDEX('CoC Ranking Data'!$A$1:$CF$106,ROW($F63),81),"")</f>
        <v/>
      </c>
      <c r="D62" s="290" t="str">
        <f>IF(INDEX('CoC Ranking Data'!$A$1:$CF$106,ROW($F63),82)&lt;&gt;"",INDEX('CoC Ranking Data'!$A$1:$CF$106,ROW($F63),82),"")</f>
        <v/>
      </c>
      <c r="E62" s="318" t="str">
        <f t="shared" si="0"/>
        <v/>
      </c>
      <c r="F62" s="366"/>
      <c r="G62" s="481">
        <f t="shared" si="1"/>
        <v>0</v>
      </c>
    </row>
    <row r="63" spans="1:7" x14ac:dyDescent="0.25">
      <c r="A63" s="289" t="str">
        <f>IF(INDEX('CoC Ranking Data'!$A$1:$CF$106,ROW($F64),4)&lt;&gt;"",INDEX('CoC Ranking Data'!$A$1:$CF$106,ROW($F64),4),"")</f>
        <v/>
      </c>
      <c r="B63" s="289" t="str">
        <f>IF(INDEX('CoC Ranking Data'!$A$1:$CF$106,ROW($F64),5)&lt;&gt;"",INDEX('CoC Ranking Data'!$A$1:$CF$106,ROW($F64),5),"")</f>
        <v/>
      </c>
      <c r="C63" s="290" t="str">
        <f>IF(INDEX('CoC Ranking Data'!$A$1:$CF$106,ROW($F64),81)&lt;&gt;"",INDEX('CoC Ranking Data'!$A$1:$CF$106,ROW($F64),81),"")</f>
        <v/>
      </c>
      <c r="D63" s="290" t="str">
        <f>IF(INDEX('CoC Ranking Data'!$A$1:$CF$106,ROW($F64),82)&lt;&gt;"",INDEX('CoC Ranking Data'!$A$1:$CF$106,ROW($F64),82),"")</f>
        <v/>
      </c>
      <c r="E63" s="318" t="str">
        <f t="shared" si="0"/>
        <v/>
      </c>
      <c r="F63" s="366"/>
      <c r="G63" s="481">
        <f t="shared" si="1"/>
        <v>0</v>
      </c>
    </row>
    <row r="64" spans="1:7" x14ac:dyDescent="0.25">
      <c r="A64" s="289" t="str">
        <f>IF(INDEX('CoC Ranking Data'!$A$1:$CF$106,ROW($F65),4)&lt;&gt;"",INDEX('CoC Ranking Data'!$A$1:$CF$106,ROW($F65),4),"")</f>
        <v/>
      </c>
      <c r="B64" s="289" t="str">
        <f>IF(INDEX('CoC Ranking Data'!$A$1:$CF$106,ROW($F65),5)&lt;&gt;"",INDEX('CoC Ranking Data'!$A$1:$CF$106,ROW($F65),5),"")</f>
        <v/>
      </c>
      <c r="C64" s="290" t="str">
        <f>IF(INDEX('CoC Ranking Data'!$A$1:$CF$106,ROW($F65),81)&lt;&gt;"",INDEX('CoC Ranking Data'!$A$1:$CF$106,ROW($F65),81),"")</f>
        <v/>
      </c>
      <c r="D64" s="290" t="str">
        <f>IF(INDEX('CoC Ranking Data'!$A$1:$CF$106,ROW($F65),82)&lt;&gt;"",INDEX('CoC Ranking Data'!$A$1:$CF$106,ROW($F65),82),"")</f>
        <v/>
      </c>
      <c r="E64" s="318" t="str">
        <f t="shared" si="0"/>
        <v/>
      </c>
      <c r="F64" s="366"/>
      <c r="G64" s="481">
        <f t="shared" si="1"/>
        <v>0</v>
      </c>
    </row>
    <row r="65" spans="1:7" x14ac:dyDescent="0.25">
      <c r="A65" s="289" t="str">
        <f>IF(INDEX('CoC Ranking Data'!$A$1:$CF$106,ROW($F66),4)&lt;&gt;"",INDEX('CoC Ranking Data'!$A$1:$CF$106,ROW($F66),4),"")</f>
        <v/>
      </c>
      <c r="B65" s="289" t="str">
        <f>IF(INDEX('CoC Ranking Data'!$A$1:$CF$106,ROW($F66),5)&lt;&gt;"",INDEX('CoC Ranking Data'!$A$1:$CF$106,ROW($F66),5),"")</f>
        <v/>
      </c>
      <c r="C65" s="290" t="str">
        <f>IF(INDEX('CoC Ranking Data'!$A$1:$CF$106,ROW($F66),81)&lt;&gt;"",INDEX('CoC Ranking Data'!$A$1:$CF$106,ROW($F66),81),"")</f>
        <v/>
      </c>
      <c r="D65" s="290" t="str">
        <f>IF(INDEX('CoC Ranking Data'!$A$1:$CF$106,ROW($F66),82)&lt;&gt;"",INDEX('CoC Ranking Data'!$A$1:$CF$106,ROW($F66),82),"")</f>
        <v/>
      </c>
      <c r="E65" s="318" t="str">
        <f t="shared" si="0"/>
        <v/>
      </c>
      <c r="F65" s="366"/>
      <c r="G65" s="481">
        <f t="shared" si="1"/>
        <v>0</v>
      </c>
    </row>
    <row r="66" spans="1:7" x14ac:dyDescent="0.25">
      <c r="A66" s="289" t="str">
        <f>IF(INDEX('CoC Ranking Data'!$A$1:$CF$106,ROW($F67),4)&lt;&gt;"",INDEX('CoC Ranking Data'!$A$1:$CF$106,ROW($F67),4),"")</f>
        <v/>
      </c>
      <c r="B66" s="289" t="str">
        <f>IF(INDEX('CoC Ranking Data'!$A$1:$CF$106,ROW($F67),5)&lt;&gt;"",INDEX('CoC Ranking Data'!$A$1:$CF$106,ROW($F67),5),"")</f>
        <v/>
      </c>
      <c r="C66" s="290" t="str">
        <f>IF(INDEX('CoC Ranking Data'!$A$1:$CF$106,ROW($F67),81)&lt;&gt;"",INDEX('CoC Ranking Data'!$A$1:$CF$106,ROW($F67),81),"")</f>
        <v/>
      </c>
      <c r="D66" s="290" t="str">
        <f>IF(INDEX('CoC Ranking Data'!$A$1:$CF$106,ROW($F67),82)&lt;&gt;"",INDEX('CoC Ranking Data'!$A$1:$CF$106,ROW($F67),82),"")</f>
        <v/>
      </c>
      <c r="E66" s="318" t="str">
        <f t="shared" si="0"/>
        <v/>
      </c>
      <c r="F66" s="366"/>
      <c r="G66" s="481">
        <f t="shared" si="1"/>
        <v>0</v>
      </c>
    </row>
    <row r="67" spans="1:7" x14ac:dyDescent="0.25">
      <c r="A67" s="289" t="str">
        <f>IF(INDEX('CoC Ranking Data'!$A$1:$CF$106,ROW($F68),4)&lt;&gt;"",INDEX('CoC Ranking Data'!$A$1:$CF$106,ROW($F68),4),"")</f>
        <v/>
      </c>
      <c r="B67" s="289" t="str">
        <f>IF(INDEX('CoC Ranking Data'!$A$1:$CF$106,ROW($F68),5)&lt;&gt;"",INDEX('CoC Ranking Data'!$A$1:$CF$106,ROW($F68),5),"")</f>
        <v/>
      </c>
      <c r="C67" s="290" t="str">
        <f>IF(INDEX('CoC Ranking Data'!$A$1:$CF$106,ROW($F68),81)&lt;&gt;"",INDEX('CoC Ranking Data'!$A$1:$CF$106,ROW($F68),81),"")</f>
        <v/>
      </c>
      <c r="D67" s="290" t="str">
        <f>IF(INDEX('CoC Ranking Data'!$A$1:$CF$106,ROW($F68),82)&lt;&gt;"",INDEX('CoC Ranking Data'!$A$1:$CF$106,ROW($F68),82),"")</f>
        <v/>
      </c>
      <c r="E67" s="318" t="str">
        <f t="shared" si="0"/>
        <v/>
      </c>
      <c r="F67" s="366"/>
      <c r="G67" s="481">
        <f t="shared" si="1"/>
        <v>0</v>
      </c>
    </row>
    <row r="68" spans="1:7" x14ac:dyDescent="0.25">
      <c r="A68" s="289" t="str">
        <f>IF(INDEX('CoC Ranking Data'!$A$1:$CF$106,ROW($F69),4)&lt;&gt;"",INDEX('CoC Ranking Data'!$A$1:$CF$106,ROW($F69),4),"")</f>
        <v/>
      </c>
      <c r="B68" s="289" t="str">
        <f>IF(INDEX('CoC Ranking Data'!$A$1:$CF$106,ROW($F69),5)&lt;&gt;"",INDEX('CoC Ranking Data'!$A$1:$CF$106,ROW($F69),5),"")</f>
        <v/>
      </c>
      <c r="C68" s="290" t="str">
        <f>IF(INDEX('CoC Ranking Data'!$A$1:$CF$106,ROW($F69),81)&lt;&gt;"",INDEX('CoC Ranking Data'!$A$1:$CF$106,ROW($F69),81),"")</f>
        <v/>
      </c>
      <c r="D68" s="290" t="str">
        <f>IF(INDEX('CoC Ranking Data'!$A$1:$CF$106,ROW($F69),82)&lt;&gt;"",INDEX('CoC Ranking Data'!$A$1:$CF$106,ROW($F69),82),"")</f>
        <v/>
      </c>
      <c r="E68" s="318" t="str">
        <f t="shared" si="0"/>
        <v/>
      </c>
      <c r="F68" s="366"/>
      <c r="G68" s="481">
        <f t="shared" si="1"/>
        <v>0</v>
      </c>
    </row>
    <row r="69" spans="1:7" x14ac:dyDescent="0.25">
      <c r="A69" s="289" t="str">
        <f>IF(INDEX('CoC Ranking Data'!$A$1:$CF$106,ROW($F70),4)&lt;&gt;"",INDEX('CoC Ranking Data'!$A$1:$CF$106,ROW($F70),4),"")</f>
        <v/>
      </c>
      <c r="B69" s="289" t="str">
        <f>IF(INDEX('CoC Ranking Data'!$A$1:$CF$106,ROW($F70),5)&lt;&gt;"",INDEX('CoC Ranking Data'!$A$1:$CF$106,ROW($F70),5),"")</f>
        <v/>
      </c>
      <c r="C69" s="290" t="str">
        <f>IF(INDEX('CoC Ranking Data'!$A$1:$CF$106,ROW($F70),81)&lt;&gt;"",INDEX('CoC Ranking Data'!$A$1:$CF$106,ROW($F70),81),"")</f>
        <v/>
      </c>
      <c r="D69" s="290" t="str">
        <f>IF(INDEX('CoC Ranking Data'!$A$1:$CF$106,ROW($F70),82)&lt;&gt;"",INDEX('CoC Ranking Data'!$A$1:$CF$106,ROW($F70),82),"")</f>
        <v/>
      </c>
      <c r="E69" s="318" t="str">
        <f t="shared" si="0"/>
        <v/>
      </c>
      <c r="F69" s="366"/>
      <c r="G69" s="481">
        <f t="shared" si="1"/>
        <v>0</v>
      </c>
    </row>
    <row r="70" spans="1:7" x14ac:dyDescent="0.25">
      <c r="A70" s="289" t="str">
        <f>IF(INDEX('CoC Ranking Data'!$A$1:$CF$106,ROW($F71),4)&lt;&gt;"",INDEX('CoC Ranking Data'!$A$1:$CF$106,ROW($F71),4),"")</f>
        <v/>
      </c>
      <c r="B70" s="289" t="str">
        <f>IF(INDEX('CoC Ranking Data'!$A$1:$CF$106,ROW($F71),5)&lt;&gt;"",INDEX('CoC Ranking Data'!$A$1:$CF$106,ROW($F71),5),"")</f>
        <v/>
      </c>
      <c r="C70" s="290" t="str">
        <f>IF(INDEX('CoC Ranking Data'!$A$1:$CF$106,ROW($F71),81)&lt;&gt;"",INDEX('CoC Ranking Data'!$A$1:$CF$106,ROW($F71),81),"")</f>
        <v/>
      </c>
      <c r="D70" s="290" t="str">
        <f>IF(INDEX('CoC Ranking Data'!$A$1:$CF$106,ROW($F71),82)&lt;&gt;"",INDEX('CoC Ranking Data'!$A$1:$CF$106,ROW($F71),82),"")</f>
        <v/>
      </c>
      <c r="E70" s="318" t="str">
        <f t="shared" si="0"/>
        <v/>
      </c>
      <c r="F70" s="366"/>
      <c r="G70" s="481">
        <f t="shared" si="1"/>
        <v>0</v>
      </c>
    </row>
    <row r="71" spans="1:7" x14ac:dyDescent="0.25">
      <c r="A71" s="289" t="str">
        <f>IF(INDEX('CoC Ranking Data'!$A$1:$CF$106,ROW($F72),4)&lt;&gt;"",INDEX('CoC Ranking Data'!$A$1:$CF$106,ROW($F72),4),"")</f>
        <v/>
      </c>
      <c r="B71" s="289" t="str">
        <f>IF(INDEX('CoC Ranking Data'!$A$1:$CF$106,ROW($F72),5)&lt;&gt;"",INDEX('CoC Ranking Data'!$A$1:$CF$106,ROW($F72),5),"")</f>
        <v/>
      </c>
      <c r="C71" s="290" t="str">
        <f>IF(INDEX('CoC Ranking Data'!$A$1:$CF$106,ROW($F72),81)&lt;&gt;"",INDEX('CoC Ranking Data'!$A$1:$CF$106,ROW($F72),81),"")</f>
        <v/>
      </c>
      <c r="D71" s="290" t="str">
        <f>IF(INDEX('CoC Ranking Data'!$A$1:$CF$106,ROW($F72),82)&lt;&gt;"",INDEX('CoC Ranking Data'!$A$1:$CF$106,ROW($F72),82),"")</f>
        <v/>
      </c>
      <c r="E71" s="318" t="str">
        <f t="shared" si="0"/>
        <v/>
      </c>
      <c r="F71" s="366"/>
      <c r="G71" s="481">
        <f t="shared" si="1"/>
        <v>0</v>
      </c>
    </row>
    <row r="72" spans="1:7" x14ac:dyDescent="0.25">
      <c r="A72" s="289" t="str">
        <f>IF(INDEX('CoC Ranking Data'!$A$1:$CF$106,ROW($F73),4)&lt;&gt;"",INDEX('CoC Ranking Data'!$A$1:$CF$106,ROW($F73),4),"")</f>
        <v/>
      </c>
      <c r="B72" s="289" t="str">
        <f>IF(INDEX('CoC Ranking Data'!$A$1:$CF$106,ROW($F73),5)&lt;&gt;"",INDEX('CoC Ranking Data'!$A$1:$CF$106,ROW($F73),5),"")</f>
        <v/>
      </c>
      <c r="C72" s="290" t="str">
        <f>IF(INDEX('CoC Ranking Data'!$A$1:$CF$106,ROW($F73),81)&lt;&gt;"",INDEX('CoC Ranking Data'!$A$1:$CF$106,ROW($F73),81),"")</f>
        <v/>
      </c>
      <c r="D72" s="290" t="str">
        <f>IF(INDEX('CoC Ranking Data'!$A$1:$CF$106,ROW($F73),82)&lt;&gt;"",INDEX('CoC Ranking Data'!$A$1:$CF$106,ROW($F73),82),"")</f>
        <v/>
      </c>
      <c r="E72" s="318" t="str">
        <f t="shared" si="0"/>
        <v/>
      </c>
      <c r="F72" s="366"/>
      <c r="G72" s="481">
        <f t="shared" si="1"/>
        <v>0</v>
      </c>
    </row>
    <row r="73" spans="1:7" x14ac:dyDescent="0.25">
      <c r="A73" s="289" t="str">
        <f>IF(INDEX('CoC Ranking Data'!$A$1:$CF$106,ROW($F74),4)&lt;&gt;"",INDEX('CoC Ranking Data'!$A$1:$CF$106,ROW($F74),4),"")</f>
        <v/>
      </c>
      <c r="B73" s="289" t="str">
        <f>IF(INDEX('CoC Ranking Data'!$A$1:$CF$106,ROW($F74),5)&lt;&gt;"",INDEX('CoC Ranking Data'!$A$1:$CF$106,ROW($F74),5),"")</f>
        <v/>
      </c>
      <c r="C73" s="290" t="str">
        <f>IF(INDEX('CoC Ranking Data'!$A$1:$CF$106,ROW($F74),81)&lt;&gt;"",INDEX('CoC Ranking Data'!$A$1:$CF$106,ROW($F74),81),"")</f>
        <v/>
      </c>
      <c r="D73" s="290" t="str">
        <f>IF(INDEX('CoC Ranking Data'!$A$1:$CF$106,ROW($F74),82)&lt;&gt;"",INDEX('CoC Ranking Data'!$A$1:$CF$106,ROW($F74),82),"")</f>
        <v/>
      </c>
      <c r="E73" s="318" t="str">
        <f t="shared" ref="E73:E102" si="2">IF($A73&lt;&gt;"", IF($G73 &gt;= 4, 4, $G73), "")</f>
        <v/>
      </c>
      <c r="F73" s="366"/>
      <c r="G73" s="481">
        <f t="shared" ref="G73:G102" si="3">SUM(C73)</f>
        <v>0</v>
      </c>
    </row>
    <row r="74" spans="1:7" x14ac:dyDescent="0.25">
      <c r="A74" s="289" t="str">
        <f>IF(INDEX('CoC Ranking Data'!$A$1:$CF$106,ROW($F75),4)&lt;&gt;"",INDEX('CoC Ranking Data'!$A$1:$CF$106,ROW($F75),4),"")</f>
        <v/>
      </c>
      <c r="B74" s="289" t="str">
        <f>IF(INDEX('CoC Ranking Data'!$A$1:$CF$106,ROW($F75),5)&lt;&gt;"",INDEX('CoC Ranking Data'!$A$1:$CF$106,ROW($F75),5),"")</f>
        <v/>
      </c>
      <c r="C74" s="290" t="str">
        <f>IF(INDEX('CoC Ranking Data'!$A$1:$CF$106,ROW($F75),81)&lt;&gt;"",INDEX('CoC Ranking Data'!$A$1:$CF$106,ROW($F75),81),"")</f>
        <v/>
      </c>
      <c r="D74" s="290" t="str">
        <f>IF(INDEX('CoC Ranking Data'!$A$1:$CF$106,ROW($F75),82)&lt;&gt;"",INDEX('CoC Ranking Data'!$A$1:$CF$106,ROW($F75),82),"")</f>
        <v/>
      </c>
      <c r="E74" s="318" t="str">
        <f t="shared" si="2"/>
        <v/>
      </c>
      <c r="F74" s="366"/>
      <c r="G74" s="481">
        <f t="shared" si="3"/>
        <v>0</v>
      </c>
    </row>
    <row r="75" spans="1:7" x14ac:dyDescent="0.25">
      <c r="A75" s="289" t="str">
        <f>IF(INDEX('CoC Ranking Data'!$A$1:$CF$106,ROW($F76),4)&lt;&gt;"",INDEX('CoC Ranking Data'!$A$1:$CF$106,ROW($F76),4),"")</f>
        <v/>
      </c>
      <c r="B75" s="289" t="str">
        <f>IF(INDEX('CoC Ranking Data'!$A$1:$CF$106,ROW($F76),5)&lt;&gt;"",INDEX('CoC Ranking Data'!$A$1:$CF$106,ROW($F76),5),"")</f>
        <v/>
      </c>
      <c r="C75" s="290" t="str">
        <f>IF(INDEX('CoC Ranking Data'!$A$1:$CF$106,ROW($F76),81)&lt;&gt;"",INDEX('CoC Ranking Data'!$A$1:$CF$106,ROW($F76),81),"")</f>
        <v/>
      </c>
      <c r="D75" s="290" t="str">
        <f>IF(INDEX('CoC Ranking Data'!$A$1:$CF$106,ROW($F76),82)&lt;&gt;"",INDEX('CoC Ranking Data'!$A$1:$CF$106,ROW($F76),82),"")</f>
        <v/>
      </c>
      <c r="E75" s="318" t="str">
        <f t="shared" si="2"/>
        <v/>
      </c>
      <c r="F75" s="366"/>
      <c r="G75" s="481">
        <f t="shared" si="3"/>
        <v>0</v>
      </c>
    </row>
    <row r="76" spans="1:7" x14ac:dyDescent="0.25">
      <c r="A76" s="289" t="str">
        <f>IF(INDEX('CoC Ranking Data'!$A$1:$CF$106,ROW($F77),4)&lt;&gt;"",INDEX('CoC Ranking Data'!$A$1:$CF$106,ROW($F77),4),"")</f>
        <v/>
      </c>
      <c r="B76" s="289" t="str">
        <f>IF(INDEX('CoC Ranking Data'!$A$1:$CF$106,ROW($F77),5)&lt;&gt;"",INDEX('CoC Ranking Data'!$A$1:$CF$106,ROW($F77),5),"")</f>
        <v/>
      </c>
      <c r="C76" s="290" t="str">
        <f>IF(INDEX('CoC Ranking Data'!$A$1:$CF$106,ROW($F77),81)&lt;&gt;"",INDEX('CoC Ranking Data'!$A$1:$CF$106,ROW($F77),81),"")</f>
        <v/>
      </c>
      <c r="D76" s="290" t="str">
        <f>IF(INDEX('CoC Ranking Data'!$A$1:$CF$106,ROW($F77),82)&lt;&gt;"",INDEX('CoC Ranking Data'!$A$1:$CF$106,ROW($F77),82),"")</f>
        <v/>
      </c>
      <c r="E76" s="318" t="str">
        <f t="shared" si="2"/>
        <v/>
      </c>
      <c r="F76" s="366"/>
      <c r="G76" s="481">
        <f t="shared" si="3"/>
        <v>0</v>
      </c>
    </row>
    <row r="77" spans="1:7" x14ac:dyDescent="0.25">
      <c r="A77" s="289" t="str">
        <f>IF(INDEX('CoC Ranking Data'!$A$1:$CF$106,ROW($F78),4)&lt;&gt;"",INDEX('CoC Ranking Data'!$A$1:$CF$106,ROW($F78),4),"")</f>
        <v/>
      </c>
      <c r="B77" s="289" t="str">
        <f>IF(INDEX('CoC Ranking Data'!$A$1:$CF$106,ROW($F78),5)&lt;&gt;"",INDEX('CoC Ranking Data'!$A$1:$CF$106,ROW($F78),5),"")</f>
        <v/>
      </c>
      <c r="C77" s="290" t="str">
        <f>IF(INDEX('CoC Ranking Data'!$A$1:$CF$106,ROW($F78),81)&lt;&gt;"",INDEX('CoC Ranking Data'!$A$1:$CF$106,ROW($F78),81),"")</f>
        <v/>
      </c>
      <c r="D77" s="290" t="str">
        <f>IF(INDEX('CoC Ranking Data'!$A$1:$CF$106,ROW($F78),82)&lt;&gt;"",INDEX('CoC Ranking Data'!$A$1:$CF$106,ROW($F78),82),"")</f>
        <v/>
      </c>
      <c r="E77" s="318" t="str">
        <f t="shared" si="2"/>
        <v/>
      </c>
      <c r="F77" s="366"/>
      <c r="G77" s="481">
        <f t="shared" si="3"/>
        <v>0</v>
      </c>
    </row>
    <row r="78" spans="1:7" x14ac:dyDescent="0.25">
      <c r="A78" s="289" t="str">
        <f>IF(INDEX('CoC Ranking Data'!$A$1:$CF$106,ROW($F79),4)&lt;&gt;"",INDEX('CoC Ranking Data'!$A$1:$CF$106,ROW($F79),4),"")</f>
        <v/>
      </c>
      <c r="B78" s="289" t="str">
        <f>IF(INDEX('CoC Ranking Data'!$A$1:$CF$106,ROW($F79),5)&lt;&gt;"",INDEX('CoC Ranking Data'!$A$1:$CF$106,ROW($F79),5),"")</f>
        <v/>
      </c>
      <c r="C78" s="290" t="str">
        <f>IF(INDEX('CoC Ranking Data'!$A$1:$CF$106,ROW($F79),81)&lt;&gt;"",INDEX('CoC Ranking Data'!$A$1:$CF$106,ROW($F79),81),"")</f>
        <v/>
      </c>
      <c r="D78" s="290" t="str">
        <f>IF(INDEX('CoC Ranking Data'!$A$1:$CF$106,ROW($F79),82)&lt;&gt;"",INDEX('CoC Ranking Data'!$A$1:$CF$106,ROW($F79),82),"")</f>
        <v/>
      </c>
      <c r="E78" s="318" t="str">
        <f t="shared" si="2"/>
        <v/>
      </c>
      <c r="F78" s="366"/>
      <c r="G78" s="481">
        <f t="shared" si="3"/>
        <v>0</v>
      </c>
    </row>
    <row r="79" spans="1:7" x14ac:dyDescent="0.25">
      <c r="A79" s="289" t="str">
        <f>IF(INDEX('CoC Ranking Data'!$A$1:$CF$106,ROW($F80),4)&lt;&gt;"",INDEX('CoC Ranking Data'!$A$1:$CF$106,ROW($F80),4),"")</f>
        <v/>
      </c>
      <c r="B79" s="289" t="str">
        <f>IF(INDEX('CoC Ranking Data'!$A$1:$CF$106,ROW($F80),5)&lt;&gt;"",INDEX('CoC Ranking Data'!$A$1:$CF$106,ROW($F80),5),"")</f>
        <v/>
      </c>
      <c r="C79" s="290" t="str">
        <f>IF(INDEX('CoC Ranking Data'!$A$1:$CF$106,ROW($F80),81)&lt;&gt;"",INDEX('CoC Ranking Data'!$A$1:$CF$106,ROW($F80),81),"")</f>
        <v/>
      </c>
      <c r="D79" s="290" t="str">
        <f>IF(INDEX('CoC Ranking Data'!$A$1:$CF$106,ROW($F80),82)&lt;&gt;"",INDEX('CoC Ranking Data'!$A$1:$CF$106,ROW($F80),82),"")</f>
        <v/>
      </c>
      <c r="E79" s="318" t="str">
        <f t="shared" si="2"/>
        <v/>
      </c>
      <c r="F79" s="366"/>
      <c r="G79" s="481">
        <f t="shared" si="3"/>
        <v>0</v>
      </c>
    </row>
    <row r="80" spans="1:7" x14ac:dyDescent="0.25">
      <c r="A80" s="289" t="str">
        <f>IF(INDEX('CoC Ranking Data'!$A$1:$CF$106,ROW($F81),4)&lt;&gt;"",INDEX('CoC Ranking Data'!$A$1:$CF$106,ROW($F81),4),"")</f>
        <v/>
      </c>
      <c r="B80" s="289" t="str">
        <f>IF(INDEX('CoC Ranking Data'!$A$1:$CF$106,ROW($F81),5)&lt;&gt;"",INDEX('CoC Ranking Data'!$A$1:$CF$106,ROW($F81),5),"")</f>
        <v/>
      </c>
      <c r="C80" s="290" t="str">
        <f>IF(INDEX('CoC Ranking Data'!$A$1:$CF$106,ROW($F81),81)&lt;&gt;"",INDEX('CoC Ranking Data'!$A$1:$CF$106,ROW($F81),81),"")</f>
        <v/>
      </c>
      <c r="D80" s="290" t="str">
        <f>IF(INDEX('CoC Ranking Data'!$A$1:$CF$106,ROW($F81),82)&lt;&gt;"",INDEX('CoC Ranking Data'!$A$1:$CF$106,ROW($F81),82),"")</f>
        <v/>
      </c>
      <c r="E80" s="318" t="str">
        <f t="shared" si="2"/>
        <v/>
      </c>
      <c r="F80" s="366"/>
      <c r="G80" s="481">
        <f t="shared" si="3"/>
        <v>0</v>
      </c>
    </row>
    <row r="81" spans="1:7" x14ac:dyDescent="0.25">
      <c r="A81" s="289" t="str">
        <f>IF(INDEX('CoC Ranking Data'!$A$1:$CF$106,ROW($F82),4)&lt;&gt;"",INDEX('CoC Ranking Data'!$A$1:$CF$106,ROW($F82),4),"")</f>
        <v/>
      </c>
      <c r="B81" s="289" t="str">
        <f>IF(INDEX('CoC Ranking Data'!$A$1:$CF$106,ROW($F82),5)&lt;&gt;"",INDEX('CoC Ranking Data'!$A$1:$CF$106,ROW($F82),5),"")</f>
        <v/>
      </c>
      <c r="C81" s="290" t="str">
        <f>IF(INDEX('CoC Ranking Data'!$A$1:$CF$106,ROW($F82),81)&lt;&gt;"",INDEX('CoC Ranking Data'!$A$1:$CF$106,ROW($F82),81),"")</f>
        <v/>
      </c>
      <c r="D81" s="290" t="str">
        <f>IF(INDEX('CoC Ranking Data'!$A$1:$CF$106,ROW($F82),82)&lt;&gt;"",INDEX('CoC Ranking Data'!$A$1:$CF$106,ROW($F82),82),"")</f>
        <v/>
      </c>
      <c r="E81" s="318" t="str">
        <f t="shared" si="2"/>
        <v/>
      </c>
      <c r="F81" s="366"/>
      <c r="G81" s="481">
        <f t="shared" si="3"/>
        <v>0</v>
      </c>
    </row>
    <row r="82" spans="1:7" x14ac:dyDescent="0.25">
      <c r="A82" s="289" t="str">
        <f>IF(INDEX('CoC Ranking Data'!$A$1:$CF$106,ROW($F83),4)&lt;&gt;"",INDEX('CoC Ranking Data'!$A$1:$CF$106,ROW($F83),4),"")</f>
        <v/>
      </c>
      <c r="B82" s="289" t="str">
        <f>IF(INDEX('CoC Ranking Data'!$A$1:$CF$106,ROW($F83),5)&lt;&gt;"",INDEX('CoC Ranking Data'!$A$1:$CF$106,ROW($F83),5),"")</f>
        <v/>
      </c>
      <c r="C82" s="290" t="str">
        <f>IF(INDEX('CoC Ranking Data'!$A$1:$CF$106,ROW($F83),81)&lt;&gt;"",INDEX('CoC Ranking Data'!$A$1:$CF$106,ROW($F83),81),"")</f>
        <v/>
      </c>
      <c r="D82" s="290" t="str">
        <f>IF(INDEX('CoC Ranking Data'!$A$1:$CF$106,ROW($F83),82)&lt;&gt;"",INDEX('CoC Ranking Data'!$A$1:$CF$106,ROW($F83),82),"")</f>
        <v/>
      </c>
      <c r="E82" s="318" t="str">
        <f t="shared" si="2"/>
        <v/>
      </c>
      <c r="F82" s="366"/>
      <c r="G82" s="481">
        <f t="shared" si="3"/>
        <v>0</v>
      </c>
    </row>
    <row r="83" spans="1:7" x14ac:dyDescent="0.25">
      <c r="A83" s="289" t="str">
        <f>IF(INDEX('CoC Ranking Data'!$A$1:$CF$106,ROW($F84),4)&lt;&gt;"",INDEX('CoC Ranking Data'!$A$1:$CF$106,ROW($F84),4),"")</f>
        <v/>
      </c>
      <c r="B83" s="289" t="str">
        <f>IF(INDEX('CoC Ranking Data'!$A$1:$CF$106,ROW($F84),5)&lt;&gt;"",INDEX('CoC Ranking Data'!$A$1:$CF$106,ROW($F84),5),"")</f>
        <v/>
      </c>
      <c r="C83" s="290" t="str">
        <f>IF(INDEX('CoC Ranking Data'!$A$1:$CF$106,ROW($F84),81)&lt;&gt;"",INDEX('CoC Ranking Data'!$A$1:$CF$106,ROW($F84),81),"")</f>
        <v/>
      </c>
      <c r="D83" s="290" t="str">
        <f>IF(INDEX('CoC Ranking Data'!$A$1:$CF$106,ROW($F84),82)&lt;&gt;"",INDEX('CoC Ranking Data'!$A$1:$CF$106,ROW($F84),82),"")</f>
        <v/>
      </c>
      <c r="E83" s="318" t="str">
        <f t="shared" si="2"/>
        <v/>
      </c>
      <c r="F83" s="366"/>
      <c r="G83" s="481">
        <f t="shared" si="3"/>
        <v>0</v>
      </c>
    </row>
    <row r="84" spans="1:7" x14ac:dyDescent="0.25">
      <c r="A84" s="289" t="str">
        <f>IF(INDEX('CoC Ranking Data'!$A$1:$CF$106,ROW($F85),4)&lt;&gt;"",INDEX('CoC Ranking Data'!$A$1:$CF$106,ROW($F85),4),"")</f>
        <v/>
      </c>
      <c r="B84" s="289" t="str">
        <f>IF(INDEX('CoC Ranking Data'!$A$1:$CF$106,ROW($F85),5)&lt;&gt;"",INDEX('CoC Ranking Data'!$A$1:$CF$106,ROW($F85),5),"")</f>
        <v/>
      </c>
      <c r="C84" s="290" t="str">
        <f>IF(INDEX('CoC Ranking Data'!$A$1:$CF$106,ROW($F85),81)&lt;&gt;"",INDEX('CoC Ranking Data'!$A$1:$CF$106,ROW($F85),81),"")</f>
        <v/>
      </c>
      <c r="D84" s="290" t="str">
        <f>IF(INDEX('CoC Ranking Data'!$A$1:$CF$106,ROW($F85),82)&lt;&gt;"",INDEX('CoC Ranking Data'!$A$1:$CF$106,ROW($F85),82),"")</f>
        <v/>
      </c>
      <c r="E84" s="318" t="str">
        <f t="shared" si="2"/>
        <v/>
      </c>
      <c r="F84" s="366"/>
      <c r="G84" s="481">
        <f t="shared" si="3"/>
        <v>0</v>
      </c>
    </row>
    <row r="85" spans="1:7" x14ac:dyDescent="0.25">
      <c r="A85" s="289" t="str">
        <f>IF(INDEX('CoC Ranking Data'!$A$1:$CF$106,ROW($F86),4)&lt;&gt;"",INDEX('CoC Ranking Data'!$A$1:$CF$106,ROW($F86),4),"")</f>
        <v/>
      </c>
      <c r="B85" s="289" t="str">
        <f>IF(INDEX('CoC Ranking Data'!$A$1:$CF$106,ROW($F86),5)&lt;&gt;"",INDEX('CoC Ranking Data'!$A$1:$CF$106,ROW($F86),5),"")</f>
        <v/>
      </c>
      <c r="C85" s="290" t="str">
        <f>IF(INDEX('CoC Ranking Data'!$A$1:$CF$106,ROW($F86),81)&lt;&gt;"",INDEX('CoC Ranking Data'!$A$1:$CF$106,ROW($F86),81),"")</f>
        <v/>
      </c>
      <c r="D85" s="290" t="str">
        <f>IF(INDEX('CoC Ranking Data'!$A$1:$CF$106,ROW($F86),82)&lt;&gt;"",INDEX('CoC Ranking Data'!$A$1:$CF$106,ROW($F86),82),"")</f>
        <v/>
      </c>
      <c r="E85" s="318" t="str">
        <f t="shared" si="2"/>
        <v/>
      </c>
      <c r="F85" s="366"/>
      <c r="G85" s="481">
        <f t="shared" si="3"/>
        <v>0</v>
      </c>
    </row>
    <row r="86" spans="1:7" x14ac:dyDescent="0.25">
      <c r="A86" s="289" t="str">
        <f>IF(INDEX('CoC Ranking Data'!$A$1:$CF$106,ROW($F87),4)&lt;&gt;"",INDEX('CoC Ranking Data'!$A$1:$CF$106,ROW($F87),4),"")</f>
        <v/>
      </c>
      <c r="B86" s="289" t="str">
        <f>IF(INDEX('CoC Ranking Data'!$A$1:$CF$106,ROW($F87),5)&lt;&gt;"",INDEX('CoC Ranking Data'!$A$1:$CF$106,ROW($F87),5),"")</f>
        <v/>
      </c>
      <c r="C86" s="290" t="str">
        <f>IF(INDEX('CoC Ranking Data'!$A$1:$CF$106,ROW($F87),81)&lt;&gt;"",INDEX('CoC Ranking Data'!$A$1:$CF$106,ROW($F87),81),"")</f>
        <v/>
      </c>
      <c r="D86" s="290" t="str">
        <f>IF(INDEX('CoC Ranking Data'!$A$1:$CF$106,ROW($F87),82)&lt;&gt;"",INDEX('CoC Ranking Data'!$A$1:$CF$106,ROW($F87),82),"")</f>
        <v/>
      </c>
      <c r="E86" s="318" t="str">
        <f t="shared" si="2"/>
        <v/>
      </c>
      <c r="F86" s="366"/>
      <c r="G86" s="481">
        <f t="shared" si="3"/>
        <v>0</v>
      </c>
    </row>
    <row r="87" spans="1:7" x14ac:dyDescent="0.25">
      <c r="A87" s="289" t="str">
        <f>IF(INDEX('CoC Ranking Data'!$A$1:$CF$106,ROW($F88),4)&lt;&gt;"",INDEX('CoC Ranking Data'!$A$1:$CF$106,ROW($F88),4),"")</f>
        <v/>
      </c>
      <c r="B87" s="289" t="str">
        <f>IF(INDEX('CoC Ranking Data'!$A$1:$CF$106,ROW($F88),5)&lt;&gt;"",INDEX('CoC Ranking Data'!$A$1:$CF$106,ROW($F88),5),"")</f>
        <v/>
      </c>
      <c r="C87" s="290" t="str">
        <f>IF(INDEX('CoC Ranking Data'!$A$1:$CF$106,ROW($F88),81)&lt;&gt;"",INDEX('CoC Ranking Data'!$A$1:$CF$106,ROW($F88),81),"")</f>
        <v/>
      </c>
      <c r="D87" s="290" t="str">
        <f>IF(INDEX('CoC Ranking Data'!$A$1:$CF$106,ROW($F88),82)&lt;&gt;"",INDEX('CoC Ranking Data'!$A$1:$CF$106,ROW($F88),82),"")</f>
        <v/>
      </c>
      <c r="E87" s="318" t="str">
        <f t="shared" si="2"/>
        <v/>
      </c>
      <c r="F87" s="366"/>
      <c r="G87" s="481">
        <f t="shared" si="3"/>
        <v>0</v>
      </c>
    </row>
    <row r="88" spans="1:7" s="9" customFormat="1" ht="12.75" x14ac:dyDescent="0.2">
      <c r="A88" s="289" t="str">
        <f>IF(INDEX('CoC Ranking Data'!$A$1:$CF$106,ROW($F89),4)&lt;&gt;"",INDEX('CoC Ranking Data'!$A$1:$CF$106,ROW($F89),4),"")</f>
        <v/>
      </c>
      <c r="B88" s="289" t="str">
        <f>IF(INDEX('CoC Ranking Data'!$A$1:$CF$106,ROW($F89),5)&lt;&gt;"",INDEX('CoC Ranking Data'!$A$1:$CF$106,ROW($F89),5),"")</f>
        <v/>
      </c>
      <c r="C88" s="290" t="str">
        <f>IF(INDEX('CoC Ranking Data'!$A$1:$CF$106,ROW($F89),81)&lt;&gt;"",INDEX('CoC Ranking Data'!$A$1:$CF$106,ROW($F89),81),"")</f>
        <v/>
      </c>
      <c r="D88" s="290" t="str">
        <f>IF(INDEX('CoC Ranking Data'!$A$1:$CF$106,ROW($F89),82)&lt;&gt;"",INDEX('CoC Ranking Data'!$A$1:$CF$106,ROW($F89),82),"")</f>
        <v/>
      </c>
      <c r="E88" s="318" t="str">
        <f t="shared" si="2"/>
        <v/>
      </c>
      <c r="F88" s="366"/>
      <c r="G88" s="481">
        <f t="shared" si="3"/>
        <v>0</v>
      </c>
    </row>
    <row r="89" spans="1:7" x14ac:dyDescent="0.25">
      <c r="A89" s="289" t="str">
        <f>IF(INDEX('CoC Ranking Data'!$A$1:$CF$106,ROW($F90),4)&lt;&gt;"",INDEX('CoC Ranking Data'!$A$1:$CF$106,ROW($F90),4),"")</f>
        <v/>
      </c>
      <c r="B89" s="289" t="str">
        <f>IF(INDEX('CoC Ranking Data'!$A$1:$CF$106,ROW($F90),5)&lt;&gt;"",INDEX('CoC Ranking Data'!$A$1:$CF$106,ROW($F90),5),"")</f>
        <v/>
      </c>
      <c r="C89" s="290" t="str">
        <f>IF(INDEX('CoC Ranking Data'!$A$1:$CF$106,ROW($F90),81)&lt;&gt;"",INDEX('CoC Ranking Data'!$A$1:$CF$106,ROW($F90),81),"")</f>
        <v/>
      </c>
      <c r="D89" s="290" t="str">
        <f>IF(INDEX('CoC Ranking Data'!$A$1:$CF$106,ROW($F90),82)&lt;&gt;"",INDEX('CoC Ranking Data'!$A$1:$CF$106,ROW($F90),82),"")</f>
        <v/>
      </c>
      <c r="E89" s="318" t="str">
        <f t="shared" si="2"/>
        <v/>
      </c>
      <c r="F89" s="366"/>
      <c r="G89" s="481">
        <f t="shared" si="3"/>
        <v>0</v>
      </c>
    </row>
    <row r="90" spans="1:7" x14ac:dyDescent="0.25">
      <c r="A90" s="289" t="str">
        <f>IF(INDEX('CoC Ranking Data'!$A$1:$CF$106,ROW($F91),4)&lt;&gt;"",INDEX('CoC Ranking Data'!$A$1:$CF$106,ROW($F91),4),"")</f>
        <v/>
      </c>
      <c r="B90" s="289" t="str">
        <f>IF(INDEX('CoC Ranking Data'!$A$1:$CF$106,ROW($F91),5)&lt;&gt;"",INDEX('CoC Ranking Data'!$A$1:$CF$106,ROW($F91),5),"")</f>
        <v/>
      </c>
      <c r="C90" s="290" t="str">
        <f>IF(INDEX('CoC Ranking Data'!$A$1:$CF$106,ROW($F91),81)&lt;&gt;"",INDEX('CoC Ranking Data'!$A$1:$CF$106,ROW($F91),81),"")</f>
        <v/>
      </c>
      <c r="D90" s="290" t="str">
        <f>IF(INDEX('CoC Ranking Data'!$A$1:$CF$106,ROW($F91),82)&lt;&gt;"",INDEX('CoC Ranking Data'!$A$1:$CF$106,ROW($F91),82),"")</f>
        <v/>
      </c>
      <c r="E90" s="318" t="str">
        <f t="shared" si="2"/>
        <v/>
      </c>
      <c r="F90" s="366"/>
      <c r="G90" s="481">
        <f t="shared" si="3"/>
        <v>0</v>
      </c>
    </row>
    <row r="91" spans="1:7" x14ac:dyDescent="0.25">
      <c r="A91" s="289" t="str">
        <f>IF(INDEX('CoC Ranking Data'!$A$1:$CF$106,ROW($F92),4)&lt;&gt;"",INDEX('CoC Ranking Data'!$A$1:$CF$106,ROW($F92),4),"")</f>
        <v/>
      </c>
      <c r="B91" s="289" t="str">
        <f>IF(INDEX('CoC Ranking Data'!$A$1:$CF$106,ROW($F92),5)&lt;&gt;"",INDEX('CoC Ranking Data'!$A$1:$CF$106,ROW($F92),5),"")</f>
        <v/>
      </c>
      <c r="C91" s="290" t="str">
        <f>IF(INDEX('CoC Ranking Data'!$A$1:$CF$106,ROW($F92),81)&lt;&gt;"",INDEX('CoC Ranking Data'!$A$1:$CF$106,ROW($F92),81),"")</f>
        <v/>
      </c>
      <c r="D91" s="290" t="str">
        <f>IF(INDEX('CoC Ranking Data'!$A$1:$CF$106,ROW($F92),82)&lt;&gt;"",INDEX('CoC Ranking Data'!$A$1:$CF$106,ROW($F92),82),"")</f>
        <v/>
      </c>
      <c r="E91" s="318" t="str">
        <f t="shared" si="2"/>
        <v/>
      </c>
      <c r="F91" s="366"/>
      <c r="G91" s="481">
        <f t="shared" si="3"/>
        <v>0</v>
      </c>
    </row>
    <row r="92" spans="1:7" x14ac:dyDescent="0.25">
      <c r="A92" s="289" t="str">
        <f>IF(INDEX('CoC Ranking Data'!$A$1:$CF$106,ROW($F93),4)&lt;&gt;"",INDEX('CoC Ranking Data'!$A$1:$CF$106,ROW($F93),4),"")</f>
        <v/>
      </c>
      <c r="B92" s="289" t="str">
        <f>IF(INDEX('CoC Ranking Data'!$A$1:$CF$106,ROW($F93),5)&lt;&gt;"",INDEX('CoC Ranking Data'!$A$1:$CF$106,ROW($F93),5),"")</f>
        <v/>
      </c>
      <c r="C92" s="290" t="str">
        <f>IF(INDEX('CoC Ranking Data'!$A$1:$CF$106,ROW($F93),81)&lt;&gt;"",INDEX('CoC Ranking Data'!$A$1:$CF$106,ROW($F93),81),"")</f>
        <v/>
      </c>
      <c r="D92" s="290" t="str">
        <f>IF(INDEX('CoC Ranking Data'!$A$1:$CF$106,ROW($F93),82)&lt;&gt;"",INDEX('CoC Ranking Data'!$A$1:$CF$106,ROW($F93),82),"")</f>
        <v/>
      </c>
      <c r="E92" s="318" t="str">
        <f t="shared" si="2"/>
        <v/>
      </c>
      <c r="F92" s="366"/>
      <c r="G92" s="481">
        <f t="shared" si="3"/>
        <v>0</v>
      </c>
    </row>
    <row r="93" spans="1:7" x14ac:dyDescent="0.25">
      <c r="A93" s="289" t="str">
        <f>IF(INDEX('CoC Ranking Data'!$A$1:$CF$106,ROW($F94),4)&lt;&gt;"",INDEX('CoC Ranking Data'!$A$1:$CF$106,ROW($F94),4),"")</f>
        <v/>
      </c>
      <c r="B93" s="289" t="str">
        <f>IF(INDEX('CoC Ranking Data'!$A$1:$CF$106,ROW($F94),5)&lt;&gt;"",INDEX('CoC Ranking Data'!$A$1:$CF$106,ROW($F94),5),"")</f>
        <v/>
      </c>
      <c r="C93" s="290" t="str">
        <f>IF(INDEX('CoC Ranking Data'!$A$1:$CF$106,ROW($F94),81)&lt;&gt;"",INDEX('CoC Ranking Data'!$A$1:$CF$106,ROW($F94),81),"")</f>
        <v/>
      </c>
      <c r="D93" s="290" t="str">
        <f>IF(INDEX('CoC Ranking Data'!$A$1:$CF$106,ROW($F94),82)&lt;&gt;"",INDEX('CoC Ranking Data'!$A$1:$CF$106,ROW($F94),82),"")</f>
        <v/>
      </c>
      <c r="E93" s="318" t="str">
        <f t="shared" si="2"/>
        <v/>
      </c>
      <c r="F93" s="366"/>
      <c r="G93" s="481">
        <f t="shared" si="3"/>
        <v>0</v>
      </c>
    </row>
    <row r="94" spans="1:7" x14ac:dyDescent="0.25">
      <c r="A94" s="289" t="str">
        <f>IF(INDEX('CoC Ranking Data'!$A$1:$CF$106,ROW($F95),4)&lt;&gt;"",INDEX('CoC Ranking Data'!$A$1:$CF$106,ROW($F95),4),"")</f>
        <v/>
      </c>
      <c r="B94" s="289" t="str">
        <f>IF(INDEX('CoC Ranking Data'!$A$1:$CF$106,ROW($F95),5)&lt;&gt;"",INDEX('CoC Ranking Data'!$A$1:$CF$106,ROW($F95),5),"")</f>
        <v/>
      </c>
      <c r="C94" s="290" t="str">
        <f>IF(INDEX('CoC Ranking Data'!$A$1:$CF$106,ROW($F95),81)&lt;&gt;"",INDEX('CoC Ranking Data'!$A$1:$CF$106,ROW($F95),81),"")</f>
        <v/>
      </c>
      <c r="D94" s="290" t="str">
        <f>IF(INDEX('CoC Ranking Data'!$A$1:$CF$106,ROW($F95),82)&lt;&gt;"",INDEX('CoC Ranking Data'!$A$1:$CF$106,ROW($F95),82),"")</f>
        <v/>
      </c>
      <c r="E94" s="318" t="str">
        <f t="shared" si="2"/>
        <v/>
      </c>
      <c r="F94" s="366"/>
      <c r="G94" s="481">
        <f t="shared" si="3"/>
        <v>0</v>
      </c>
    </row>
    <row r="95" spans="1:7" x14ac:dyDescent="0.25">
      <c r="A95" s="289" t="str">
        <f>IF(INDEX('CoC Ranking Data'!$A$1:$CF$106,ROW($F96),4)&lt;&gt;"",INDEX('CoC Ranking Data'!$A$1:$CF$106,ROW($F96),4),"")</f>
        <v/>
      </c>
      <c r="B95" s="289" t="str">
        <f>IF(INDEX('CoC Ranking Data'!$A$1:$CF$106,ROW($F96),5)&lt;&gt;"",INDEX('CoC Ranking Data'!$A$1:$CF$106,ROW($F96),5),"")</f>
        <v/>
      </c>
      <c r="C95" s="290" t="str">
        <f>IF(INDEX('CoC Ranking Data'!$A$1:$CF$106,ROW($F96),81)&lt;&gt;"",INDEX('CoC Ranking Data'!$A$1:$CF$106,ROW($F96),81),"")</f>
        <v/>
      </c>
      <c r="D95" s="290" t="str">
        <f>IF(INDEX('CoC Ranking Data'!$A$1:$CF$106,ROW($F96),82)&lt;&gt;"",INDEX('CoC Ranking Data'!$A$1:$CF$106,ROW($F96),82),"")</f>
        <v/>
      </c>
      <c r="E95" s="318" t="str">
        <f t="shared" si="2"/>
        <v/>
      </c>
      <c r="F95" s="366"/>
      <c r="G95" s="481">
        <f t="shared" si="3"/>
        <v>0</v>
      </c>
    </row>
    <row r="96" spans="1:7" x14ac:dyDescent="0.25">
      <c r="A96" s="289" t="str">
        <f>IF(INDEX('CoC Ranking Data'!$A$1:$CF$106,ROW($F97),4)&lt;&gt;"",INDEX('CoC Ranking Data'!$A$1:$CF$106,ROW($F97),4),"")</f>
        <v/>
      </c>
      <c r="B96" s="289" t="str">
        <f>IF(INDEX('CoC Ranking Data'!$A$1:$CF$106,ROW($F97),5)&lt;&gt;"",INDEX('CoC Ranking Data'!$A$1:$CF$106,ROW($F97),5),"")</f>
        <v/>
      </c>
      <c r="C96" s="290" t="str">
        <f>IF(INDEX('CoC Ranking Data'!$A$1:$CF$106,ROW($F97),81)&lt;&gt;"",INDEX('CoC Ranking Data'!$A$1:$CF$106,ROW($F97),81),"")</f>
        <v/>
      </c>
      <c r="D96" s="290" t="str">
        <f>IF(INDEX('CoC Ranking Data'!$A$1:$CF$106,ROW($F97),82)&lt;&gt;"",INDEX('CoC Ranking Data'!$A$1:$CF$106,ROW($F97),82),"")</f>
        <v/>
      </c>
      <c r="E96" s="318" t="str">
        <f t="shared" si="2"/>
        <v/>
      </c>
      <c r="F96" s="366"/>
      <c r="G96" s="481">
        <f t="shared" si="3"/>
        <v>0</v>
      </c>
    </row>
    <row r="97" spans="1:7" x14ac:dyDescent="0.25">
      <c r="A97" s="289" t="str">
        <f>IF(INDEX('CoC Ranking Data'!$A$1:$CF$106,ROW($F98),4)&lt;&gt;"",INDEX('CoC Ranking Data'!$A$1:$CF$106,ROW($F98),4),"")</f>
        <v/>
      </c>
      <c r="B97" s="289" t="str">
        <f>IF(INDEX('CoC Ranking Data'!$A$1:$CF$106,ROW($F98),5)&lt;&gt;"",INDEX('CoC Ranking Data'!$A$1:$CF$106,ROW($F98),5),"")</f>
        <v/>
      </c>
      <c r="C97" s="290" t="str">
        <f>IF(INDEX('CoC Ranking Data'!$A$1:$CF$106,ROW($F98),81)&lt;&gt;"",INDEX('CoC Ranking Data'!$A$1:$CF$106,ROW($F98),81),"")</f>
        <v/>
      </c>
      <c r="D97" s="290" t="str">
        <f>IF(INDEX('CoC Ranking Data'!$A$1:$CF$106,ROW($F98),82)&lt;&gt;"",INDEX('CoC Ranking Data'!$A$1:$CF$106,ROW($F98),82),"")</f>
        <v/>
      </c>
      <c r="E97" s="318" t="str">
        <f t="shared" si="2"/>
        <v/>
      </c>
      <c r="F97" s="366"/>
      <c r="G97" s="481">
        <f t="shared" si="3"/>
        <v>0</v>
      </c>
    </row>
    <row r="98" spans="1:7" x14ac:dyDescent="0.25">
      <c r="A98" s="289" t="str">
        <f>IF(INDEX('CoC Ranking Data'!$A$1:$CF$106,ROW($F99),4)&lt;&gt;"",INDEX('CoC Ranking Data'!$A$1:$CF$106,ROW($F99),4),"")</f>
        <v/>
      </c>
      <c r="B98" s="289" t="str">
        <f>IF(INDEX('CoC Ranking Data'!$A$1:$CF$106,ROW($F99),5)&lt;&gt;"",INDEX('CoC Ranking Data'!$A$1:$CF$106,ROW($F99),5),"")</f>
        <v/>
      </c>
      <c r="C98" s="290" t="str">
        <f>IF(INDEX('CoC Ranking Data'!$A$1:$CF$106,ROW($F99),81)&lt;&gt;"",INDEX('CoC Ranking Data'!$A$1:$CF$106,ROW($F99),81),"")</f>
        <v/>
      </c>
      <c r="D98" s="290" t="str">
        <f>IF(INDEX('CoC Ranking Data'!$A$1:$CF$106,ROW($F99),82)&lt;&gt;"",INDEX('CoC Ranking Data'!$A$1:$CF$106,ROW($F99),82),"")</f>
        <v/>
      </c>
      <c r="E98" s="318" t="str">
        <f t="shared" si="2"/>
        <v/>
      </c>
      <c r="F98" s="366"/>
      <c r="G98" s="481">
        <f t="shared" si="3"/>
        <v>0</v>
      </c>
    </row>
    <row r="99" spans="1:7" x14ac:dyDescent="0.25">
      <c r="A99" s="289" t="str">
        <f>IF(INDEX('CoC Ranking Data'!$A$1:$CF$106,ROW($F100),4)&lt;&gt;"",INDEX('CoC Ranking Data'!$A$1:$CF$106,ROW($F100),4),"")</f>
        <v/>
      </c>
      <c r="B99" s="289" t="str">
        <f>IF(INDEX('CoC Ranking Data'!$A$1:$CF$106,ROW($F100),5)&lt;&gt;"",INDEX('CoC Ranking Data'!$A$1:$CF$106,ROW($F100),5),"")</f>
        <v/>
      </c>
      <c r="C99" s="290" t="str">
        <f>IF(INDEX('CoC Ranking Data'!$A$1:$CF$106,ROW($F100),81)&lt;&gt;"",INDEX('CoC Ranking Data'!$A$1:$CF$106,ROW($F100),81),"")</f>
        <v/>
      </c>
      <c r="D99" s="290" t="str">
        <f>IF(INDEX('CoC Ranking Data'!$A$1:$CF$106,ROW($F100),82)&lt;&gt;"",INDEX('CoC Ranking Data'!$A$1:$CF$106,ROW($F100),82),"")</f>
        <v/>
      </c>
      <c r="E99" s="318" t="str">
        <f t="shared" si="2"/>
        <v/>
      </c>
      <c r="F99" s="366"/>
      <c r="G99" s="481">
        <f t="shared" si="3"/>
        <v>0</v>
      </c>
    </row>
    <row r="100" spans="1:7" x14ac:dyDescent="0.25">
      <c r="A100" s="289" t="str">
        <f>IF(INDEX('CoC Ranking Data'!$A$1:$CF$106,ROW($F101),4)&lt;&gt;"",INDEX('CoC Ranking Data'!$A$1:$CF$106,ROW($F101),4),"")</f>
        <v/>
      </c>
      <c r="B100" s="289" t="str">
        <f>IF(INDEX('CoC Ranking Data'!$A$1:$CF$106,ROW($F101),5)&lt;&gt;"",INDEX('CoC Ranking Data'!$A$1:$CF$106,ROW($F101),5),"")</f>
        <v/>
      </c>
      <c r="C100" s="290" t="str">
        <f>IF(INDEX('CoC Ranking Data'!$A$1:$CF$106,ROW($F101),81)&lt;&gt;"",INDEX('CoC Ranking Data'!$A$1:$CF$106,ROW($F101),81),"")</f>
        <v/>
      </c>
      <c r="D100" s="290" t="str">
        <f>IF(INDEX('CoC Ranking Data'!$A$1:$CF$106,ROW($F101),82)&lt;&gt;"",INDEX('CoC Ranking Data'!$A$1:$CF$106,ROW($F101),82),"")</f>
        <v/>
      </c>
      <c r="E100" s="318" t="str">
        <f t="shared" si="2"/>
        <v/>
      </c>
      <c r="F100" s="366"/>
      <c r="G100" s="481">
        <f t="shared" si="3"/>
        <v>0</v>
      </c>
    </row>
    <row r="101" spans="1:7" x14ac:dyDescent="0.25">
      <c r="A101" s="289" t="str">
        <f>IF(INDEX('CoC Ranking Data'!$A$1:$CF$106,ROW($F102),4)&lt;&gt;"",INDEX('CoC Ranking Data'!$A$1:$CF$106,ROW($F102),4),"")</f>
        <v/>
      </c>
      <c r="B101" s="289" t="str">
        <f>IF(INDEX('CoC Ranking Data'!$A$1:$CF$106,ROW($F102),5)&lt;&gt;"",INDEX('CoC Ranking Data'!$A$1:$CF$106,ROW($F102),5),"")</f>
        <v/>
      </c>
      <c r="C101" s="290" t="str">
        <f>IF(INDEX('CoC Ranking Data'!$A$1:$CF$106,ROW($F102),81)&lt;&gt;"",INDEX('CoC Ranking Data'!$A$1:$CF$106,ROW($F102),81),"")</f>
        <v/>
      </c>
      <c r="D101" s="290" t="str">
        <f>IF(INDEX('CoC Ranking Data'!$A$1:$CF$106,ROW($F102),82)&lt;&gt;"",INDEX('CoC Ranking Data'!$A$1:$CF$106,ROW($F102),82),"")</f>
        <v/>
      </c>
      <c r="E101" s="318" t="str">
        <f t="shared" si="2"/>
        <v/>
      </c>
      <c r="F101" s="366"/>
      <c r="G101" s="481">
        <f t="shared" si="3"/>
        <v>0</v>
      </c>
    </row>
    <row r="102" spans="1:7" x14ac:dyDescent="0.25">
      <c r="A102" s="289" t="str">
        <f>IF(INDEX('CoC Ranking Data'!$A$1:$CF$106,ROW($F103),4)&lt;&gt;"",INDEX('CoC Ranking Data'!$A$1:$CF$106,ROW($F103),4),"")</f>
        <v/>
      </c>
      <c r="B102" s="289" t="str">
        <f>IF(INDEX('CoC Ranking Data'!$A$1:$CF$106,ROW($F103),5)&lt;&gt;"",INDEX('CoC Ranking Data'!$A$1:$CF$106,ROW($F103),5),"")</f>
        <v/>
      </c>
      <c r="C102" s="290" t="str">
        <f>IF(INDEX('CoC Ranking Data'!$A$1:$CF$106,ROW($F103),81)&lt;&gt;"",INDEX('CoC Ranking Data'!$A$1:$CF$106,ROW($F103),81),"")</f>
        <v/>
      </c>
      <c r="D102" s="290" t="str">
        <f>IF(INDEX('CoC Ranking Data'!$A$1:$CF$106,ROW($F103),82)&lt;&gt;"",INDEX('CoC Ranking Data'!$A$1:$CF$106,ROW($F103),82),"")</f>
        <v/>
      </c>
      <c r="E102" s="318" t="str">
        <f t="shared" si="2"/>
        <v/>
      </c>
      <c r="F102" s="366"/>
      <c r="G102" s="481">
        <f t="shared" si="3"/>
        <v>0</v>
      </c>
    </row>
  </sheetData>
  <sheetProtection algorithmName="SHA-512" hashValue="Cg9FchS2xv3oKrkPE4zod7bFOJEobrQHcqaSamzSMf/GR7F32Mf3NeFr+QArYTlaIEI2GUZL0AdAzmc//Dt/TQ==" saltValue="XKp/0DJjjTKeQpx7beoU9A==" spinCount="100000" sheet="1" objects="1" scenarios="1" selectLockedCells="1"/>
  <hyperlinks>
    <hyperlink ref="E1" location="'Scoring Chart'!A1" display="Return to Scoring Chart" xr:uid="{00000000-0004-0000-2000-000000000000}"/>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0"/>
  <dimension ref="A1:E102"/>
  <sheetViews>
    <sheetView showGridLines="0" workbookViewId="0">
      <selection activeCell="E1" sqref="E1"/>
    </sheetView>
  </sheetViews>
  <sheetFormatPr defaultRowHeight="15" x14ac:dyDescent="0.25"/>
  <cols>
    <col min="1" max="1" width="54.5703125" customWidth="1"/>
    <col min="2" max="2" width="73.85546875" customWidth="1"/>
    <col min="3" max="3" width="14.140625" customWidth="1"/>
  </cols>
  <sheetData>
    <row r="1" spans="1:5" s="13" customFormat="1" ht="15.75" x14ac:dyDescent="0.2">
      <c r="B1" s="349" t="s">
        <v>838</v>
      </c>
      <c r="C1" s="512"/>
      <c r="E1" s="373" t="s">
        <v>342</v>
      </c>
    </row>
    <row r="2" spans="1:5" s="13" customFormat="1" x14ac:dyDescent="0.25">
      <c r="B2" s="342" t="s">
        <v>808</v>
      </c>
    </row>
    <row r="4" spans="1:5" s="253" customFormat="1" ht="15.75" customHeight="1" x14ac:dyDescent="0.25">
      <c r="B4"/>
    </row>
    <row r="6" spans="1:5" ht="15.75" thickBot="1" x14ac:dyDescent="0.3">
      <c r="A6" s="1"/>
    </row>
    <row r="7" spans="1:5" s="12" customFormat="1" ht="15.75" thickBot="1" x14ac:dyDescent="0.3">
      <c r="A7" s="329" t="s">
        <v>2</v>
      </c>
      <c r="B7" s="330" t="s">
        <v>3</v>
      </c>
      <c r="C7" s="321" t="s">
        <v>1</v>
      </c>
    </row>
    <row r="8" spans="1:5" s="9" customFormat="1" ht="12.75" x14ac:dyDescent="0.2">
      <c r="A8" s="289" t="str">
        <f>IF(INDEX('CoC Ranking Data'!$A$1:$CF$106,ROW($D9),4)&lt;&gt;"",INDEX('CoC Ranking Data'!$A$1:$CF$106,ROW($D9),4),"")</f>
        <v>Armstrong County Community Action Agency</v>
      </c>
      <c r="B8" s="289" t="str">
        <f>IF(INDEX('CoC Ranking Data'!$A$1:$CF$106,ROW($D9),5)&lt;&gt;"",INDEX('CoC Ranking Data'!$A$1:$CF$106,ROW($D9),5),"")</f>
        <v>Armstrong County Permanent Supportive Housing Program</v>
      </c>
      <c r="C8" s="148">
        <f>IF(INDEX('CoC Ranking Data'!$A$1:$CF$106,ROW($D9),83)&lt;&gt;"",INDEX('CoC Ranking Data'!$A$1:$CF$106,ROW($D9),83),"")</f>
        <v>2.5</v>
      </c>
    </row>
    <row r="9" spans="1:5" s="9" customFormat="1" ht="12.75" x14ac:dyDescent="0.2">
      <c r="A9" s="289" t="str">
        <f>IF(INDEX('CoC Ranking Data'!$A$1:$CF$106,ROW($D10),4)&lt;&gt;"",INDEX('CoC Ranking Data'!$A$1:$CF$106,ROW($D10),4),"")</f>
        <v>Armstrong County Community Action Agency</v>
      </c>
      <c r="B9" s="289" t="str">
        <f>IF(INDEX('CoC Ranking Data'!$A$1:$CF$106,ROW($D10),5)&lt;&gt;"",INDEX('CoC Ranking Data'!$A$1:$CF$106,ROW($D10),5),"")</f>
        <v>Armstrong-Fayette Rapid Rehousing Program</v>
      </c>
      <c r="C9" s="148">
        <f>IF(INDEX('CoC Ranking Data'!$A$1:$CF$106,ROW($D10),83)&lt;&gt;"",INDEX('CoC Ranking Data'!$A$1:$CF$106,ROW($D10),83),"")</f>
        <v>2.5</v>
      </c>
    </row>
    <row r="10" spans="1:5" s="9" customFormat="1" ht="12.75" x14ac:dyDescent="0.2">
      <c r="A10" s="289" t="str">
        <f>IF(INDEX('CoC Ranking Data'!$A$1:$CF$106,ROW($D11),4)&lt;&gt;"",INDEX('CoC Ranking Data'!$A$1:$CF$106,ROW($D11),4),"")</f>
        <v>Armstrong County Community Action Agency</v>
      </c>
      <c r="B10" s="289" t="str">
        <f>IF(INDEX('CoC Ranking Data'!$A$1:$CF$106,ROW($D11),5)&lt;&gt;"",INDEX('CoC Ranking Data'!$A$1:$CF$106,ROW($D11),5),"")</f>
        <v>Rapid Rehousing Program of Armstrong County</v>
      </c>
      <c r="C10" s="148">
        <f>IF(INDEX('CoC Ranking Data'!$A$1:$CF$106,ROW($D11),83)&lt;&gt;"",INDEX('CoC Ranking Data'!$A$1:$CF$106,ROW($D11),83),"")</f>
        <v>2.5</v>
      </c>
    </row>
    <row r="11" spans="1:5" s="9" customFormat="1" ht="12.75" x14ac:dyDescent="0.2">
      <c r="A11" s="289" t="str">
        <f>IF(INDEX('CoC Ranking Data'!$A$1:$CF$106,ROW($D12),4)&lt;&gt;"",INDEX('CoC Ranking Data'!$A$1:$CF$106,ROW($D12),4),"")</f>
        <v>Cameron/Elk Counties Behavioral &amp; Developmental Programs</v>
      </c>
      <c r="B11" s="289" t="str">
        <f>IF(INDEX('CoC Ranking Data'!$A$1:$CF$106,ROW($D12),5)&lt;&gt;"",INDEX('CoC Ranking Data'!$A$1:$CF$106,ROW($D12),5),"")</f>
        <v xml:space="preserve">AHEAD </v>
      </c>
      <c r="C11" s="148">
        <v>2.5</v>
      </c>
    </row>
    <row r="12" spans="1:5" s="9" customFormat="1" ht="12.75" x14ac:dyDescent="0.2">
      <c r="A12" s="289" t="str">
        <f>IF(INDEX('CoC Ranking Data'!$A$1:$CF$106,ROW($D13),4)&lt;&gt;"",INDEX('CoC Ranking Data'!$A$1:$CF$106,ROW($D13),4),"")</f>
        <v>Cameron/Elk Counties Behavioral &amp; Developmental Programs</v>
      </c>
      <c r="B12" s="289" t="str">
        <f>IF(INDEX('CoC Ranking Data'!$A$1:$CF$106,ROW($D13),5)&lt;&gt;"",INDEX('CoC Ranking Data'!$A$1:$CF$106,ROW($D13),5),"")</f>
        <v xml:space="preserve">Home Again </v>
      </c>
      <c r="C12" s="148">
        <v>2.5</v>
      </c>
    </row>
    <row r="13" spans="1:5" s="9" customFormat="1" ht="12.75" x14ac:dyDescent="0.2">
      <c r="A13" s="289" t="str">
        <f>IF(INDEX('CoC Ranking Data'!$A$1:$CF$106,ROW($D14),4)&lt;&gt;"",INDEX('CoC Ranking Data'!$A$1:$CF$106,ROW($D14),4),"")</f>
        <v>CAPSEA, Inc.</v>
      </c>
      <c r="B13" s="289" t="str">
        <f>IF(INDEX('CoC Ranking Data'!$A$1:$CF$106,ROW($D14),5)&lt;&gt;"",INDEX('CoC Ranking Data'!$A$1:$CF$106,ROW($D14),5),"")</f>
        <v>Housing Plus</v>
      </c>
      <c r="C13" s="148">
        <f>IF(INDEX('CoC Ranking Data'!$A$1:$CF$106,ROW($D14),83)&lt;&gt;"",INDEX('CoC Ranking Data'!$A$1:$CF$106,ROW($D14),83),"")</f>
        <v>3</v>
      </c>
    </row>
    <row r="14" spans="1:5" s="9" customFormat="1" ht="12.75" x14ac:dyDescent="0.2">
      <c r="A14" s="289" t="str">
        <f>IF(INDEX('CoC Ranking Data'!$A$1:$CF$106,ROW($D15),4)&lt;&gt;"",INDEX('CoC Ranking Data'!$A$1:$CF$106,ROW($D15),4),"")</f>
        <v>City Mission-Living Stones, Inc.</v>
      </c>
      <c r="B14" s="289" t="str">
        <f>IF(INDEX('CoC Ranking Data'!$A$1:$CF$106,ROW($D15),5)&lt;&gt;"",INDEX('CoC Ranking Data'!$A$1:$CF$106,ROW($D15),5),"")</f>
        <v>Gallatin School Living Centre</v>
      </c>
      <c r="C14" s="148">
        <f>IF(INDEX('CoC Ranking Data'!$A$1:$CF$106,ROW($D15),83)&lt;&gt;"",INDEX('CoC Ranking Data'!$A$1:$CF$106,ROW($D15),83),"")</f>
        <v>1.5</v>
      </c>
    </row>
    <row r="15" spans="1:5" s="9" customFormat="1" ht="12.75" x14ac:dyDescent="0.2">
      <c r="A15" s="289" t="str">
        <f>IF(INDEX('CoC Ranking Data'!$A$1:$CF$106,ROW($D16),4)&lt;&gt;"",INDEX('CoC Ranking Data'!$A$1:$CF$106,ROW($D16),4),"")</f>
        <v>Community Action, Inc.</v>
      </c>
      <c r="B15" s="289" t="str">
        <f>IF(INDEX('CoC Ranking Data'!$A$1:$CF$106,ROW($D16),5)&lt;&gt;"",INDEX('CoC Ranking Data'!$A$1:$CF$106,ROW($D16),5),"")</f>
        <v>Housing for Homeless and Disabled Persons</v>
      </c>
      <c r="C15" s="148">
        <f>IF(INDEX('CoC Ranking Data'!$A$1:$CF$106,ROW($D16),83)&lt;&gt;"",INDEX('CoC Ranking Data'!$A$1:$CF$106,ROW($D16),83),"")</f>
        <v>3</v>
      </c>
    </row>
    <row r="16" spans="1:5" s="9" customFormat="1" ht="12.75" x14ac:dyDescent="0.2">
      <c r="A16" s="289" t="str">
        <f>IF(INDEX('CoC Ranking Data'!$A$1:$CF$106,ROW($D17),4)&lt;&gt;"",INDEX('CoC Ranking Data'!$A$1:$CF$106,ROW($D17),4),"")</f>
        <v>Community Action, Inc.</v>
      </c>
      <c r="B16" s="289" t="str">
        <f>IF(INDEX('CoC Ranking Data'!$A$1:$CF$106,ROW($D17),5)&lt;&gt;"",INDEX('CoC Ranking Data'!$A$1:$CF$106,ROW($D17),5),"")</f>
        <v>Transitional Housing Project</v>
      </c>
      <c r="C16" s="148">
        <f>IF(INDEX('CoC Ranking Data'!$A$1:$CF$106,ROW($D17),83)&lt;&gt;"",INDEX('CoC Ranking Data'!$A$1:$CF$106,ROW($D17),83),"")</f>
        <v>3</v>
      </c>
    </row>
    <row r="17" spans="1:3" s="9" customFormat="1" ht="12.75" x14ac:dyDescent="0.2">
      <c r="A17" s="289" t="str">
        <f>IF(INDEX('CoC Ranking Data'!$A$1:$CF$106,ROW($D18),4)&lt;&gt;"",INDEX('CoC Ranking Data'!$A$1:$CF$106,ROW($D18),4),"")</f>
        <v>Community Connections of Clearfield/Jefferson</v>
      </c>
      <c r="B17" s="289" t="str">
        <f>IF(INDEX('CoC Ranking Data'!$A$1:$CF$106,ROW($D18),5)&lt;&gt;"",INDEX('CoC Ranking Data'!$A$1:$CF$106,ROW($D18),5),"")</f>
        <v>Housing First FY 2018 Renewal Application Counties</v>
      </c>
      <c r="C17" s="148">
        <f>IF(INDEX('CoC Ranking Data'!$A$1:$CF$106,ROW($D18),83)&lt;&gt;"",INDEX('CoC Ranking Data'!$A$1:$CF$106,ROW($D18),83),"")</f>
        <v>3</v>
      </c>
    </row>
    <row r="18" spans="1:3" s="9" customFormat="1" ht="12.75" x14ac:dyDescent="0.2">
      <c r="A18" s="289" t="str">
        <f>IF(INDEX('CoC Ranking Data'!$A$1:$CF$106,ROW($D19),4)&lt;&gt;"",INDEX('CoC Ranking Data'!$A$1:$CF$106,ROW($D19),4),"")</f>
        <v>Community Services of Venango County, Inc.</v>
      </c>
      <c r="B18" s="289" t="str">
        <f>IF(INDEX('CoC Ranking Data'!$A$1:$CF$106,ROW($D19),5)&lt;&gt;"",INDEX('CoC Ranking Data'!$A$1:$CF$106,ROW($D19),5),"")</f>
        <v>Sycamore Commons</v>
      </c>
      <c r="C18" s="148">
        <f>IF(INDEX('CoC Ranking Data'!$A$1:$CF$106,ROW($D19),83)&lt;&gt;"",INDEX('CoC Ranking Data'!$A$1:$CF$106,ROW($D19),83),"")</f>
        <v>3</v>
      </c>
    </row>
    <row r="19" spans="1:3" s="9" customFormat="1" ht="12.75" x14ac:dyDescent="0.2">
      <c r="A19" s="289" t="str">
        <f>IF(INDEX('CoC Ranking Data'!$A$1:$CF$106,ROW($D20),4)&lt;&gt;"",INDEX('CoC Ranking Data'!$A$1:$CF$106,ROW($D20),4),"")</f>
        <v>Connect, Inc.</v>
      </c>
      <c r="B19" s="289" t="str">
        <f>IF(INDEX('CoC Ranking Data'!$A$1:$CF$106,ROW($D20),5)&lt;&gt;"",INDEX('CoC Ranking Data'!$A$1:$CF$106,ROW($D20),5),"")</f>
        <v>Westmoreland Permanent Supportive Housing Expansion</v>
      </c>
      <c r="C19" s="148">
        <f>IF(INDEX('CoC Ranking Data'!$A$1:$CF$106,ROW($D20),83)&lt;&gt;"",INDEX('CoC Ranking Data'!$A$1:$CF$106,ROW($D20),83),"")</f>
        <v>3</v>
      </c>
    </row>
    <row r="20" spans="1:3" s="9" customFormat="1" ht="12.75" x14ac:dyDescent="0.2">
      <c r="A20" s="289" t="str">
        <f>IF(INDEX('CoC Ranking Data'!$A$1:$CF$106,ROW($D21),4)&lt;&gt;"",INDEX('CoC Ranking Data'!$A$1:$CF$106,ROW($D21),4),"")</f>
        <v>County of Butler, Human Services</v>
      </c>
      <c r="B20" s="289" t="str">
        <f>IF(INDEX('CoC Ranking Data'!$A$1:$CF$106,ROW($D21),5)&lt;&gt;"",INDEX('CoC Ranking Data'!$A$1:$CF$106,ROW($D21),5),"")</f>
        <v>Home Again Butler County</v>
      </c>
      <c r="C20" s="148">
        <f>IF(INDEX('CoC Ranking Data'!$A$1:$CF$106,ROW($D21),83)&lt;&gt;"",INDEX('CoC Ranking Data'!$A$1:$CF$106,ROW($D21),83),"")</f>
        <v>3</v>
      </c>
    </row>
    <row r="21" spans="1:3" s="9" customFormat="1" ht="12.75" x14ac:dyDescent="0.2">
      <c r="A21" s="289" t="str">
        <f>IF(INDEX('CoC Ranking Data'!$A$1:$CF$106,ROW($D22),4)&lt;&gt;"",INDEX('CoC Ranking Data'!$A$1:$CF$106,ROW($D22),4),"")</f>
        <v>County of Butler, Human Services</v>
      </c>
      <c r="B21" s="289" t="str">
        <f>IF(INDEX('CoC Ranking Data'!$A$1:$CF$106,ROW($D22),5)&lt;&gt;"",INDEX('CoC Ranking Data'!$A$1:$CF$106,ROW($D22),5),"")</f>
        <v>HOPE Project</v>
      </c>
      <c r="C21" s="148">
        <f>IF(INDEX('CoC Ranking Data'!$A$1:$CF$106,ROW($D22),83)&lt;&gt;"",INDEX('CoC Ranking Data'!$A$1:$CF$106,ROW($D22),83),"")</f>
        <v>3</v>
      </c>
    </row>
    <row r="22" spans="1:3" s="9" customFormat="1" ht="12.75" x14ac:dyDescent="0.2">
      <c r="A22" s="289" t="str">
        <f>IF(INDEX('CoC Ranking Data'!$A$1:$CF$106,ROW($D23),4)&lt;&gt;"",INDEX('CoC Ranking Data'!$A$1:$CF$106,ROW($D23),4),"")</f>
        <v>County of Butler, Human Services</v>
      </c>
      <c r="B22" s="289" t="str">
        <f>IF(INDEX('CoC Ranking Data'!$A$1:$CF$106,ROW($D23),5)&lt;&gt;"",INDEX('CoC Ranking Data'!$A$1:$CF$106,ROW($D23),5),"")</f>
        <v>Path Transition Age Project</v>
      </c>
      <c r="C22" s="148">
        <f>IF(INDEX('CoC Ranking Data'!$A$1:$CF$106,ROW($D23),83)&lt;&gt;"",INDEX('CoC Ranking Data'!$A$1:$CF$106,ROW($D23),83),"")</f>
        <v>3</v>
      </c>
    </row>
    <row r="23" spans="1:3" s="9" customFormat="1" ht="12.75" x14ac:dyDescent="0.2">
      <c r="A23" s="289" t="str">
        <f>IF(INDEX('CoC Ranking Data'!$A$1:$CF$106,ROW($D24),4)&lt;&gt;"",INDEX('CoC Ranking Data'!$A$1:$CF$106,ROW($D24),4),"")</f>
        <v>County of Greene</v>
      </c>
      <c r="B23" s="289" t="str">
        <f>IF(INDEX('CoC Ranking Data'!$A$1:$CF$106,ROW($D24),5)&lt;&gt;"",INDEX('CoC Ranking Data'!$A$1:$CF$106,ROW($D24),5),"")</f>
        <v>Greene County Rapid Rehousing Project</v>
      </c>
      <c r="C23" s="148">
        <f>IF(INDEX('CoC Ranking Data'!$A$1:$CF$106,ROW($D24),83)&lt;&gt;"",INDEX('CoC Ranking Data'!$A$1:$CF$106,ROW($D24),83),"")</f>
        <v>3</v>
      </c>
    </row>
    <row r="24" spans="1:3" s="9" customFormat="1" ht="12.75" x14ac:dyDescent="0.2">
      <c r="A24" s="289" t="str">
        <f>IF(INDEX('CoC Ranking Data'!$A$1:$CF$106,ROW($D25),4)&lt;&gt;"",INDEX('CoC Ranking Data'!$A$1:$CF$106,ROW($D25),4),"")</f>
        <v>County of Greene</v>
      </c>
      <c r="B24" s="289" t="str">
        <f>IF(INDEX('CoC Ranking Data'!$A$1:$CF$106,ROW($D25),5)&lt;&gt;"",INDEX('CoC Ranking Data'!$A$1:$CF$106,ROW($D25),5),"")</f>
        <v>Greene County Shelter + Care Project</v>
      </c>
      <c r="C24" s="148">
        <f>IF(INDEX('CoC Ranking Data'!$A$1:$CF$106,ROW($D25),83)&lt;&gt;"",INDEX('CoC Ranking Data'!$A$1:$CF$106,ROW($D25),83),"")</f>
        <v>3</v>
      </c>
    </row>
    <row r="25" spans="1:3" s="9" customFormat="1" ht="12.75" x14ac:dyDescent="0.2">
      <c r="A25" s="289" t="str">
        <f>IF(INDEX('CoC Ranking Data'!$A$1:$CF$106,ROW($D26),4)&lt;&gt;"",INDEX('CoC Ranking Data'!$A$1:$CF$106,ROW($D26),4),"")</f>
        <v>County of Greene</v>
      </c>
      <c r="B25" s="289" t="str">
        <f>IF(INDEX('CoC Ranking Data'!$A$1:$CF$106,ROW($D26),5)&lt;&gt;"",INDEX('CoC Ranking Data'!$A$1:$CF$106,ROW($D26),5),"")</f>
        <v>Greene County Supportive Housing Project</v>
      </c>
      <c r="C25" s="148">
        <f>IF(INDEX('CoC Ranking Data'!$A$1:$CF$106,ROW($D26),83)&lt;&gt;"",INDEX('CoC Ranking Data'!$A$1:$CF$106,ROW($D26),83),"")</f>
        <v>3</v>
      </c>
    </row>
    <row r="26" spans="1:3" s="9" customFormat="1" ht="12.75" x14ac:dyDescent="0.2">
      <c r="A26" s="289" t="str">
        <f>IF(INDEX('CoC Ranking Data'!$A$1:$CF$106,ROW($D27),4)&lt;&gt;"",INDEX('CoC Ranking Data'!$A$1:$CF$106,ROW($D27),4),"")</f>
        <v>County of Washington</v>
      </c>
      <c r="B26" s="289" t="str">
        <f>IF(INDEX('CoC Ranking Data'!$A$1:$CF$106,ROW($D27),5)&lt;&gt;"",INDEX('CoC Ranking Data'!$A$1:$CF$106,ROW($D27),5),"")</f>
        <v>Crossing Pointe</v>
      </c>
      <c r="C26" s="148">
        <f>IF(INDEX('CoC Ranking Data'!$A$1:$CF$106,ROW($D27),83)&lt;&gt;"",INDEX('CoC Ranking Data'!$A$1:$CF$106,ROW($D27),83),"")</f>
        <v>3</v>
      </c>
    </row>
    <row r="27" spans="1:3" s="9" customFormat="1" ht="12.75" x14ac:dyDescent="0.2">
      <c r="A27" s="289" t="str">
        <f>IF(INDEX('CoC Ranking Data'!$A$1:$CF$106,ROW($D28),4)&lt;&gt;"",INDEX('CoC Ranking Data'!$A$1:$CF$106,ROW($D28),4),"")</f>
        <v>County of Washington</v>
      </c>
      <c r="B27" s="289" t="str">
        <f>IF(INDEX('CoC Ranking Data'!$A$1:$CF$106,ROW($D28),5)&lt;&gt;"",INDEX('CoC Ranking Data'!$A$1:$CF$106,ROW($D28),5),"")</f>
        <v>Permanent Supportive Housing</v>
      </c>
      <c r="C27" s="148">
        <f>IF(INDEX('CoC Ranking Data'!$A$1:$CF$106,ROW($D28),83)&lt;&gt;"",INDEX('CoC Ranking Data'!$A$1:$CF$106,ROW($D28),83),"")</f>
        <v>3</v>
      </c>
    </row>
    <row r="28" spans="1:3" s="9" customFormat="1" ht="12.75" x14ac:dyDescent="0.2">
      <c r="A28" s="289" t="str">
        <f>IF(INDEX('CoC Ranking Data'!$A$1:$CF$106,ROW($D29),4)&lt;&gt;"",INDEX('CoC Ranking Data'!$A$1:$CF$106,ROW($D29),4),"")</f>
        <v>County of Washington</v>
      </c>
      <c r="B28" s="289" t="str">
        <f>IF(INDEX('CoC Ranking Data'!$A$1:$CF$106,ROW($D29),5)&lt;&gt;"",INDEX('CoC Ranking Data'!$A$1:$CF$106,ROW($D29),5),"")</f>
        <v>Shelter plus Care - Washington City Mission</v>
      </c>
      <c r="C28" s="148">
        <f>IF(INDEX('CoC Ranking Data'!$A$1:$CF$106,ROW($D29),83)&lt;&gt;"",INDEX('CoC Ranking Data'!$A$1:$CF$106,ROW($D29),83),"")</f>
        <v>2.5</v>
      </c>
    </row>
    <row r="29" spans="1:3" s="9" customFormat="1" ht="12.75" x14ac:dyDescent="0.2">
      <c r="A29" s="289" t="str">
        <f>IF(INDEX('CoC Ranking Data'!$A$1:$CF$106,ROW($D30),4)&lt;&gt;"",INDEX('CoC Ranking Data'!$A$1:$CF$106,ROW($D30),4),"")</f>
        <v>County of Washington</v>
      </c>
      <c r="B29" s="289" t="str">
        <f>IF(INDEX('CoC Ranking Data'!$A$1:$CF$106,ROW($D30),5)&lt;&gt;"",INDEX('CoC Ranking Data'!$A$1:$CF$106,ROW($D30),5),"")</f>
        <v>Shelter plus Care I</v>
      </c>
      <c r="C29" s="148">
        <f>IF(INDEX('CoC Ranking Data'!$A$1:$CF$106,ROW($D30),83)&lt;&gt;"",INDEX('CoC Ranking Data'!$A$1:$CF$106,ROW($D30),83),"")</f>
        <v>3</v>
      </c>
    </row>
    <row r="30" spans="1:3" s="9" customFormat="1" ht="12.75" x14ac:dyDescent="0.2">
      <c r="A30" s="289" t="str">
        <f>IF(INDEX('CoC Ranking Data'!$A$1:$CF$106,ROW($D31),4)&lt;&gt;"",INDEX('CoC Ranking Data'!$A$1:$CF$106,ROW($D31),4),"")</f>
        <v>County of Washington</v>
      </c>
      <c r="B30" s="289" t="str">
        <f>IF(INDEX('CoC Ranking Data'!$A$1:$CF$106,ROW($D31),5)&lt;&gt;"",INDEX('CoC Ranking Data'!$A$1:$CF$106,ROW($D31),5),"")</f>
        <v>Supportive Living</v>
      </c>
      <c r="C30" s="148">
        <f>IF(INDEX('CoC Ranking Data'!$A$1:$CF$106,ROW($D31),83)&lt;&gt;"",INDEX('CoC Ranking Data'!$A$1:$CF$106,ROW($D31),83),"")</f>
        <v>3</v>
      </c>
    </row>
    <row r="31" spans="1:3" s="9" customFormat="1" ht="12.75" x14ac:dyDescent="0.2">
      <c r="A31" s="289" t="str">
        <f>IF(INDEX('CoC Ranking Data'!$A$1:$CF$106,ROW($D32),4)&lt;&gt;"",INDEX('CoC Ranking Data'!$A$1:$CF$106,ROW($D32),4),"")</f>
        <v>Crawford County Coalition on Housing Needs, Inc.</v>
      </c>
      <c r="B31" s="289" t="str">
        <f>IF(INDEX('CoC Ranking Data'!$A$1:$CF$106,ROW($D32),5)&lt;&gt;"",INDEX('CoC Ranking Data'!$A$1:$CF$106,ROW($D32),5),"")</f>
        <v>Liberty House Transitional Housing Program</v>
      </c>
      <c r="C31" s="148">
        <f>IF(INDEX('CoC Ranking Data'!$A$1:$CF$106,ROW($D32),83)&lt;&gt;"",INDEX('CoC Ranking Data'!$A$1:$CF$106,ROW($D32),83),"")</f>
        <v>3</v>
      </c>
    </row>
    <row r="32" spans="1:3" s="9" customFormat="1" ht="12.75" x14ac:dyDescent="0.2">
      <c r="A32" s="289" t="str">
        <f>IF(INDEX('CoC Ranking Data'!$A$1:$CF$106,ROW($D33),4)&lt;&gt;"",INDEX('CoC Ranking Data'!$A$1:$CF$106,ROW($D33),4),"")</f>
        <v>Crawford County Commissioners</v>
      </c>
      <c r="B32" s="289" t="str">
        <f>IF(INDEX('CoC Ranking Data'!$A$1:$CF$106,ROW($D33),5)&lt;&gt;"",INDEX('CoC Ranking Data'!$A$1:$CF$106,ROW($D33),5),"")</f>
        <v>Crawford County Shelter plus Care</v>
      </c>
      <c r="C32" s="148">
        <f>IF(INDEX('CoC Ranking Data'!$A$1:$CF$106,ROW($D33),83)&lt;&gt;"",INDEX('CoC Ranking Data'!$A$1:$CF$106,ROW($D33),83),"")</f>
        <v>3</v>
      </c>
    </row>
    <row r="33" spans="1:3" s="9" customFormat="1" ht="12.75" x14ac:dyDescent="0.2">
      <c r="A33" s="289" t="str">
        <f>IF(INDEX('CoC Ranking Data'!$A$1:$CF$106,ROW($D34),4)&lt;&gt;"",INDEX('CoC Ranking Data'!$A$1:$CF$106,ROW($D34),4),"")</f>
        <v>Crawford County Mental Health Awareness Program, Inc.</v>
      </c>
      <c r="B33" s="289" t="str">
        <f>IF(INDEX('CoC Ranking Data'!$A$1:$CF$106,ROW($D34),5)&lt;&gt;"",INDEX('CoC Ranking Data'!$A$1:$CF$106,ROW($D34),5),"")</f>
        <v>CHAPS Fairweather Lodge</v>
      </c>
      <c r="C33" s="148">
        <f>IF(INDEX('CoC Ranking Data'!$A$1:$CF$106,ROW($D34),83)&lt;&gt;"",INDEX('CoC Ranking Data'!$A$1:$CF$106,ROW($D34),83),"")</f>
        <v>3</v>
      </c>
    </row>
    <row r="34" spans="1:3" s="9" customFormat="1" ht="12.75" x14ac:dyDescent="0.2">
      <c r="A34" s="289" t="str">
        <f>IF(INDEX('CoC Ranking Data'!$A$1:$CF$106,ROW($D35),4)&lt;&gt;"",INDEX('CoC Ranking Data'!$A$1:$CF$106,ROW($D35),4),"")</f>
        <v>Crawford County Mental Health Awareness Program, Inc.</v>
      </c>
      <c r="B34" s="289" t="str">
        <f>IF(INDEX('CoC Ranking Data'!$A$1:$CF$106,ROW($D35),5)&lt;&gt;"",INDEX('CoC Ranking Data'!$A$1:$CF$106,ROW($D35),5),"")</f>
        <v xml:space="preserve">CHAPS Family Housing </v>
      </c>
      <c r="C34" s="148">
        <f>IF(INDEX('CoC Ranking Data'!$A$1:$CF$106,ROW($D35),83)&lt;&gt;"",INDEX('CoC Ranking Data'!$A$1:$CF$106,ROW($D35),83),"")</f>
        <v>3</v>
      </c>
    </row>
    <row r="35" spans="1:3" s="9" customFormat="1" ht="12.75" x14ac:dyDescent="0.2">
      <c r="A35" s="289" t="str">
        <f>IF(INDEX('CoC Ranking Data'!$A$1:$CF$106,ROW($D36),4)&lt;&gt;"",INDEX('CoC Ranking Data'!$A$1:$CF$106,ROW($D36),4),"")</f>
        <v>Crawford County Mental Health Awareness Program, Inc.</v>
      </c>
      <c r="B35" s="289" t="str">
        <f>IF(INDEX('CoC Ranking Data'!$A$1:$CF$106,ROW($D36),5)&lt;&gt;"",INDEX('CoC Ranking Data'!$A$1:$CF$106,ROW($D36),5),"")</f>
        <v>Crawford County Housing Advocacy Project</v>
      </c>
      <c r="C35" s="148">
        <f>IF(INDEX('CoC Ranking Data'!$A$1:$CF$106,ROW($D36),83)&lt;&gt;"",INDEX('CoC Ranking Data'!$A$1:$CF$106,ROW($D36),83),"")</f>
        <v>3</v>
      </c>
    </row>
    <row r="36" spans="1:3" s="9" customFormat="1" ht="12.75" x14ac:dyDescent="0.2">
      <c r="A36" s="289" t="str">
        <f>IF(INDEX('CoC Ranking Data'!$A$1:$CF$106,ROW($D37),4)&lt;&gt;"",INDEX('CoC Ranking Data'!$A$1:$CF$106,ROW($D37),4),"")</f>
        <v>Crawford County Mental Health Awareness Program, Inc.</v>
      </c>
      <c r="B36" s="289" t="str">
        <f>IF(INDEX('CoC Ranking Data'!$A$1:$CF$106,ROW($D37),5)&lt;&gt;"",INDEX('CoC Ranking Data'!$A$1:$CF$106,ROW($D37),5),"")</f>
        <v xml:space="preserve">Housing Now </v>
      </c>
      <c r="C36" s="148">
        <f>IF(INDEX('CoC Ranking Data'!$A$1:$CF$106,ROW($D37),83)&lt;&gt;"",INDEX('CoC Ranking Data'!$A$1:$CF$106,ROW($D37),83),"")</f>
        <v>3</v>
      </c>
    </row>
    <row r="37" spans="1:3" s="9" customFormat="1" ht="12.75" x14ac:dyDescent="0.2">
      <c r="A37" s="289" t="str">
        <f>IF(INDEX('CoC Ranking Data'!$A$1:$CF$106,ROW($D38),4)&lt;&gt;"",INDEX('CoC Ranking Data'!$A$1:$CF$106,ROW($D38),4),"")</f>
        <v>DuBois Housing Authority</v>
      </c>
      <c r="B37" s="289" t="str">
        <f>IF(INDEX('CoC Ranking Data'!$A$1:$CF$106,ROW($D38),5)&lt;&gt;"",INDEX('CoC Ranking Data'!$A$1:$CF$106,ROW($D38),5),"")</f>
        <v>2018 Renewal App - DuBois Housing Authority - Shelter Plus Care 1/2/3/4/5</v>
      </c>
      <c r="C37" s="148">
        <f>IF(INDEX('CoC Ranking Data'!$A$1:$CF$106,ROW($D38),83)&lt;&gt;"",INDEX('CoC Ranking Data'!$A$1:$CF$106,ROW($D38),83),"")</f>
        <v>1</v>
      </c>
    </row>
    <row r="38" spans="1:3" s="9" customFormat="1" ht="12.75" x14ac:dyDescent="0.2">
      <c r="A38" s="289" t="str">
        <f>IF(INDEX('CoC Ranking Data'!$A$1:$CF$106,ROW($D39),4)&lt;&gt;"",INDEX('CoC Ranking Data'!$A$1:$CF$106,ROW($D39),4),"")</f>
        <v>Fayette County Community Action Agency, Inc.</v>
      </c>
      <c r="B38" s="289" t="str">
        <f>IF(INDEX('CoC Ranking Data'!$A$1:$CF$106,ROW($D39),5)&lt;&gt;"",INDEX('CoC Ranking Data'!$A$1:$CF$106,ROW($D39),5),"")</f>
        <v>Fairweather Lodge Supportive Housing</v>
      </c>
      <c r="C38" s="148">
        <f>IF(INDEX('CoC Ranking Data'!$A$1:$CF$106,ROW($D39),83)&lt;&gt;"",INDEX('CoC Ranking Data'!$A$1:$CF$106,ROW($D39),83),"")</f>
        <v>3</v>
      </c>
    </row>
    <row r="39" spans="1:3" s="9" customFormat="1" ht="12.75" x14ac:dyDescent="0.2">
      <c r="A39" s="289" t="str">
        <f>IF(INDEX('CoC Ranking Data'!$A$1:$CF$106,ROW($D40),4)&lt;&gt;"",INDEX('CoC Ranking Data'!$A$1:$CF$106,ROW($D40),4),"")</f>
        <v>Fayette County Community Action Agency, Inc.</v>
      </c>
      <c r="B39" s="289" t="str">
        <f>IF(INDEX('CoC Ranking Data'!$A$1:$CF$106,ROW($D40),5)&lt;&gt;"",INDEX('CoC Ranking Data'!$A$1:$CF$106,ROW($D40),5),"")</f>
        <v>Fayette Apartments</v>
      </c>
      <c r="C39" s="148">
        <f>IF(INDEX('CoC Ranking Data'!$A$1:$CF$106,ROW($D40),83)&lt;&gt;"",INDEX('CoC Ranking Data'!$A$1:$CF$106,ROW($D40),83),"")</f>
        <v>3</v>
      </c>
    </row>
    <row r="40" spans="1:3" s="9" customFormat="1" ht="12.75" x14ac:dyDescent="0.2">
      <c r="A40" s="289" t="str">
        <f>IF(INDEX('CoC Ranking Data'!$A$1:$CF$106,ROW($D41),4)&lt;&gt;"",INDEX('CoC Ranking Data'!$A$1:$CF$106,ROW($D41),4),"")</f>
        <v>Fayette County Community Action Agency, Inc.</v>
      </c>
      <c r="B40" s="289" t="str">
        <f>IF(INDEX('CoC Ranking Data'!$A$1:$CF$106,ROW($D41),5)&lt;&gt;"",INDEX('CoC Ranking Data'!$A$1:$CF$106,ROW($D41),5),"")</f>
        <v>Fayette County Rapid Rehousing</v>
      </c>
      <c r="C40" s="148">
        <f>IF(INDEX('CoC Ranking Data'!$A$1:$CF$106,ROW($D41),83)&lt;&gt;"",INDEX('CoC Ranking Data'!$A$1:$CF$106,ROW($D41),83),"")</f>
        <v>3</v>
      </c>
    </row>
    <row r="41" spans="1:3" s="9" customFormat="1" ht="12.75" x14ac:dyDescent="0.2">
      <c r="A41" s="289" t="str">
        <f>IF(INDEX('CoC Ranking Data'!$A$1:$CF$106,ROW($D42),4)&lt;&gt;"",INDEX('CoC Ranking Data'!$A$1:$CF$106,ROW($D42),4),"")</f>
        <v>Fayette County Community Action Agency, Inc.</v>
      </c>
      <c r="B41" s="289" t="str">
        <f>IF(INDEX('CoC Ranking Data'!$A$1:$CF$106,ROW($D42),5)&lt;&gt;"",INDEX('CoC Ranking Data'!$A$1:$CF$106,ROW($D42),5),"")</f>
        <v>Lenox Street Apartments</v>
      </c>
      <c r="C41" s="148">
        <f>IF(INDEX('CoC Ranking Data'!$A$1:$CF$106,ROW($D42),83)&lt;&gt;"",INDEX('CoC Ranking Data'!$A$1:$CF$106,ROW($D42),83),"")</f>
        <v>3</v>
      </c>
    </row>
    <row r="42" spans="1:3" s="9" customFormat="1" ht="12.75" x14ac:dyDescent="0.2">
      <c r="A42" s="289" t="str">
        <f>IF(INDEX('CoC Ranking Data'!$A$1:$CF$106,ROW($D43),4)&lt;&gt;"",INDEX('CoC Ranking Data'!$A$1:$CF$106,ROW($D43),4),"")</f>
        <v>Fayette County Community Action Agency, Inc.</v>
      </c>
      <c r="B42" s="289" t="str">
        <f>IF(INDEX('CoC Ranking Data'!$A$1:$CF$106,ROW($D43),5)&lt;&gt;"",INDEX('CoC Ranking Data'!$A$1:$CF$106,ROW($D43),5),"")</f>
        <v>Southwest Regional Rapid Re-Housing Program</v>
      </c>
      <c r="C42" s="148">
        <f>IF(INDEX('CoC Ranking Data'!$A$1:$CF$106,ROW($D43),83)&lt;&gt;"",INDEX('CoC Ranking Data'!$A$1:$CF$106,ROW($D43),83),"")</f>
        <v>3</v>
      </c>
    </row>
    <row r="43" spans="1:3" s="9" customFormat="1" ht="13.5" customHeight="1" x14ac:dyDescent="0.2">
      <c r="A43" s="289" t="str">
        <f>IF(INDEX('CoC Ranking Data'!$A$1:$CF$106,ROW($D44),4)&lt;&gt;"",INDEX('CoC Ranking Data'!$A$1:$CF$106,ROW($D44),4),"")</f>
        <v>Housing Authority of the County of Butler</v>
      </c>
      <c r="B43" s="289" t="str">
        <f>IF(INDEX('CoC Ranking Data'!$A$1:$CF$106,ROW($D44),5)&lt;&gt;"",INDEX('CoC Ranking Data'!$A$1:$CF$106,ROW($D44),5),"")</f>
        <v>Franklin Court Chronically Homeless</v>
      </c>
      <c r="C43" s="148">
        <f>IF(INDEX('CoC Ranking Data'!$A$1:$CF$106,ROW($D44),83)&lt;&gt;"",INDEX('CoC Ranking Data'!$A$1:$CF$106,ROW($D44),83),"")</f>
        <v>2.5</v>
      </c>
    </row>
    <row r="44" spans="1:3" s="9" customFormat="1" ht="12.75" x14ac:dyDescent="0.2">
      <c r="A44" s="289" t="str">
        <f>IF(INDEX('CoC Ranking Data'!$A$1:$CF$106,ROW($D45),4)&lt;&gt;"",INDEX('CoC Ranking Data'!$A$1:$CF$106,ROW($D45),4),"")</f>
        <v>Indiana County Community Action Program, Inc.</v>
      </c>
      <c r="B44" s="289" t="str">
        <f>IF(INDEX('CoC Ranking Data'!$A$1:$CF$106,ROW($D45),5)&lt;&gt;"",INDEX('CoC Ranking Data'!$A$1:$CF$106,ROW($D45),5),"")</f>
        <v>PHD Consolidated</v>
      </c>
      <c r="C44" s="148">
        <f>IF(INDEX('CoC Ranking Data'!$A$1:$CF$106,ROW($D45),83)&lt;&gt;"",INDEX('CoC Ranking Data'!$A$1:$CF$106,ROW($D45),83),"")</f>
        <v>3</v>
      </c>
    </row>
    <row r="45" spans="1:3" s="9" customFormat="1" ht="12.75" x14ac:dyDescent="0.2">
      <c r="A45" s="289" t="str">
        <f>IF(INDEX('CoC Ranking Data'!$A$1:$CF$106,ROW($D46),4)&lt;&gt;"",INDEX('CoC Ranking Data'!$A$1:$CF$106,ROW($D46),4),"")</f>
        <v>Lawrence County Social Services, Inc.</v>
      </c>
      <c r="B45" s="289" t="str">
        <f>IF(INDEX('CoC Ranking Data'!$A$1:$CF$106,ROW($D46),5)&lt;&gt;"",INDEX('CoC Ranking Data'!$A$1:$CF$106,ROW($D46),5),"")</f>
        <v>NWRHA</v>
      </c>
      <c r="C45" s="148">
        <f>IF(INDEX('CoC Ranking Data'!$A$1:$CF$106,ROW($D46),83)&lt;&gt;"",INDEX('CoC Ranking Data'!$A$1:$CF$106,ROW($D46),83),"")</f>
        <v>3</v>
      </c>
    </row>
    <row r="46" spans="1:3" s="9" customFormat="1" ht="12.75" x14ac:dyDescent="0.2">
      <c r="A46" s="289" t="str">
        <f>IF(INDEX('CoC Ranking Data'!$A$1:$CF$106,ROW($D47),4)&lt;&gt;"",INDEX('CoC Ranking Data'!$A$1:$CF$106,ROW($D47),4),"")</f>
        <v>Lawrence County Social Services, Inc.</v>
      </c>
      <c r="B46" s="289" t="str">
        <f>IF(INDEX('CoC Ranking Data'!$A$1:$CF$106,ROW($D47),5)&lt;&gt;"",INDEX('CoC Ranking Data'!$A$1:$CF$106,ROW($D47),5),"")</f>
        <v>NWRHA 2</v>
      </c>
      <c r="C46" s="148">
        <f>IF(INDEX('CoC Ranking Data'!$A$1:$CF$106,ROW($D47),83)&lt;&gt;"",INDEX('CoC Ranking Data'!$A$1:$CF$106,ROW($D47),83),"")</f>
        <v>3</v>
      </c>
    </row>
    <row r="47" spans="1:3" s="9" customFormat="1" ht="12.75" x14ac:dyDescent="0.2">
      <c r="A47" s="289" t="str">
        <f>IF(INDEX('CoC Ranking Data'!$A$1:$CF$106,ROW($D48),4)&lt;&gt;"",INDEX('CoC Ranking Data'!$A$1:$CF$106,ROW($D48),4),"")</f>
        <v>Lawrence County Social Services, Inc.</v>
      </c>
      <c r="B47" s="289" t="str">
        <f>IF(INDEX('CoC Ranking Data'!$A$1:$CF$106,ROW($D48),5)&lt;&gt;"",INDEX('CoC Ranking Data'!$A$1:$CF$106,ROW($D48),5),"")</f>
        <v>SAFE</v>
      </c>
      <c r="C47" s="148">
        <f>IF(INDEX('CoC Ranking Data'!$A$1:$CF$106,ROW($D48),83)&lt;&gt;"",INDEX('CoC Ranking Data'!$A$1:$CF$106,ROW($D48),83),"")</f>
        <v>3</v>
      </c>
    </row>
    <row r="48" spans="1:3" s="9" customFormat="1" ht="12.75" x14ac:dyDescent="0.2">
      <c r="A48" s="289" t="str">
        <f>IF(INDEX('CoC Ranking Data'!$A$1:$CF$106,ROW($D49),4)&lt;&gt;"",INDEX('CoC Ranking Data'!$A$1:$CF$106,ROW($D49),4),"")</f>
        <v>Lawrence County Social Services, Inc.</v>
      </c>
      <c r="B48" s="289" t="str">
        <f>IF(INDEX('CoC Ranking Data'!$A$1:$CF$106,ROW($D49),5)&lt;&gt;"",INDEX('CoC Ranking Data'!$A$1:$CF$106,ROW($D49),5),"")</f>
        <v>TEAM RRH</v>
      </c>
      <c r="C48" s="148">
        <f>IF(INDEX('CoC Ranking Data'!$A$1:$CF$106,ROW($D49),83)&lt;&gt;"",INDEX('CoC Ranking Data'!$A$1:$CF$106,ROW($D49),83),"")</f>
        <v>3</v>
      </c>
    </row>
    <row r="49" spans="1:3" s="9" customFormat="1" ht="12.75" x14ac:dyDescent="0.2">
      <c r="A49" s="289" t="str">
        <f>IF(INDEX('CoC Ranking Data'!$A$1:$CF$106,ROW($D50),4)&lt;&gt;"",INDEX('CoC Ranking Data'!$A$1:$CF$106,ROW($D50),4),"")</f>
        <v>Lawrence County Social Services, Inc.</v>
      </c>
      <c r="B49" s="289" t="str">
        <f>IF(INDEX('CoC Ranking Data'!$A$1:$CF$106,ROW($D50),5)&lt;&gt;"",INDEX('CoC Ranking Data'!$A$1:$CF$106,ROW($D50),5),"")</f>
        <v>Turning Point</v>
      </c>
      <c r="C49" s="148">
        <f>IF(INDEX('CoC Ranking Data'!$A$1:$CF$106,ROW($D50),83)&lt;&gt;"",INDEX('CoC Ranking Data'!$A$1:$CF$106,ROW($D50),83),"")</f>
        <v>3</v>
      </c>
    </row>
    <row r="50" spans="1:3" s="9" customFormat="1" ht="12.75" x14ac:dyDescent="0.2">
      <c r="A50" s="289" t="str">
        <f>IF(INDEX('CoC Ranking Data'!$A$1:$CF$106,ROW($D51),4)&lt;&gt;"",INDEX('CoC Ranking Data'!$A$1:$CF$106,ROW($D51),4),"")</f>
        <v>Lawrence County Social Services, Inc.</v>
      </c>
      <c r="B50" s="289" t="str">
        <f>IF(INDEX('CoC Ranking Data'!$A$1:$CF$106,ROW($D51),5)&lt;&gt;"",INDEX('CoC Ranking Data'!$A$1:$CF$106,ROW($D51),5),"")</f>
        <v>Veterans RRH</v>
      </c>
      <c r="C50" s="148">
        <f>IF(INDEX('CoC Ranking Data'!$A$1:$CF$106,ROW($D51),83)&lt;&gt;"",INDEX('CoC Ranking Data'!$A$1:$CF$106,ROW($D51),83),"")</f>
        <v>3</v>
      </c>
    </row>
    <row r="51" spans="1:3" s="9" customFormat="1" ht="12.75" x14ac:dyDescent="0.2">
      <c r="A51" s="289" t="str">
        <f>IF(INDEX('CoC Ranking Data'!$A$1:$CF$106,ROW($D52),4)&lt;&gt;"",INDEX('CoC Ranking Data'!$A$1:$CF$106,ROW($D52),4),"")</f>
        <v>McKean County Redevelopment &amp; Housing Authority</v>
      </c>
      <c r="B51" s="289" t="str">
        <f>IF(INDEX('CoC Ranking Data'!$A$1:$CF$106,ROW($D52),5)&lt;&gt;"",INDEX('CoC Ranking Data'!$A$1:$CF$106,ROW($D52),5),"")</f>
        <v>Northwest RRH</v>
      </c>
      <c r="C51" s="148">
        <f>IF(INDEX('CoC Ranking Data'!$A$1:$CF$106,ROW($D52),83)&lt;&gt;"",INDEX('CoC Ranking Data'!$A$1:$CF$106,ROW($D52),83),"")</f>
        <v>3</v>
      </c>
    </row>
    <row r="52" spans="1:3" s="9" customFormat="1" ht="12.75" x14ac:dyDescent="0.2">
      <c r="A52" s="289" t="str">
        <f>IF(INDEX('CoC Ranking Data'!$A$1:$CF$106,ROW($D53),4)&lt;&gt;"",INDEX('CoC Ranking Data'!$A$1:$CF$106,ROW($D53),4),"")</f>
        <v>Northern Cambria Community Development Corporation</v>
      </c>
      <c r="B52" s="289" t="str">
        <f>IF(INDEX('CoC Ranking Data'!$A$1:$CF$106,ROW($D53),5)&lt;&gt;"",INDEX('CoC Ranking Data'!$A$1:$CF$106,ROW($D53),5),"")</f>
        <v>Chestnut Street Gardens Renewal Project Application FY 2018</v>
      </c>
      <c r="C52" s="148">
        <f>IF(INDEX('CoC Ranking Data'!$A$1:$CF$106,ROW($D53),83)&lt;&gt;"",INDEX('CoC Ranking Data'!$A$1:$CF$106,ROW($D53),83),"")</f>
        <v>3</v>
      </c>
    </row>
    <row r="53" spans="1:3" s="9" customFormat="1" ht="12.75" x14ac:dyDescent="0.2">
      <c r="A53" s="289" t="str">
        <f>IF(INDEX('CoC Ranking Data'!$A$1:$CF$106,ROW($D54),4)&lt;&gt;"",INDEX('CoC Ranking Data'!$A$1:$CF$106,ROW($D54),4),"")</f>
        <v>Northern Cambria Community Development Corporation</v>
      </c>
      <c r="B53" s="289" t="str">
        <f>IF(INDEX('CoC Ranking Data'!$A$1:$CF$106,ROW($D54),5)&lt;&gt;"",INDEX('CoC Ranking Data'!$A$1:$CF$106,ROW($D54),5),"")</f>
        <v>Clinton Street Gardens Renewal Project Application FY 2018</v>
      </c>
      <c r="C53" s="148">
        <f>IF(INDEX('CoC Ranking Data'!$A$1:$CF$106,ROW($D54),83)&lt;&gt;"",INDEX('CoC Ranking Data'!$A$1:$CF$106,ROW($D54),83),"")</f>
        <v>3</v>
      </c>
    </row>
    <row r="54" spans="1:3" s="9" customFormat="1" ht="12.75" x14ac:dyDescent="0.2">
      <c r="A54" s="289" t="str">
        <f>IF(INDEX('CoC Ranking Data'!$A$1:$CF$106,ROW($D55),4)&lt;&gt;"",INDEX('CoC Ranking Data'!$A$1:$CF$106,ROW($D55),4),"")</f>
        <v>Union Mission of Latrobe, Inc.</v>
      </c>
      <c r="B54" s="289" t="str">
        <f>IF(INDEX('CoC Ranking Data'!$A$1:$CF$106,ROW($D55),5)&lt;&gt;"",INDEX('CoC Ranking Data'!$A$1:$CF$106,ROW($D55),5),"")</f>
        <v>Consolidated Union Mission Permanent Supportive Housing</v>
      </c>
      <c r="C54" s="148">
        <f>IF(INDEX('CoC Ranking Data'!$A$1:$CF$106,ROW($D55),83)&lt;&gt;"",INDEX('CoC Ranking Data'!$A$1:$CF$106,ROW($D55),83),"")</f>
        <v>2</v>
      </c>
    </row>
    <row r="55" spans="1:3" s="9" customFormat="1" ht="12.75" x14ac:dyDescent="0.2">
      <c r="A55" s="289" t="str">
        <f>IF(INDEX('CoC Ranking Data'!$A$1:$CF$106,ROW($D56),4)&lt;&gt;"",INDEX('CoC Ranking Data'!$A$1:$CF$106,ROW($D56),4),"")</f>
        <v>Victim Outreach Intervention Center</v>
      </c>
      <c r="B55" s="289" t="str">
        <f>IF(INDEX('CoC Ranking Data'!$A$1:$CF$106,ROW($D56),5)&lt;&gt;"",INDEX('CoC Ranking Data'!$A$1:$CF$106,ROW($D56),5),"")</f>
        <v>Enduring VOICe</v>
      </c>
      <c r="C55" s="148">
        <f>IF(INDEX('CoC Ranking Data'!$A$1:$CF$106,ROW($D56),83)&lt;&gt;"",INDEX('CoC Ranking Data'!$A$1:$CF$106,ROW($D56),83),"")</f>
        <v>3</v>
      </c>
    </row>
    <row r="56" spans="1:3" s="9" customFormat="1" ht="12.75" x14ac:dyDescent="0.2">
      <c r="A56" s="289" t="str">
        <f>IF(INDEX('CoC Ranking Data'!$A$1:$CF$106,ROW($D57),4)&lt;&gt;"",INDEX('CoC Ranking Data'!$A$1:$CF$106,ROW($D57),4),"")</f>
        <v>Warren-Forest Counties Economic Opportunity Council</v>
      </c>
      <c r="B56" s="289" t="str">
        <f>IF(INDEX('CoC Ranking Data'!$A$1:$CF$106,ROW($D57),5)&lt;&gt;"",INDEX('CoC Ranking Data'!$A$1:$CF$106,ROW($D57),5),"")</f>
        <v>Youngsville Permanent Supportive Housing</v>
      </c>
      <c r="C56" s="148">
        <f>IF(INDEX('CoC Ranking Data'!$A$1:$CF$106,ROW($D57),83)&lt;&gt;"",INDEX('CoC Ranking Data'!$A$1:$CF$106,ROW($D57),83),"")</f>
        <v>3</v>
      </c>
    </row>
    <row r="57" spans="1:3" x14ac:dyDescent="0.25">
      <c r="A57" s="289" t="str">
        <f>IF(INDEX('CoC Ranking Data'!$A$1:$CF$106,ROW($D58),4)&lt;&gt;"",INDEX('CoC Ranking Data'!$A$1:$CF$106,ROW($D58),4),"")</f>
        <v>Westmoreland Community Action</v>
      </c>
      <c r="B57" s="289" t="str">
        <f>IF(INDEX('CoC Ranking Data'!$A$1:$CF$106,ROW($D58),5)&lt;&gt;"",INDEX('CoC Ranking Data'!$A$1:$CF$106,ROW($D58),5),"")</f>
        <v>Consolidated WCA PSH Project FY2018</v>
      </c>
      <c r="C57" s="148">
        <f>IF(INDEX('CoC Ranking Data'!$A$1:$CF$106,ROW($D58),83)&lt;&gt;"",INDEX('CoC Ranking Data'!$A$1:$CF$106,ROW($D58),83),"")</f>
        <v>3</v>
      </c>
    </row>
    <row r="58" spans="1:3" x14ac:dyDescent="0.25">
      <c r="A58" s="289" t="str">
        <f>IF(INDEX('CoC Ranking Data'!$A$1:$CF$106,ROW($D59),4)&lt;&gt;"",INDEX('CoC Ranking Data'!$A$1:$CF$106,ROW($D59),4),"")</f>
        <v>Westmoreland Community Action</v>
      </c>
      <c r="B58" s="289" t="str">
        <f>IF(INDEX('CoC Ranking Data'!$A$1:$CF$106,ROW($D59),5)&lt;&gt;"",INDEX('CoC Ranking Data'!$A$1:$CF$106,ROW($D59),5),"")</f>
        <v>WCA PSH for Families 2018</v>
      </c>
      <c r="C58" s="148">
        <f>IF(INDEX('CoC Ranking Data'!$A$1:$CF$106,ROW($D59),83)&lt;&gt;"",INDEX('CoC Ranking Data'!$A$1:$CF$106,ROW($D59),83),"")</f>
        <v>3</v>
      </c>
    </row>
    <row r="59" spans="1:3" x14ac:dyDescent="0.25">
      <c r="A59" s="289" t="str">
        <f>IF(INDEX('CoC Ranking Data'!$A$1:$CF$106,ROW($D60),4)&lt;&gt;"",INDEX('CoC Ranking Data'!$A$1:$CF$106,ROW($D60),4),"")</f>
        <v>Westmoreland Community Action</v>
      </c>
      <c r="B59" s="289" t="str">
        <f>IF(INDEX('CoC Ranking Data'!$A$1:$CF$106,ROW($D60),5)&lt;&gt;"",INDEX('CoC Ranking Data'!$A$1:$CF$106,ROW($D60),5),"")</f>
        <v>WCA PSH-Pittsburgh Street House 2018</v>
      </c>
      <c r="C59" s="148">
        <f>IF(INDEX('CoC Ranking Data'!$A$1:$CF$106,ROW($D60),83)&lt;&gt;"",INDEX('CoC Ranking Data'!$A$1:$CF$106,ROW($D60),83),"")</f>
        <v>3</v>
      </c>
    </row>
    <row r="60" spans="1:3" x14ac:dyDescent="0.25">
      <c r="A60" s="289" t="str">
        <f>IF(INDEX('CoC Ranking Data'!$A$1:$CF$106,ROW($D61),4)&lt;&gt;"",INDEX('CoC Ranking Data'!$A$1:$CF$106,ROW($D61),4),"")</f>
        <v/>
      </c>
      <c r="B60" s="289" t="str">
        <f>IF(INDEX('CoC Ranking Data'!$A$1:$CF$106,ROW($D61),5)&lt;&gt;"",INDEX('CoC Ranking Data'!$A$1:$CF$106,ROW($D61),5),"")</f>
        <v/>
      </c>
      <c r="C60" s="148" t="str">
        <f>IF(INDEX('CoC Ranking Data'!$A$1:$CF$106,ROW($D61),83)&lt;&gt;"",INDEX('CoC Ranking Data'!$A$1:$CF$106,ROW($D61),83),"")</f>
        <v/>
      </c>
    </row>
    <row r="61" spans="1:3" x14ac:dyDescent="0.25">
      <c r="A61" s="289" t="str">
        <f>IF(INDEX('CoC Ranking Data'!$A$1:$CF$106,ROW($D62),4)&lt;&gt;"",INDEX('CoC Ranking Data'!$A$1:$CF$106,ROW($D62),4),"")</f>
        <v/>
      </c>
      <c r="B61" s="289" t="str">
        <f>IF(INDEX('CoC Ranking Data'!$A$1:$CF$106,ROW($D62),5)&lt;&gt;"",INDEX('CoC Ranking Data'!$A$1:$CF$106,ROW($D62),5),"")</f>
        <v/>
      </c>
      <c r="C61" s="148" t="str">
        <f>IF(INDEX('CoC Ranking Data'!$A$1:$CF$106,ROW($D62),83)&lt;&gt;"",INDEX('CoC Ranking Data'!$A$1:$CF$106,ROW($D62),83),"")</f>
        <v/>
      </c>
    </row>
    <row r="62" spans="1:3" x14ac:dyDescent="0.25">
      <c r="A62" s="289" t="str">
        <f>IF(INDEX('CoC Ranking Data'!$A$1:$CF$106,ROW($D63),4)&lt;&gt;"",INDEX('CoC Ranking Data'!$A$1:$CF$106,ROW($D63),4),"")</f>
        <v/>
      </c>
      <c r="B62" s="289" t="str">
        <f>IF(INDEX('CoC Ranking Data'!$A$1:$CF$106,ROW($D63),5)&lt;&gt;"",INDEX('CoC Ranking Data'!$A$1:$CF$106,ROW($D63),5),"")</f>
        <v/>
      </c>
      <c r="C62" s="148" t="str">
        <f>IF(INDEX('CoC Ranking Data'!$A$1:$CF$106,ROW($D63),83)&lt;&gt;"",INDEX('CoC Ranking Data'!$A$1:$CF$106,ROW($D63),83),"")</f>
        <v/>
      </c>
    </row>
    <row r="63" spans="1:3" x14ac:dyDescent="0.25">
      <c r="A63" s="289" t="str">
        <f>IF(INDEX('CoC Ranking Data'!$A$1:$CF$106,ROW($D64),4)&lt;&gt;"",INDEX('CoC Ranking Data'!$A$1:$CF$106,ROW($D64),4),"")</f>
        <v/>
      </c>
      <c r="B63" s="289" t="str">
        <f>IF(INDEX('CoC Ranking Data'!$A$1:$CF$106,ROW($D64),5)&lt;&gt;"",INDEX('CoC Ranking Data'!$A$1:$CF$106,ROW($D64),5),"")</f>
        <v/>
      </c>
      <c r="C63" s="148" t="str">
        <f>IF(INDEX('CoC Ranking Data'!$A$1:$CF$106,ROW($D64),83)&lt;&gt;"",INDEX('CoC Ranking Data'!$A$1:$CF$106,ROW($D64),83),"")</f>
        <v/>
      </c>
    </row>
    <row r="64" spans="1:3" x14ac:dyDescent="0.25">
      <c r="A64" s="289" t="str">
        <f>IF(INDEX('CoC Ranking Data'!$A$1:$CF$106,ROW($D65),4)&lt;&gt;"",INDEX('CoC Ranking Data'!$A$1:$CF$106,ROW($D65),4),"")</f>
        <v/>
      </c>
      <c r="B64" s="289" t="str">
        <f>IF(INDEX('CoC Ranking Data'!$A$1:$CF$106,ROW($D65),5)&lt;&gt;"",INDEX('CoC Ranking Data'!$A$1:$CF$106,ROW($D65),5),"")</f>
        <v/>
      </c>
      <c r="C64" s="148" t="str">
        <f>IF(INDEX('CoC Ranking Data'!$A$1:$CF$106,ROW($D65),83)&lt;&gt;"",INDEX('CoC Ranking Data'!$A$1:$CF$106,ROW($D65),83),"")</f>
        <v/>
      </c>
    </row>
    <row r="65" spans="1:3" x14ac:dyDescent="0.25">
      <c r="A65" s="289" t="str">
        <f>IF(INDEX('CoC Ranking Data'!$A$1:$CF$106,ROW($D66),4)&lt;&gt;"",INDEX('CoC Ranking Data'!$A$1:$CF$106,ROW($D66),4),"")</f>
        <v/>
      </c>
      <c r="B65" s="289" t="str">
        <f>IF(INDEX('CoC Ranking Data'!$A$1:$CF$106,ROW($D66),5)&lt;&gt;"",INDEX('CoC Ranking Data'!$A$1:$CF$106,ROW($D66),5),"")</f>
        <v/>
      </c>
      <c r="C65" s="148" t="str">
        <f>IF(INDEX('CoC Ranking Data'!$A$1:$CF$106,ROW($D66),83)&lt;&gt;"",INDEX('CoC Ranking Data'!$A$1:$CF$106,ROW($D66),83),"")</f>
        <v/>
      </c>
    </row>
    <row r="66" spans="1:3" x14ac:dyDescent="0.25">
      <c r="A66" s="289" t="str">
        <f>IF(INDEX('CoC Ranking Data'!$A$1:$CF$106,ROW($D67),4)&lt;&gt;"",INDEX('CoC Ranking Data'!$A$1:$CF$106,ROW($D67),4),"")</f>
        <v/>
      </c>
      <c r="B66" s="289" t="str">
        <f>IF(INDEX('CoC Ranking Data'!$A$1:$CF$106,ROW($D67),5)&lt;&gt;"",INDEX('CoC Ranking Data'!$A$1:$CF$106,ROW($D67),5),"")</f>
        <v/>
      </c>
      <c r="C66" s="148" t="str">
        <f>IF(INDEX('CoC Ranking Data'!$A$1:$CF$106,ROW($D67),83)&lt;&gt;"",INDEX('CoC Ranking Data'!$A$1:$CF$106,ROW($D67),83),"")</f>
        <v/>
      </c>
    </row>
    <row r="67" spans="1:3" x14ac:dyDescent="0.25">
      <c r="A67" s="289" t="str">
        <f>IF(INDEX('CoC Ranking Data'!$A$1:$CF$106,ROW($D68),4)&lt;&gt;"",INDEX('CoC Ranking Data'!$A$1:$CF$106,ROW($D68),4),"")</f>
        <v/>
      </c>
      <c r="B67" s="289" t="str">
        <f>IF(INDEX('CoC Ranking Data'!$A$1:$CF$106,ROW($D68),5)&lt;&gt;"",INDEX('CoC Ranking Data'!$A$1:$CF$106,ROW($D68),5),"")</f>
        <v/>
      </c>
      <c r="C67" s="148" t="str">
        <f>IF(INDEX('CoC Ranking Data'!$A$1:$CF$106,ROW($D68),83)&lt;&gt;"",INDEX('CoC Ranking Data'!$A$1:$CF$106,ROW($D68),83),"")</f>
        <v/>
      </c>
    </row>
    <row r="68" spans="1:3" x14ac:dyDescent="0.25">
      <c r="A68" s="289" t="str">
        <f>IF(INDEX('CoC Ranking Data'!$A$1:$CF$106,ROW($D69),4)&lt;&gt;"",INDEX('CoC Ranking Data'!$A$1:$CF$106,ROW($D69),4),"")</f>
        <v/>
      </c>
      <c r="B68" s="289" t="str">
        <f>IF(INDEX('CoC Ranking Data'!$A$1:$CF$106,ROW($D69),5)&lt;&gt;"",INDEX('CoC Ranking Data'!$A$1:$CF$106,ROW($D69),5),"")</f>
        <v/>
      </c>
      <c r="C68" s="148" t="str">
        <f>IF(INDEX('CoC Ranking Data'!$A$1:$CF$106,ROW($D69),83)&lt;&gt;"",INDEX('CoC Ranking Data'!$A$1:$CF$106,ROW($D69),83),"")</f>
        <v/>
      </c>
    </row>
    <row r="69" spans="1:3" x14ac:dyDescent="0.25">
      <c r="A69" s="289" t="str">
        <f>IF(INDEX('CoC Ranking Data'!$A$1:$CF$106,ROW($D70),4)&lt;&gt;"",INDEX('CoC Ranking Data'!$A$1:$CF$106,ROW($D70),4),"")</f>
        <v/>
      </c>
      <c r="B69" s="289" t="str">
        <f>IF(INDEX('CoC Ranking Data'!$A$1:$CF$106,ROW($D70),5)&lt;&gt;"",INDEX('CoC Ranking Data'!$A$1:$CF$106,ROW($D70),5),"")</f>
        <v/>
      </c>
      <c r="C69" s="148" t="str">
        <f>IF(INDEX('CoC Ranking Data'!$A$1:$CF$106,ROW($D70),83)&lt;&gt;"",INDEX('CoC Ranking Data'!$A$1:$CF$106,ROW($D70),83),"")</f>
        <v/>
      </c>
    </row>
    <row r="70" spans="1:3" x14ac:dyDescent="0.25">
      <c r="A70" s="289" t="str">
        <f>IF(INDEX('CoC Ranking Data'!$A$1:$CF$106,ROW($D71),4)&lt;&gt;"",INDEX('CoC Ranking Data'!$A$1:$CF$106,ROW($D71),4),"")</f>
        <v/>
      </c>
      <c r="B70" s="289" t="str">
        <f>IF(INDEX('CoC Ranking Data'!$A$1:$CF$106,ROW($D71),5)&lt;&gt;"",INDEX('CoC Ranking Data'!$A$1:$CF$106,ROW($D71),5),"")</f>
        <v/>
      </c>
      <c r="C70" s="148" t="str">
        <f>IF(INDEX('CoC Ranking Data'!$A$1:$CF$106,ROW($D71),83)&lt;&gt;"",INDEX('CoC Ranking Data'!$A$1:$CF$106,ROW($D71),83),"")</f>
        <v/>
      </c>
    </row>
    <row r="71" spans="1:3" x14ac:dyDescent="0.25">
      <c r="A71" s="289" t="str">
        <f>IF(INDEX('CoC Ranking Data'!$A$1:$CF$106,ROW($D72),4)&lt;&gt;"",INDEX('CoC Ranking Data'!$A$1:$CF$106,ROW($D72),4),"")</f>
        <v/>
      </c>
      <c r="B71" s="289" t="str">
        <f>IF(INDEX('CoC Ranking Data'!$A$1:$CF$106,ROW($D72),5)&lt;&gt;"",INDEX('CoC Ranking Data'!$A$1:$CF$106,ROW($D72),5),"")</f>
        <v/>
      </c>
      <c r="C71" s="148" t="str">
        <f>IF(INDEX('CoC Ranking Data'!$A$1:$CF$106,ROW($D72),83)&lt;&gt;"",INDEX('CoC Ranking Data'!$A$1:$CF$106,ROW($D72),83),"")</f>
        <v/>
      </c>
    </row>
    <row r="72" spans="1:3" x14ac:dyDescent="0.25">
      <c r="A72" s="289" t="str">
        <f>IF(INDEX('CoC Ranking Data'!$A$1:$CF$106,ROW($D73),4)&lt;&gt;"",INDEX('CoC Ranking Data'!$A$1:$CF$106,ROW($D73),4),"")</f>
        <v/>
      </c>
      <c r="B72" s="289" t="str">
        <f>IF(INDEX('CoC Ranking Data'!$A$1:$CF$106,ROW($D73),5)&lt;&gt;"",INDEX('CoC Ranking Data'!$A$1:$CF$106,ROW($D73),5),"")</f>
        <v/>
      </c>
      <c r="C72" s="148" t="str">
        <f>IF(INDEX('CoC Ranking Data'!$A$1:$CF$106,ROW($D73),83)&lt;&gt;"",INDEX('CoC Ranking Data'!$A$1:$CF$106,ROW($D73),83),"")</f>
        <v/>
      </c>
    </row>
    <row r="73" spans="1:3" x14ac:dyDescent="0.25">
      <c r="A73" s="289" t="str">
        <f>IF(INDEX('CoC Ranking Data'!$A$1:$CF$106,ROW($D74),4)&lt;&gt;"",INDEX('CoC Ranking Data'!$A$1:$CF$106,ROW($D74),4),"")</f>
        <v/>
      </c>
      <c r="B73" s="289" t="str">
        <f>IF(INDEX('CoC Ranking Data'!$A$1:$CF$106,ROW($D74),5)&lt;&gt;"",INDEX('CoC Ranking Data'!$A$1:$CF$106,ROW($D74),5),"")</f>
        <v/>
      </c>
      <c r="C73" s="148" t="str">
        <f>IF(INDEX('CoC Ranking Data'!$A$1:$CF$106,ROW($D74),83)&lt;&gt;"",INDEX('CoC Ranking Data'!$A$1:$CF$106,ROW($D74),83),"")</f>
        <v/>
      </c>
    </row>
    <row r="74" spans="1:3" x14ac:dyDescent="0.25">
      <c r="A74" s="289" t="str">
        <f>IF(INDEX('CoC Ranking Data'!$A$1:$CF$106,ROW($D75),4)&lt;&gt;"",INDEX('CoC Ranking Data'!$A$1:$CF$106,ROW($D75),4),"")</f>
        <v/>
      </c>
      <c r="B74" s="289" t="str">
        <f>IF(INDEX('CoC Ranking Data'!$A$1:$CF$106,ROW($D75),5)&lt;&gt;"",INDEX('CoC Ranking Data'!$A$1:$CF$106,ROW($D75),5),"")</f>
        <v/>
      </c>
      <c r="C74" s="148" t="str">
        <f>IF(INDEX('CoC Ranking Data'!$A$1:$CF$106,ROW($D75),83)&lt;&gt;"",INDEX('CoC Ranking Data'!$A$1:$CF$106,ROW($D75),83),"")</f>
        <v/>
      </c>
    </row>
    <row r="75" spans="1:3" x14ac:dyDescent="0.25">
      <c r="A75" s="289" t="str">
        <f>IF(INDEX('CoC Ranking Data'!$A$1:$CF$106,ROW($D76),4)&lt;&gt;"",INDEX('CoC Ranking Data'!$A$1:$CF$106,ROW($D76),4),"")</f>
        <v/>
      </c>
      <c r="B75" s="289" t="str">
        <f>IF(INDEX('CoC Ranking Data'!$A$1:$CF$106,ROW($D76),5)&lt;&gt;"",INDEX('CoC Ranking Data'!$A$1:$CF$106,ROW($D76),5),"")</f>
        <v/>
      </c>
      <c r="C75" s="148" t="str">
        <f>IF(INDEX('CoC Ranking Data'!$A$1:$CF$106,ROW($D76),83)&lt;&gt;"",INDEX('CoC Ranking Data'!$A$1:$CF$106,ROW($D76),83),"")</f>
        <v/>
      </c>
    </row>
    <row r="76" spans="1:3" x14ac:dyDescent="0.25">
      <c r="A76" s="289" t="str">
        <f>IF(INDEX('CoC Ranking Data'!$A$1:$CF$106,ROW($D77),4)&lt;&gt;"",INDEX('CoC Ranking Data'!$A$1:$CF$106,ROW($D77),4),"")</f>
        <v/>
      </c>
      <c r="B76" s="289" t="str">
        <f>IF(INDEX('CoC Ranking Data'!$A$1:$CF$106,ROW($D77),5)&lt;&gt;"",INDEX('CoC Ranking Data'!$A$1:$CF$106,ROW($D77),5),"")</f>
        <v/>
      </c>
      <c r="C76" s="148" t="str">
        <f>IF(INDEX('CoC Ranking Data'!$A$1:$CF$106,ROW($D77),83)&lt;&gt;"",INDEX('CoC Ranking Data'!$A$1:$CF$106,ROW($D77),83),"")</f>
        <v/>
      </c>
    </row>
    <row r="77" spans="1:3" x14ac:dyDescent="0.25">
      <c r="A77" s="289" t="str">
        <f>IF(INDEX('CoC Ranking Data'!$A$1:$CF$106,ROW($D78),4)&lt;&gt;"",INDEX('CoC Ranking Data'!$A$1:$CF$106,ROW($D78),4),"")</f>
        <v/>
      </c>
      <c r="B77" s="289" t="str">
        <f>IF(INDEX('CoC Ranking Data'!$A$1:$CF$106,ROW($D78),5)&lt;&gt;"",INDEX('CoC Ranking Data'!$A$1:$CF$106,ROW($D78),5),"")</f>
        <v/>
      </c>
      <c r="C77" s="148" t="str">
        <f>IF(INDEX('CoC Ranking Data'!$A$1:$CF$106,ROW($D78),83)&lt;&gt;"",INDEX('CoC Ranking Data'!$A$1:$CF$106,ROW($D78),83),"")</f>
        <v/>
      </c>
    </row>
    <row r="78" spans="1:3" x14ac:dyDescent="0.25">
      <c r="A78" s="289" t="str">
        <f>IF(INDEX('CoC Ranking Data'!$A$1:$CF$106,ROW($D79),4)&lt;&gt;"",INDEX('CoC Ranking Data'!$A$1:$CF$106,ROW($D79),4),"")</f>
        <v/>
      </c>
      <c r="B78" s="289" t="str">
        <f>IF(INDEX('CoC Ranking Data'!$A$1:$CF$106,ROW($D79),5)&lt;&gt;"",INDEX('CoC Ranking Data'!$A$1:$CF$106,ROW($D79),5),"")</f>
        <v/>
      </c>
      <c r="C78" s="148" t="str">
        <f>IF(INDEX('CoC Ranking Data'!$A$1:$CF$106,ROW($D79),83)&lt;&gt;"",INDEX('CoC Ranking Data'!$A$1:$CF$106,ROW($D79),83),"")</f>
        <v/>
      </c>
    </row>
    <row r="79" spans="1:3" x14ac:dyDescent="0.25">
      <c r="A79" s="289" t="str">
        <f>IF(INDEX('CoC Ranking Data'!$A$1:$CF$106,ROW($D80),4)&lt;&gt;"",INDEX('CoC Ranking Data'!$A$1:$CF$106,ROW($D80),4),"")</f>
        <v/>
      </c>
      <c r="B79" s="289" t="str">
        <f>IF(INDEX('CoC Ranking Data'!$A$1:$CF$106,ROW($D80),5)&lt;&gt;"",INDEX('CoC Ranking Data'!$A$1:$CF$106,ROW($D80),5),"")</f>
        <v/>
      </c>
      <c r="C79" s="148" t="str">
        <f>IF(INDEX('CoC Ranking Data'!$A$1:$CF$106,ROW($D80),83)&lt;&gt;"",INDEX('CoC Ranking Data'!$A$1:$CF$106,ROW($D80),83),"")</f>
        <v/>
      </c>
    </row>
    <row r="80" spans="1:3" x14ac:dyDescent="0.25">
      <c r="A80" s="289" t="str">
        <f>IF(INDEX('CoC Ranking Data'!$A$1:$CF$106,ROW($D81),4)&lt;&gt;"",INDEX('CoC Ranking Data'!$A$1:$CF$106,ROW($D81),4),"")</f>
        <v/>
      </c>
      <c r="B80" s="289" t="str">
        <f>IF(INDEX('CoC Ranking Data'!$A$1:$CF$106,ROW($D81),5)&lt;&gt;"",INDEX('CoC Ranking Data'!$A$1:$CF$106,ROW($D81),5),"")</f>
        <v/>
      </c>
      <c r="C80" s="148" t="str">
        <f>IF(INDEX('CoC Ranking Data'!$A$1:$CF$106,ROW($D81),83)&lt;&gt;"",INDEX('CoC Ranking Data'!$A$1:$CF$106,ROW($D81),83),"")</f>
        <v/>
      </c>
    </row>
    <row r="81" spans="1:3" x14ac:dyDescent="0.25">
      <c r="A81" s="289" t="str">
        <f>IF(INDEX('CoC Ranking Data'!$A$1:$CF$106,ROW($D82),4)&lt;&gt;"",INDEX('CoC Ranking Data'!$A$1:$CF$106,ROW($D82),4),"")</f>
        <v/>
      </c>
      <c r="B81" s="289" t="str">
        <f>IF(INDEX('CoC Ranking Data'!$A$1:$CF$106,ROW($D82),5)&lt;&gt;"",INDEX('CoC Ranking Data'!$A$1:$CF$106,ROW($D82),5),"")</f>
        <v/>
      </c>
      <c r="C81" s="148" t="str">
        <f>IF(INDEX('CoC Ranking Data'!$A$1:$CF$106,ROW($D82),83)&lt;&gt;"",INDEX('CoC Ranking Data'!$A$1:$CF$106,ROW($D82),83),"")</f>
        <v/>
      </c>
    </row>
    <row r="82" spans="1:3" x14ac:dyDescent="0.25">
      <c r="A82" s="289" t="str">
        <f>IF(INDEX('CoC Ranking Data'!$A$1:$CF$106,ROW($D83),4)&lt;&gt;"",INDEX('CoC Ranking Data'!$A$1:$CF$106,ROW($D83),4),"")</f>
        <v/>
      </c>
      <c r="B82" s="289" t="str">
        <f>IF(INDEX('CoC Ranking Data'!$A$1:$CF$106,ROW($D83),5)&lt;&gt;"",INDEX('CoC Ranking Data'!$A$1:$CF$106,ROW($D83),5),"")</f>
        <v/>
      </c>
      <c r="C82" s="148" t="str">
        <f>IF(INDEX('CoC Ranking Data'!$A$1:$CF$106,ROW($D83),83)&lt;&gt;"",INDEX('CoC Ranking Data'!$A$1:$CF$106,ROW($D83),83),"")</f>
        <v/>
      </c>
    </row>
    <row r="83" spans="1:3" x14ac:dyDescent="0.25">
      <c r="A83" s="289" t="str">
        <f>IF(INDEX('CoC Ranking Data'!$A$1:$CF$106,ROW($D84),4)&lt;&gt;"",INDEX('CoC Ranking Data'!$A$1:$CF$106,ROW($D84),4),"")</f>
        <v/>
      </c>
      <c r="B83" s="289" t="str">
        <f>IF(INDEX('CoC Ranking Data'!$A$1:$CF$106,ROW($D84),5)&lt;&gt;"",INDEX('CoC Ranking Data'!$A$1:$CF$106,ROW($D84),5),"")</f>
        <v/>
      </c>
      <c r="C83" s="148" t="str">
        <f>IF(INDEX('CoC Ranking Data'!$A$1:$CF$106,ROW($D84),83)&lt;&gt;"",INDEX('CoC Ranking Data'!$A$1:$CF$106,ROW($D84),83),"")</f>
        <v/>
      </c>
    </row>
    <row r="84" spans="1:3" x14ac:dyDescent="0.25">
      <c r="A84" s="289" t="str">
        <f>IF(INDEX('CoC Ranking Data'!$A$1:$CF$106,ROW($D85),4)&lt;&gt;"",INDEX('CoC Ranking Data'!$A$1:$CF$106,ROW($D85),4),"")</f>
        <v/>
      </c>
      <c r="B84" s="289" t="str">
        <f>IF(INDEX('CoC Ranking Data'!$A$1:$CF$106,ROW($D85),5)&lt;&gt;"",INDEX('CoC Ranking Data'!$A$1:$CF$106,ROW($D85),5),"")</f>
        <v/>
      </c>
      <c r="C84" s="148" t="str">
        <f>IF(INDEX('CoC Ranking Data'!$A$1:$CF$106,ROW($D85),83)&lt;&gt;"",INDEX('CoC Ranking Data'!$A$1:$CF$106,ROW($D85),83),"")</f>
        <v/>
      </c>
    </row>
    <row r="85" spans="1:3" x14ac:dyDescent="0.25">
      <c r="A85" s="289" t="str">
        <f>IF(INDEX('CoC Ranking Data'!$A$1:$CF$106,ROW($D86),4)&lt;&gt;"",INDEX('CoC Ranking Data'!$A$1:$CF$106,ROW($D86),4),"")</f>
        <v/>
      </c>
      <c r="B85" s="289" t="str">
        <f>IF(INDEX('CoC Ranking Data'!$A$1:$CF$106,ROW($D86),5)&lt;&gt;"",INDEX('CoC Ranking Data'!$A$1:$CF$106,ROW($D86),5),"")</f>
        <v/>
      </c>
      <c r="C85" s="148" t="str">
        <f>IF(INDEX('CoC Ranking Data'!$A$1:$CF$106,ROW($D86),83)&lt;&gt;"",INDEX('CoC Ranking Data'!$A$1:$CF$106,ROW($D86),83),"")</f>
        <v/>
      </c>
    </row>
    <row r="86" spans="1:3" x14ac:dyDescent="0.25">
      <c r="A86" s="289" t="str">
        <f>IF(INDEX('CoC Ranking Data'!$A$1:$CF$106,ROW($D87),4)&lt;&gt;"",INDEX('CoC Ranking Data'!$A$1:$CF$106,ROW($D87),4),"")</f>
        <v/>
      </c>
      <c r="B86" s="289" t="str">
        <f>IF(INDEX('CoC Ranking Data'!$A$1:$CF$106,ROW($D87),5)&lt;&gt;"",INDEX('CoC Ranking Data'!$A$1:$CF$106,ROW($D87),5),"")</f>
        <v/>
      </c>
      <c r="C86" s="148" t="str">
        <f>IF(INDEX('CoC Ranking Data'!$A$1:$CF$106,ROW($D87),83)&lt;&gt;"",INDEX('CoC Ranking Data'!$A$1:$CF$106,ROW($D87),83),"")</f>
        <v/>
      </c>
    </row>
    <row r="87" spans="1:3" x14ac:dyDescent="0.25">
      <c r="A87" s="289" t="str">
        <f>IF(INDEX('CoC Ranking Data'!$A$1:$CF$106,ROW($D88),4)&lt;&gt;"",INDEX('CoC Ranking Data'!$A$1:$CF$106,ROW($D88),4),"")</f>
        <v/>
      </c>
      <c r="B87" s="289" t="str">
        <f>IF(INDEX('CoC Ranking Data'!$A$1:$CF$106,ROW($D88),5)&lt;&gt;"",INDEX('CoC Ranking Data'!$A$1:$CF$106,ROW($D88),5),"")</f>
        <v/>
      </c>
      <c r="C87" s="148" t="str">
        <f>IF(INDEX('CoC Ranking Data'!$A$1:$CF$106,ROW($D88),83)&lt;&gt;"",INDEX('CoC Ranking Data'!$A$1:$CF$106,ROW($D88),83),"")</f>
        <v/>
      </c>
    </row>
    <row r="88" spans="1:3" s="9" customFormat="1" ht="12.75" x14ac:dyDescent="0.2">
      <c r="A88" s="289" t="str">
        <f>IF(INDEX('CoC Ranking Data'!$A$1:$CF$106,ROW($D89),4)&lt;&gt;"",INDEX('CoC Ranking Data'!$A$1:$CF$106,ROW($D89),4),"")</f>
        <v/>
      </c>
      <c r="B88" s="289" t="str">
        <f>IF(INDEX('CoC Ranking Data'!$A$1:$CF$106,ROW($D89),5)&lt;&gt;"",INDEX('CoC Ranking Data'!$A$1:$CF$106,ROW($D89),5),"")</f>
        <v/>
      </c>
      <c r="C88" s="148" t="str">
        <f>IF(INDEX('CoC Ranking Data'!$A$1:$CF$106,ROW($D89),83)&lt;&gt;"",INDEX('CoC Ranking Data'!$A$1:$CF$106,ROW($D89),83),"")</f>
        <v/>
      </c>
    </row>
    <row r="89" spans="1:3" x14ac:dyDescent="0.25">
      <c r="A89" s="289" t="str">
        <f>IF(INDEX('CoC Ranking Data'!$A$1:$CF$106,ROW($D90),4)&lt;&gt;"",INDEX('CoC Ranking Data'!$A$1:$CF$106,ROW($D90),4),"")</f>
        <v/>
      </c>
      <c r="B89" s="289" t="str">
        <f>IF(INDEX('CoC Ranking Data'!$A$1:$CF$106,ROW($D90),5)&lt;&gt;"",INDEX('CoC Ranking Data'!$A$1:$CF$106,ROW($D90),5),"")</f>
        <v/>
      </c>
      <c r="C89" s="148" t="str">
        <f>IF(INDEX('CoC Ranking Data'!$A$1:$CF$106,ROW($D90),83)&lt;&gt;"",INDEX('CoC Ranking Data'!$A$1:$CF$106,ROW($D90),83),"")</f>
        <v/>
      </c>
    </row>
    <row r="90" spans="1:3" x14ac:dyDescent="0.25">
      <c r="A90" s="289" t="str">
        <f>IF(INDEX('CoC Ranking Data'!$A$1:$CF$106,ROW($D91),4)&lt;&gt;"",INDEX('CoC Ranking Data'!$A$1:$CF$106,ROW($D91),4),"")</f>
        <v/>
      </c>
      <c r="B90" s="289" t="str">
        <f>IF(INDEX('CoC Ranking Data'!$A$1:$CF$106,ROW($D91),5)&lt;&gt;"",INDEX('CoC Ranking Data'!$A$1:$CF$106,ROW($D91),5),"")</f>
        <v/>
      </c>
      <c r="C90" s="148" t="str">
        <f>IF(INDEX('CoC Ranking Data'!$A$1:$CF$106,ROW($D91),83)&lt;&gt;"",INDEX('CoC Ranking Data'!$A$1:$CF$106,ROW($D91),83),"")</f>
        <v/>
      </c>
    </row>
    <row r="91" spans="1:3" x14ac:dyDescent="0.25">
      <c r="A91" s="289" t="str">
        <f>IF(INDEX('CoC Ranking Data'!$A$1:$CF$106,ROW($D92),4)&lt;&gt;"",INDEX('CoC Ranking Data'!$A$1:$CF$106,ROW($D92),4),"")</f>
        <v/>
      </c>
      <c r="B91" s="289" t="str">
        <f>IF(INDEX('CoC Ranking Data'!$A$1:$CF$106,ROW($D92),5)&lt;&gt;"",INDEX('CoC Ranking Data'!$A$1:$CF$106,ROW($D92),5),"")</f>
        <v/>
      </c>
      <c r="C91" s="148" t="str">
        <f>IF(INDEX('CoC Ranking Data'!$A$1:$CF$106,ROW($D92),83)&lt;&gt;"",INDEX('CoC Ranking Data'!$A$1:$CF$106,ROW($D92),83),"")</f>
        <v/>
      </c>
    </row>
    <row r="92" spans="1:3" x14ac:dyDescent="0.25">
      <c r="A92" s="289" t="str">
        <f>IF(INDEX('CoC Ranking Data'!$A$1:$CF$106,ROW($D93),4)&lt;&gt;"",INDEX('CoC Ranking Data'!$A$1:$CF$106,ROW($D93),4),"")</f>
        <v/>
      </c>
      <c r="B92" s="289" t="str">
        <f>IF(INDEX('CoC Ranking Data'!$A$1:$CF$106,ROW($D93),5)&lt;&gt;"",INDEX('CoC Ranking Data'!$A$1:$CF$106,ROW($D93),5),"")</f>
        <v/>
      </c>
      <c r="C92" s="148" t="str">
        <f>IF(INDEX('CoC Ranking Data'!$A$1:$CF$106,ROW($D93),83)&lt;&gt;"",INDEX('CoC Ranking Data'!$A$1:$CF$106,ROW($D93),83),"")</f>
        <v/>
      </c>
    </row>
    <row r="93" spans="1:3" x14ac:dyDescent="0.25">
      <c r="A93" s="289" t="str">
        <f>IF(INDEX('CoC Ranking Data'!$A$1:$CF$106,ROW($D94),4)&lt;&gt;"",INDEX('CoC Ranking Data'!$A$1:$CF$106,ROW($D94),4),"")</f>
        <v/>
      </c>
      <c r="B93" s="289" t="str">
        <f>IF(INDEX('CoC Ranking Data'!$A$1:$CF$106,ROW($D94),5)&lt;&gt;"",INDEX('CoC Ranking Data'!$A$1:$CF$106,ROW($D94),5),"")</f>
        <v/>
      </c>
      <c r="C93" s="148" t="str">
        <f>IF(INDEX('CoC Ranking Data'!$A$1:$CF$106,ROW($D94),83)&lt;&gt;"",INDEX('CoC Ranking Data'!$A$1:$CF$106,ROW($D94),83),"")</f>
        <v/>
      </c>
    </row>
    <row r="94" spans="1:3" x14ac:dyDescent="0.25">
      <c r="A94" s="289" t="str">
        <f>IF(INDEX('CoC Ranking Data'!$A$1:$CF$106,ROW($D95),4)&lt;&gt;"",INDEX('CoC Ranking Data'!$A$1:$CF$106,ROW($D95),4),"")</f>
        <v/>
      </c>
      <c r="B94" s="289" t="str">
        <f>IF(INDEX('CoC Ranking Data'!$A$1:$CF$106,ROW($D95),5)&lt;&gt;"",INDEX('CoC Ranking Data'!$A$1:$CF$106,ROW($D95),5),"")</f>
        <v/>
      </c>
      <c r="C94" s="148" t="str">
        <f>IF(INDEX('CoC Ranking Data'!$A$1:$CF$106,ROW($D95),83)&lt;&gt;"",INDEX('CoC Ranking Data'!$A$1:$CF$106,ROW($D95),83),"")</f>
        <v/>
      </c>
    </row>
    <row r="95" spans="1:3" x14ac:dyDescent="0.25">
      <c r="A95" s="289" t="str">
        <f>IF(INDEX('CoC Ranking Data'!$A$1:$CF$106,ROW($D96),4)&lt;&gt;"",INDEX('CoC Ranking Data'!$A$1:$CF$106,ROW($D96),4),"")</f>
        <v/>
      </c>
      <c r="B95" s="289" t="str">
        <f>IF(INDEX('CoC Ranking Data'!$A$1:$CF$106,ROW($D96),5)&lt;&gt;"",INDEX('CoC Ranking Data'!$A$1:$CF$106,ROW($D96),5),"")</f>
        <v/>
      </c>
      <c r="C95" s="148" t="str">
        <f>IF(INDEX('CoC Ranking Data'!$A$1:$CF$106,ROW($D96),83)&lt;&gt;"",INDEX('CoC Ranking Data'!$A$1:$CF$106,ROW($D96),83),"")</f>
        <v/>
      </c>
    </row>
    <row r="96" spans="1:3" x14ac:dyDescent="0.25">
      <c r="A96" s="289" t="str">
        <f>IF(INDEX('CoC Ranking Data'!$A$1:$CF$106,ROW($D97),4)&lt;&gt;"",INDEX('CoC Ranking Data'!$A$1:$CF$106,ROW($D97),4),"")</f>
        <v/>
      </c>
      <c r="B96" s="289" t="str">
        <f>IF(INDEX('CoC Ranking Data'!$A$1:$CF$106,ROW($D97),5)&lt;&gt;"",INDEX('CoC Ranking Data'!$A$1:$CF$106,ROW($D97),5),"")</f>
        <v/>
      </c>
      <c r="C96" s="148" t="str">
        <f>IF(INDEX('CoC Ranking Data'!$A$1:$CF$106,ROW($D97),83)&lt;&gt;"",INDEX('CoC Ranking Data'!$A$1:$CF$106,ROW($D97),83),"")</f>
        <v/>
      </c>
    </row>
    <row r="97" spans="1:3" x14ac:dyDescent="0.25">
      <c r="A97" s="289" t="str">
        <f>IF(INDEX('CoC Ranking Data'!$A$1:$CF$106,ROW($D98),4)&lt;&gt;"",INDEX('CoC Ranking Data'!$A$1:$CF$106,ROW($D98),4),"")</f>
        <v/>
      </c>
      <c r="B97" s="289" t="str">
        <f>IF(INDEX('CoC Ranking Data'!$A$1:$CF$106,ROW($D98),5)&lt;&gt;"",INDEX('CoC Ranking Data'!$A$1:$CF$106,ROW($D98),5),"")</f>
        <v/>
      </c>
      <c r="C97" s="148" t="str">
        <f>IF(INDEX('CoC Ranking Data'!$A$1:$CF$106,ROW($D98),83)&lt;&gt;"",INDEX('CoC Ranking Data'!$A$1:$CF$106,ROW($D98),83),"")</f>
        <v/>
      </c>
    </row>
    <row r="98" spans="1:3" x14ac:dyDescent="0.25">
      <c r="A98" s="289" t="str">
        <f>IF(INDEX('CoC Ranking Data'!$A$1:$CF$106,ROW($D99),4)&lt;&gt;"",INDEX('CoC Ranking Data'!$A$1:$CF$106,ROW($D99),4),"")</f>
        <v/>
      </c>
      <c r="B98" s="289" t="str">
        <f>IF(INDEX('CoC Ranking Data'!$A$1:$CF$106,ROW($D99),5)&lt;&gt;"",INDEX('CoC Ranking Data'!$A$1:$CF$106,ROW($D99),5),"")</f>
        <v/>
      </c>
      <c r="C98" s="148" t="str">
        <f>IF(INDEX('CoC Ranking Data'!$A$1:$CF$106,ROW($D99),83)&lt;&gt;"",INDEX('CoC Ranking Data'!$A$1:$CF$106,ROW($D99),83),"")</f>
        <v/>
      </c>
    </row>
    <row r="99" spans="1:3" x14ac:dyDescent="0.25">
      <c r="A99" s="289" t="str">
        <f>IF(INDEX('CoC Ranking Data'!$A$1:$CF$106,ROW($D100),4)&lt;&gt;"",INDEX('CoC Ranking Data'!$A$1:$CF$106,ROW($D100),4),"")</f>
        <v/>
      </c>
      <c r="B99" s="289" t="str">
        <f>IF(INDEX('CoC Ranking Data'!$A$1:$CF$106,ROW($D100),5)&lt;&gt;"",INDEX('CoC Ranking Data'!$A$1:$CF$106,ROW($D100),5),"")</f>
        <v/>
      </c>
      <c r="C99" s="148" t="str">
        <f>IF(INDEX('CoC Ranking Data'!$A$1:$CF$106,ROW($D100),83)&lt;&gt;"",INDEX('CoC Ranking Data'!$A$1:$CF$106,ROW($D100),83),"")</f>
        <v/>
      </c>
    </row>
    <row r="100" spans="1:3" x14ac:dyDescent="0.25">
      <c r="A100" s="289" t="str">
        <f>IF(INDEX('CoC Ranking Data'!$A$1:$CF$106,ROW($D101),4)&lt;&gt;"",INDEX('CoC Ranking Data'!$A$1:$CF$106,ROW($D101),4),"")</f>
        <v/>
      </c>
      <c r="B100" s="289" t="str">
        <f>IF(INDEX('CoC Ranking Data'!$A$1:$CF$106,ROW($D101),5)&lt;&gt;"",INDEX('CoC Ranking Data'!$A$1:$CF$106,ROW($D101),5),"")</f>
        <v/>
      </c>
      <c r="C100" s="148" t="str">
        <f>IF(INDEX('CoC Ranking Data'!$A$1:$CF$106,ROW($D101),83)&lt;&gt;"",INDEX('CoC Ranking Data'!$A$1:$CF$106,ROW($D101),83),"")</f>
        <v/>
      </c>
    </row>
    <row r="101" spans="1:3" x14ac:dyDescent="0.25">
      <c r="A101" s="289" t="str">
        <f>IF(INDEX('CoC Ranking Data'!$A$1:$CF$106,ROW($D102),4)&lt;&gt;"",INDEX('CoC Ranking Data'!$A$1:$CF$106,ROW($D102),4),"")</f>
        <v/>
      </c>
      <c r="B101" s="289" t="str">
        <f>IF(INDEX('CoC Ranking Data'!$A$1:$CF$106,ROW($D102),5)&lt;&gt;"",INDEX('CoC Ranking Data'!$A$1:$CF$106,ROW($D102),5),"")</f>
        <v/>
      </c>
      <c r="C101" s="148" t="str">
        <f>IF(INDEX('CoC Ranking Data'!$A$1:$CF$106,ROW($D102),83)&lt;&gt;"",INDEX('CoC Ranking Data'!$A$1:$CF$106,ROW($D102),83),"")</f>
        <v/>
      </c>
    </row>
    <row r="102" spans="1:3" x14ac:dyDescent="0.25">
      <c r="A102" s="289" t="str">
        <f>IF(INDEX('CoC Ranking Data'!$A$1:$CF$106,ROW($D103),4)&lt;&gt;"",INDEX('CoC Ranking Data'!$A$1:$CF$106,ROW($D103),4),"")</f>
        <v/>
      </c>
      <c r="B102" s="289" t="str">
        <f>IF(INDEX('CoC Ranking Data'!$A$1:$CF$106,ROW($D103),5)&lt;&gt;"",INDEX('CoC Ranking Data'!$A$1:$CF$106,ROW($D103),5),"")</f>
        <v/>
      </c>
      <c r="C102" s="148" t="str">
        <f>IF(INDEX('CoC Ranking Data'!$A$1:$CF$106,ROW($D103),83)&lt;&gt;"",INDEX('CoC Ranking Data'!$A$1:$CF$106,ROW($D103),83),"")</f>
        <v/>
      </c>
    </row>
  </sheetData>
  <sheetProtection algorithmName="SHA-512" hashValue="u3pgwFyNMXOSBE+Oe7+LJlDlVesOLSgeD3qYrnQJr1zmF4DSTRX3RXjNeGPkyhMyHlitcqAaouN2XfIOvyTh8A==" saltValue="DLgtogCPjOBYHvnkeQg/gA==" spinCount="100000" sheet="1" objects="1" scenarios="1" selectLockedCells="1"/>
  <autoFilter ref="A7:C7" xr:uid="{00000000-0009-0000-0000-000021000000}">
    <sortState xmlns:xlrd2="http://schemas.microsoft.com/office/spreadsheetml/2017/richdata2" ref="A10:D56">
      <sortCondition ref="A9"/>
    </sortState>
  </autoFilter>
  <hyperlinks>
    <hyperlink ref="E1" location="'Scoring Chart'!A1" display="Return to Scoring Chart" xr:uid="{00000000-0004-0000-2100-000000000000}"/>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8"/>
  <dimension ref="A1:I104"/>
  <sheetViews>
    <sheetView showGridLines="0" workbookViewId="0">
      <selection activeCell="E1" sqref="E1"/>
    </sheetView>
  </sheetViews>
  <sheetFormatPr defaultRowHeight="14.25" x14ac:dyDescent="0.2"/>
  <cols>
    <col min="1" max="1" width="50.7109375" style="13" customWidth="1"/>
    <col min="2" max="2" width="60.42578125" style="13" customWidth="1"/>
    <col min="3" max="3" width="25.7109375" style="13" customWidth="1"/>
    <col min="4" max="4" width="17.85546875" style="13" customWidth="1"/>
    <col min="5" max="5" width="18.85546875" style="13" customWidth="1"/>
    <col min="6" max="6" width="14.42578125" style="13" customWidth="1"/>
    <col min="7" max="7" width="13.42578125" style="13" customWidth="1"/>
    <col min="8" max="8" width="14.140625" style="13" customWidth="1"/>
    <col min="9" max="9" width="13.28515625" style="13" customWidth="1"/>
    <col min="10" max="16384" width="9.140625" style="13"/>
  </cols>
  <sheetData>
    <row r="1" spans="1:9" ht="18" x14ac:dyDescent="0.25">
      <c r="A1" s="482"/>
      <c r="B1" s="348" t="s">
        <v>852</v>
      </c>
      <c r="C1" s="213"/>
      <c r="E1" s="373" t="s">
        <v>342</v>
      </c>
    </row>
    <row r="2" spans="1:9" customFormat="1" ht="15.75" customHeight="1" x14ac:dyDescent="0.25">
      <c r="A2" s="2"/>
      <c r="B2" s="477" t="s">
        <v>886</v>
      </c>
    </row>
    <row r="3" spans="1:9" customFormat="1" ht="15.75" customHeight="1" x14ac:dyDescent="0.25">
      <c r="A3" s="2"/>
      <c r="B3" s="477" t="s">
        <v>888</v>
      </c>
    </row>
    <row r="4" spans="1:9" customFormat="1" ht="15.75" customHeight="1" x14ac:dyDescent="0.25">
      <c r="A4" s="2"/>
      <c r="B4" s="477" t="s">
        <v>889</v>
      </c>
    </row>
    <row r="5" spans="1:9" customFormat="1" ht="15.75" customHeight="1" x14ac:dyDescent="0.25">
      <c r="B5" s="477" t="s">
        <v>890</v>
      </c>
    </row>
    <row r="6" spans="1:9" ht="15.75" thickBot="1" x14ac:dyDescent="0.3">
      <c r="D6"/>
      <c r="E6"/>
      <c r="F6"/>
    </row>
    <row r="7" spans="1:9" ht="15" thickBot="1" x14ac:dyDescent="0.25">
      <c r="A7" s="465" t="s">
        <v>2</v>
      </c>
      <c r="B7" s="465" t="s">
        <v>3</v>
      </c>
      <c r="C7" s="293" t="s">
        <v>4</v>
      </c>
      <c r="D7" s="465" t="s">
        <v>255</v>
      </c>
      <c r="E7" s="465" t="s">
        <v>593</v>
      </c>
      <c r="F7" s="321" t="s">
        <v>1</v>
      </c>
    </row>
    <row r="8" spans="1:9" s="14" customFormat="1" ht="12.75" x14ac:dyDescent="0.2">
      <c r="A8" s="286" t="str">
        <f>IF(INDEX('CoC Ranking Data'!$A$1:$CF$106,ROW($E9),4)&lt;&gt;"",INDEX('CoC Ranking Data'!$A$1:$CF$106,ROW($E9),4),"")</f>
        <v>Armstrong County Community Action Agency</v>
      </c>
      <c r="B8" s="286" t="str">
        <f>IF(INDEX('CoC Ranking Data'!$A$1:$CF$106,ROW($E9),5)&lt;&gt;"",INDEX('CoC Ranking Data'!$A$1:$CF$106,ROW($E9),5),"")</f>
        <v>Armstrong County Permanent Supportive Housing Program</v>
      </c>
      <c r="C8" s="287" t="str">
        <f>IF(INDEX('CoC Ranking Data'!$A$1:$CF$106,ROW($E9),7)&lt;&gt;"",INDEX('CoC Ranking Data'!$A$1:$CF$106,ROW($E9),7),"")</f>
        <v>PH</v>
      </c>
      <c r="D8" s="207">
        <f>IF(INDEX('CoC Ranking Data'!$A$1:$CF$106,ROW($E9),44)&lt;&gt;"",INDEX('CoC Ranking Data'!$A$1:$CF$106,ROW($E9),44),"")</f>
        <v>0</v>
      </c>
      <c r="E8" s="207">
        <f>IF(INDEX('CoC Ranking Data'!$A$1:$CF$106,ROW($E9),45)&lt;&gt;"",INDEX('CoC Ranking Data'!$A$1:$CF$106,ROW($E9),45),"")</f>
        <v>0</v>
      </c>
      <c r="F8" s="318">
        <f>IF(A8&lt;&gt;"",SUM(H8:I8),"")</f>
        <v>6</v>
      </c>
      <c r="H8" s="483">
        <f>IF(AND(A8&lt;&gt;"",D8&lt;&gt;""), IF(D8 = 0, 3, IF(AND(D8&gt;=0.0001,D8&lt;0.02501),2, IF(AND(D8&gt;=0.02501,D8&lt;= 0.05),1,0))),"")</f>
        <v>3</v>
      </c>
      <c r="I8" s="483">
        <f>IF(AND(A8&lt;&gt;"",E8&lt;&gt;""), IF(E8 = 0, 3, IF(AND(E8&gt;=0.0001,E8&lt;0.02501),2, IF(AND(E8&gt;=0.02501,E8&lt;= 0.05),1,0))),"")</f>
        <v>3</v>
      </c>
    </row>
    <row r="9" spans="1:9" s="14" customFormat="1" ht="12.75" x14ac:dyDescent="0.2">
      <c r="A9" s="286" t="str">
        <f>IF(INDEX('CoC Ranking Data'!$A$1:$CF$106,ROW($E10),4)&lt;&gt;"",INDEX('CoC Ranking Data'!$A$1:$CF$106,ROW($E10),4),"")</f>
        <v>Armstrong County Community Action Agency</v>
      </c>
      <c r="B9" s="286" t="str">
        <f>IF(INDEX('CoC Ranking Data'!$A$1:$CF$106,ROW($E10),5)&lt;&gt;"",INDEX('CoC Ranking Data'!$A$1:$CF$106,ROW($E10),5),"")</f>
        <v>Armstrong-Fayette Rapid Rehousing Program</v>
      </c>
      <c r="C9" s="287" t="str">
        <f>IF(INDEX('CoC Ranking Data'!$A$1:$CF$106,ROW($E10),7)&lt;&gt;"",INDEX('CoC Ranking Data'!$A$1:$CF$106,ROW($E10),7),"")</f>
        <v>PH-RRH</v>
      </c>
      <c r="D9" s="207">
        <f>IF(INDEX('CoC Ranking Data'!$A$1:$CF$106,ROW($E10),44)&lt;&gt;"",INDEX('CoC Ranking Data'!$A$1:$CF$106,ROW($E10),44),"")</f>
        <v>0</v>
      </c>
      <c r="E9" s="207">
        <f>IF(INDEX('CoC Ranking Data'!$A$1:$CF$106,ROW($E10),45)&lt;&gt;"",INDEX('CoC Ranking Data'!$A$1:$CF$106,ROW($E10),45),"")</f>
        <v>3.0999999999999999E-3</v>
      </c>
      <c r="F9" s="318">
        <f t="shared" ref="F9:F72" si="0">IF(A9&lt;&gt;"",SUM(H9:I9),"")</f>
        <v>5</v>
      </c>
      <c r="H9" s="483">
        <f t="shared" ref="H9:H72" si="1">IF(AND(A9&lt;&gt;"",D9&lt;&gt;""), IF(D9 = 0, 3, IF(AND(D9&gt;=0.0001,D9&lt;0.02501),2, IF(AND(D9&gt;=0.02501,D9&lt;= 0.05),1,0))),"")</f>
        <v>3</v>
      </c>
      <c r="I9" s="483">
        <f t="shared" ref="I9:I72" si="2">IF(AND(A9&lt;&gt;"",E9&lt;&gt;""), IF(E9 = 0, 3, IF(AND(E9&gt;=0.0001,E9&lt;0.02501),2, IF(AND(E9&gt;=0.02501,E9&lt;= 0.05),1,0))),"")</f>
        <v>2</v>
      </c>
    </row>
    <row r="10" spans="1:9" s="14" customFormat="1" ht="12.75" x14ac:dyDescent="0.2">
      <c r="A10" s="286" t="str">
        <f>IF(INDEX('CoC Ranking Data'!$A$1:$CF$106,ROW($E11),4)&lt;&gt;"",INDEX('CoC Ranking Data'!$A$1:$CF$106,ROW($E11),4),"")</f>
        <v>Armstrong County Community Action Agency</v>
      </c>
      <c r="B10" s="286" t="str">
        <f>IF(INDEX('CoC Ranking Data'!$A$1:$CF$106,ROW($E11),5)&lt;&gt;"",INDEX('CoC Ranking Data'!$A$1:$CF$106,ROW($E11),5),"")</f>
        <v>Rapid Rehousing Program of Armstrong County</v>
      </c>
      <c r="C10" s="287" t="str">
        <f>IF(INDEX('CoC Ranking Data'!$A$1:$CF$106,ROW($E11),7)&lt;&gt;"",INDEX('CoC Ranking Data'!$A$1:$CF$106,ROW($E11),7),"")</f>
        <v>PH-RRH</v>
      </c>
      <c r="D10" s="207">
        <f>IF(INDEX('CoC Ranking Data'!$A$1:$CF$106,ROW($E11),44)&lt;&gt;"",INDEX('CoC Ranking Data'!$A$1:$CF$106,ROW($E11),44),"")</f>
        <v>1.5E-3</v>
      </c>
      <c r="E10" s="207">
        <f>IF(INDEX('CoC Ranking Data'!$A$1:$CF$106,ROW($E11),45)&lt;&gt;"",INDEX('CoC Ranking Data'!$A$1:$CF$106,ROW($E11),45),"")</f>
        <v>1.5E-3</v>
      </c>
      <c r="F10" s="318">
        <f t="shared" si="0"/>
        <v>4</v>
      </c>
      <c r="H10" s="483">
        <f t="shared" si="1"/>
        <v>2</v>
      </c>
      <c r="I10" s="483">
        <f t="shared" si="2"/>
        <v>2</v>
      </c>
    </row>
    <row r="11" spans="1:9" s="14" customFormat="1" ht="12.75" x14ac:dyDescent="0.2">
      <c r="A11" s="286" t="str">
        <f>IF(INDEX('CoC Ranking Data'!$A$1:$CF$106,ROW($E12),4)&lt;&gt;"",INDEX('CoC Ranking Data'!$A$1:$CF$106,ROW($E12),4),"")</f>
        <v>Cameron/Elk Counties Behavioral &amp; Developmental Programs</v>
      </c>
      <c r="B11" s="286" t="str">
        <f>IF(INDEX('CoC Ranking Data'!$A$1:$CF$106,ROW($E12),5)&lt;&gt;"",INDEX('CoC Ranking Data'!$A$1:$CF$106,ROW($E12),5),"")</f>
        <v xml:space="preserve">AHEAD </v>
      </c>
      <c r="C11" s="287" t="str">
        <f>IF(INDEX('CoC Ranking Data'!$A$1:$CF$106,ROW($E12),7)&lt;&gt;"",INDEX('CoC Ranking Data'!$A$1:$CF$106,ROW($E12),7),"")</f>
        <v>PH</v>
      </c>
      <c r="D11" s="207">
        <f>IF(INDEX('CoC Ranking Data'!$A$1:$CF$106,ROW($E12),44)&lt;&gt;"",INDEX('CoC Ranking Data'!$A$1:$CF$106,ROW($E12),44),"")</f>
        <v>1.8100000000000002E-2</v>
      </c>
      <c r="E11" s="207">
        <f>IF(INDEX('CoC Ranking Data'!$A$1:$CF$106,ROW($E12),45)&lt;&gt;"",INDEX('CoC Ranking Data'!$A$1:$CF$106,ROW($E12),45),"")</f>
        <v>0</v>
      </c>
      <c r="F11" s="318">
        <f t="shared" si="0"/>
        <v>5</v>
      </c>
      <c r="H11" s="483">
        <f t="shared" si="1"/>
        <v>2</v>
      </c>
      <c r="I11" s="483">
        <f t="shared" si="2"/>
        <v>3</v>
      </c>
    </row>
    <row r="12" spans="1:9" s="14" customFormat="1" ht="12.75" x14ac:dyDescent="0.2">
      <c r="A12" s="286" t="str">
        <f>IF(INDEX('CoC Ranking Data'!$A$1:$CF$106,ROW($E13),4)&lt;&gt;"",INDEX('CoC Ranking Data'!$A$1:$CF$106,ROW($E13),4),"")</f>
        <v>Cameron/Elk Counties Behavioral &amp; Developmental Programs</v>
      </c>
      <c r="B12" s="286" t="str">
        <f>IF(INDEX('CoC Ranking Data'!$A$1:$CF$106,ROW($E13),5)&lt;&gt;"",INDEX('CoC Ranking Data'!$A$1:$CF$106,ROW($E13),5),"")</f>
        <v xml:space="preserve">Home Again </v>
      </c>
      <c r="C12" s="287" t="str">
        <f>IF(INDEX('CoC Ranking Data'!$A$1:$CF$106,ROW($E13),7)&lt;&gt;"",INDEX('CoC Ranking Data'!$A$1:$CF$106,ROW($E13),7),"")</f>
        <v>PH</v>
      </c>
      <c r="D12" s="207">
        <f>IF(INDEX('CoC Ranking Data'!$A$1:$CF$106,ROW($E13),44)&lt;&gt;"",INDEX('CoC Ranking Data'!$A$1:$CF$106,ROW($E13),44),"")</f>
        <v>1.9199999999999998E-2</v>
      </c>
      <c r="E12" s="207">
        <f>IF(INDEX('CoC Ranking Data'!$A$1:$CF$106,ROW($E13),45)&lt;&gt;"",INDEX('CoC Ranking Data'!$A$1:$CF$106,ROW($E13),45),"")</f>
        <v>3.8E-3</v>
      </c>
      <c r="F12" s="318">
        <f t="shared" si="0"/>
        <v>4</v>
      </c>
      <c r="H12" s="483">
        <f t="shared" si="1"/>
        <v>2</v>
      </c>
      <c r="I12" s="483">
        <f t="shared" si="2"/>
        <v>2</v>
      </c>
    </row>
    <row r="13" spans="1:9" s="14" customFormat="1" ht="12.75" x14ac:dyDescent="0.2">
      <c r="A13" s="286" t="str">
        <f>IF(INDEX('CoC Ranking Data'!$A$1:$CF$106,ROW($E14),4)&lt;&gt;"",INDEX('CoC Ranking Data'!$A$1:$CF$106,ROW($E14),4),"")</f>
        <v>CAPSEA, Inc.</v>
      </c>
      <c r="B13" s="286" t="str">
        <f>IF(INDEX('CoC Ranking Data'!$A$1:$CF$106,ROW($E14),5)&lt;&gt;"",INDEX('CoC Ranking Data'!$A$1:$CF$106,ROW($E14),5),"")</f>
        <v>Housing Plus</v>
      </c>
      <c r="C13" s="287" t="str">
        <f>IF(INDEX('CoC Ranking Data'!$A$1:$CF$106,ROW($E14),7)&lt;&gt;"",INDEX('CoC Ranking Data'!$A$1:$CF$106,ROW($E14),7),"")</f>
        <v>PH</v>
      </c>
      <c r="D13" s="207">
        <f>IF(INDEX('CoC Ranking Data'!$A$1:$CF$106,ROW($E14),44)&lt;&gt;"",INDEX('CoC Ranking Data'!$A$1:$CF$106,ROW($E14),44),"")</f>
        <v>0</v>
      </c>
      <c r="E13" s="207">
        <f>IF(INDEX('CoC Ranking Data'!$A$1:$CF$106,ROW($E14),45)&lt;&gt;"",INDEX('CoC Ranking Data'!$A$1:$CF$106,ROW($E14),45),"")</f>
        <v>0</v>
      </c>
      <c r="F13" s="318">
        <f t="shared" si="0"/>
        <v>6</v>
      </c>
      <c r="H13" s="483">
        <f t="shared" si="1"/>
        <v>3</v>
      </c>
      <c r="I13" s="483">
        <f t="shared" si="2"/>
        <v>3</v>
      </c>
    </row>
    <row r="14" spans="1:9" s="14" customFormat="1" ht="12.75" x14ac:dyDescent="0.2">
      <c r="A14" s="286" t="str">
        <f>IF(INDEX('CoC Ranking Data'!$A$1:$CF$106,ROW($E15),4)&lt;&gt;"",INDEX('CoC Ranking Data'!$A$1:$CF$106,ROW($E15),4),"")</f>
        <v>City Mission-Living Stones, Inc.</v>
      </c>
      <c r="B14" s="286" t="str">
        <f>IF(INDEX('CoC Ranking Data'!$A$1:$CF$106,ROW($E15),5)&lt;&gt;"",INDEX('CoC Ranking Data'!$A$1:$CF$106,ROW($E15),5),"")</f>
        <v>Gallatin School Living Centre</v>
      </c>
      <c r="C14" s="287" t="str">
        <f>IF(INDEX('CoC Ranking Data'!$A$1:$CF$106,ROW($E15),7)&lt;&gt;"",INDEX('CoC Ranking Data'!$A$1:$CF$106,ROW($E15),7),"")</f>
        <v>TH</v>
      </c>
      <c r="D14" s="207">
        <f>IF(INDEX('CoC Ranking Data'!$A$1:$CF$106,ROW($E15),44)&lt;&gt;"",INDEX('CoC Ranking Data'!$A$1:$CF$106,ROW($E15),44),"")</f>
        <v>0</v>
      </c>
      <c r="E14" s="207">
        <f>IF(INDEX('CoC Ranking Data'!$A$1:$CF$106,ROW($E15),45)&lt;&gt;"",INDEX('CoC Ranking Data'!$A$1:$CF$106,ROW($E15),45),"")</f>
        <v>1.6000000000000001E-3</v>
      </c>
      <c r="F14" s="318">
        <f t="shared" si="0"/>
        <v>5</v>
      </c>
      <c r="H14" s="483">
        <f t="shared" si="1"/>
        <v>3</v>
      </c>
      <c r="I14" s="483">
        <f t="shared" si="2"/>
        <v>2</v>
      </c>
    </row>
    <row r="15" spans="1:9" s="14" customFormat="1" ht="12.75" x14ac:dyDescent="0.2">
      <c r="A15" s="286" t="str">
        <f>IF(INDEX('CoC Ranking Data'!$A$1:$CF$106,ROW($E16),4)&lt;&gt;"",INDEX('CoC Ranking Data'!$A$1:$CF$106,ROW($E16),4),"")</f>
        <v>Community Action, Inc.</v>
      </c>
      <c r="B15" s="286" t="str">
        <f>IF(INDEX('CoC Ranking Data'!$A$1:$CF$106,ROW($E16),5)&lt;&gt;"",INDEX('CoC Ranking Data'!$A$1:$CF$106,ROW($E16),5),"")</f>
        <v>Housing for Homeless and Disabled Persons</v>
      </c>
      <c r="C15" s="287" t="str">
        <f>IF(INDEX('CoC Ranking Data'!$A$1:$CF$106,ROW($E16),7)&lt;&gt;"",INDEX('CoC Ranking Data'!$A$1:$CF$106,ROW($E16),7),"")</f>
        <v>PH</v>
      </c>
      <c r="D15" s="207">
        <f>IF(INDEX('CoC Ranking Data'!$A$1:$CF$106,ROW($E16),44)&lt;&gt;"",INDEX('CoC Ranking Data'!$A$1:$CF$106,ROW($E16),44),"")</f>
        <v>0</v>
      </c>
      <c r="E15" s="207">
        <f>IF(INDEX('CoC Ranking Data'!$A$1:$CF$106,ROW($E16),45)&lt;&gt;"",INDEX('CoC Ranking Data'!$A$1:$CF$106,ROW($E16),45),"")</f>
        <v>0</v>
      </c>
      <c r="F15" s="318">
        <f t="shared" si="0"/>
        <v>6</v>
      </c>
      <c r="H15" s="483">
        <f t="shared" si="1"/>
        <v>3</v>
      </c>
      <c r="I15" s="483">
        <f t="shared" si="2"/>
        <v>3</v>
      </c>
    </row>
    <row r="16" spans="1:9" s="14" customFormat="1" ht="12.75" x14ac:dyDescent="0.2">
      <c r="A16" s="286" t="str">
        <f>IF(INDEX('CoC Ranking Data'!$A$1:$CF$106,ROW($E17),4)&lt;&gt;"",INDEX('CoC Ranking Data'!$A$1:$CF$106,ROW($E17),4),"")</f>
        <v>Community Action, Inc.</v>
      </c>
      <c r="B16" s="286" t="str">
        <f>IF(INDEX('CoC Ranking Data'!$A$1:$CF$106,ROW($E17),5)&lt;&gt;"",INDEX('CoC Ranking Data'!$A$1:$CF$106,ROW($E17),5),"")</f>
        <v>Transitional Housing Project</v>
      </c>
      <c r="C16" s="287" t="str">
        <f>IF(INDEX('CoC Ranking Data'!$A$1:$CF$106,ROW($E17),7)&lt;&gt;"",INDEX('CoC Ranking Data'!$A$1:$CF$106,ROW($E17),7),"")</f>
        <v>TH</v>
      </c>
      <c r="D16" s="207">
        <f>IF(INDEX('CoC Ranking Data'!$A$1:$CF$106,ROW($E17),44)&lt;&gt;"",INDEX('CoC Ranking Data'!$A$1:$CF$106,ROW($E17),44),"")</f>
        <v>0</v>
      </c>
      <c r="E16" s="207">
        <f>IF(INDEX('CoC Ranking Data'!$A$1:$CF$106,ROW($E17),45)&lt;&gt;"",INDEX('CoC Ranking Data'!$A$1:$CF$106,ROW($E17),45),"")</f>
        <v>0</v>
      </c>
      <c r="F16" s="318">
        <f t="shared" si="0"/>
        <v>6</v>
      </c>
      <c r="H16" s="483">
        <f t="shared" si="1"/>
        <v>3</v>
      </c>
      <c r="I16" s="483">
        <f t="shared" si="2"/>
        <v>3</v>
      </c>
    </row>
    <row r="17" spans="1:9" s="14" customFormat="1" ht="12.75" x14ac:dyDescent="0.2">
      <c r="A17" s="286" t="str">
        <f>IF(INDEX('CoC Ranking Data'!$A$1:$CF$106,ROW($E18),4)&lt;&gt;"",INDEX('CoC Ranking Data'!$A$1:$CF$106,ROW($E18),4),"")</f>
        <v>Community Connections of Clearfield/Jefferson</v>
      </c>
      <c r="B17" s="286" t="str">
        <f>IF(INDEX('CoC Ranking Data'!$A$1:$CF$106,ROW($E18),5)&lt;&gt;"",INDEX('CoC Ranking Data'!$A$1:$CF$106,ROW($E18),5),"")</f>
        <v>Housing First FY 2018 Renewal Application Counties</v>
      </c>
      <c r="C17" s="287" t="str">
        <f>IF(INDEX('CoC Ranking Data'!$A$1:$CF$106,ROW($E18),7)&lt;&gt;"",INDEX('CoC Ranking Data'!$A$1:$CF$106,ROW($E18),7),"")</f>
        <v>PH</v>
      </c>
      <c r="D17" s="207">
        <f>IF(INDEX('CoC Ranking Data'!$A$1:$CF$106,ROW($E18),44)&lt;&gt;"",INDEX('CoC Ranking Data'!$A$1:$CF$106,ROW($E18),44),"")</f>
        <v>0</v>
      </c>
      <c r="E17" s="207">
        <f>IF(INDEX('CoC Ranking Data'!$A$1:$CF$106,ROW($E18),45)&lt;&gt;"",INDEX('CoC Ranking Data'!$A$1:$CF$106,ROW($E18),45),"")</f>
        <v>5.1000000000000004E-3</v>
      </c>
      <c r="F17" s="318">
        <f t="shared" si="0"/>
        <v>5</v>
      </c>
      <c r="H17" s="483">
        <f t="shared" si="1"/>
        <v>3</v>
      </c>
      <c r="I17" s="483">
        <f t="shared" si="2"/>
        <v>2</v>
      </c>
    </row>
    <row r="18" spans="1:9" s="14" customFormat="1" ht="12.75" x14ac:dyDescent="0.2">
      <c r="A18" s="286" t="str">
        <f>IF(INDEX('CoC Ranking Data'!$A$1:$CF$106,ROW($E19),4)&lt;&gt;"",INDEX('CoC Ranking Data'!$A$1:$CF$106,ROW($E19),4),"")</f>
        <v>Community Services of Venango County, Inc.</v>
      </c>
      <c r="B18" s="286" t="str">
        <f>IF(INDEX('CoC Ranking Data'!$A$1:$CF$106,ROW($E19),5)&lt;&gt;"",INDEX('CoC Ranking Data'!$A$1:$CF$106,ROW($E19),5),"")</f>
        <v>Sycamore Commons</v>
      </c>
      <c r="C18" s="287" t="str">
        <f>IF(INDEX('CoC Ranking Data'!$A$1:$CF$106,ROW($E19),7)&lt;&gt;"",INDEX('CoC Ranking Data'!$A$1:$CF$106,ROW($E19),7),"")</f>
        <v>PH</v>
      </c>
      <c r="D18" s="207">
        <f>IF(INDEX('CoC Ranking Data'!$A$1:$CF$106,ROW($E19),44)&lt;&gt;"",INDEX('CoC Ranking Data'!$A$1:$CF$106,ROW($E19),44),"")</f>
        <v>0</v>
      </c>
      <c r="E18" s="207">
        <f>IF(INDEX('CoC Ranking Data'!$A$1:$CF$106,ROW($E19),45)&lt;&gt;"",INDEX('CoC Ranking Data'!$A$1:$CF$106,ROW($E19),45),"")</f>
        <v>0</v>
      </c>
      <c r="F18" s="318">
        <f t="shared" si="0"/>
        <v>6</v>
      </c>
      <c r="H18" s="483">
        <f t="shared" si="1"/>
        <v>3</v>
      </c>
      <c r="I18" s="483">
        <f t="shared" si="2"/>
        <v>3</v>
      </c>
    </row>
    <row r="19" spans="1:9" s="14" customFormat="1" ht="12.75" x14ac:dyDescent="0.2">
      <c r="A19" s="286" t="str">
        <f>IF(INDEX('CoC Ranking Data'!$A$1:$CF$106,ROW($E20),4)&lt;&gt;"",INDEX('CoC Ranking Data'!$A$1:$CF$106,ROW($E20),4),"")</f>
        <v>Connect, Inc.</v>
      </c>
      <c r="B19" s="286" t="str">
        <f>IF(INDEX('CoC Ranking Data'!$A$1:$CF$106,ROW($E20),5)&lt;&gt;"",INDEX('CoC Ranking Data'!$A$1:$CF$106,ROW($E20),5),"")</f>
        <v>Westmoreland Permanent Supportive Housing Expansion</v>
      </c>
      <c r="C19" s="287" t="str">
        <f>IF(INDEX('CoC Ranking Data'!$A$1:$CF$106,ROW($E20),7)&lt;&gt;"",INDEX('CoC Ranking Data'!$A$1:$CF$106,ROW($E20),7),"")</f>
        <v>PH</v>
      </c>
      <c r="D19" s="207">
        <f>IF(INDEX('CoC Ranking Data'!$A$1:$CF$106,ROW($E20),44)&lt;&gt;"",INDEX('CoC Ranking Data'!$A$1:$CF$106,ROW($E20),44),"")</f>
        <v>0</v>
      </c>
      <c r="E19" s="207">
        <f>IF(INDEX('CoC Ranking Data'!$A$1:$CF$106,ROW($E20),45)&lt;&gt;"",INDEX('CoC Ranking Data'!$A$1:$CF$106,ROW($E20),45),"")</f>
        <v>4.3E-3</v>
      </c>
      <c r="F19" s="318">
        <f t="shared" si="0"/>
        <v>5</v>
      </c>
      <c r="H19" s="483">
        <f t="shared" si="1"/>
        <v>3</v>
      </c>
      <c r="I19" s="483">
        <f t="shared" si="2"/>
        <v>2</v>
      </c>
    </row>
    <row r="20" spans="1:9" s="14" customFormat="1" ht="12.75" x14ac:dyDescent="0.2">
      <c r="A20" s="286" t="str">
        <f>IF(INDEX('CoC Ranking Data'!$A$1:$CF$106,ROW($E21),4)&lt;&gt;"",INDEX('CoC Ranking Data'!$A$1:$CF$106,ROW($E21),4),"")</f>
        <v>County of Butler, Human Services</v>
      </c>
      <c r="B20" s="286" t="str">
        <f>IF(INDEX('CoC Ranking Data'!$A$1:$CF$106,ROW($E21),5)&lt;&gt;"",INDEX('CoC Ranking Data'!$A$1:$CF$106,ROW($E21),5),"")</f>
        <v>Home Again Butler County</v>
      </c>
      <c r="C20" s="287" t="str">
        <f>IF(INDEX('CoC Ranking Data'!$A$1:$CF$106,ROW($E21),7)&lt;&gt;"",INDEX('CoC Ranking Data'!$A$1:$CF$106,ROW($E21),7),"")</f>
        <v>PH</v>
      </c>
      <c r="D20" s="207">
        <f>IF(INDEX('CoC Ranking Data'!$A$1:$CF$106,ROW($E21),44)&lt;&gt;"",INDEX('CoC Ranking Data'!$A$1:$CF$106,ROW($E21),44),"")</f>
        <v>0</v>
      </c>
      <c r="E20" s="207">
        <f>IF(INDEX('CoC Ranking Data'!$A$1:$CF$106,ROW($E21),45)&lt;&gt;"",INDEX('CoC Ranking Data'!$A$1:$CF$106,ROW($E21),45),"")</f>
        <v>4.3E-3</v>
      </c>
      <c r="F20" s="318">
        <f t="shared" si="0"/>
        <v>5</v>
      </c>
      <c r="H20" s="483">
        <f t="shared" si="1"/>
        <v>3</v>
      </c>
      <c r="I20" s="483">
        <f t="shared" si="2"/>
        <v>2</v>
      </c>
    </row>
    <row r="21" spans="1:9" s="14" customFormat="1" ht="12.75" x14ac:dyDescent="0.2">
      <c r="A21" s="286" t="str">
        <f>IF(INDEX('CoC Ranking Data'!$A$1:$CF$106,ROW($E22),4)&lt;&gt;"",INDEX('CoC Ranking Data'!$A$1:$CF$106,ROW($E22),4),"")</f>
        <v>County of Butler, Human Services</v>
      </c>
      <c r="B21" s="286" t="str">
        <f>IF(INDEX('CoC Ranking Data'!$A$1:$CF$106,ROW($E22),5)&lt;&gt;"",INDEX('CoC Ranking Data'!$A$1:$CF$106,ROW($E22),5),"")</f>
        <v>HOPE Project</v>
      </c>
      <c r="C21" s="287" t="str">
        <f>IF(INDEX('CoC Ranking Data'!$A$1:$CF$106,ROW($E22),7)&lt;&gt;"",INDEX('CoC Ranking Data'!$A$1:$CF$106,ROW($E22),7),"")</f>
        <v>PH</v>
      </c>
      <c r="D21" s="207">
        <f>IF(INDEX('CoC Ranking Data'!$A$1:$CF$106,ROW($E22),44)&lt;&gt;"",INDEX('CoC Ranking Data'!$A$1:$CF$106,ROW($E22),44),"")</f>
        <v>3.2000000000000002E-3</v>
      </c>
      <c r="E21" s="207">
        <f>IF(INDEX('CoC Ranking Data'!$A$1:$CF$106,ROW($E22),45)&lt;&gt;"",INDEX('CoC Ranking Data'!$A$1:$CF$106,ROW($E22),45),"")</f>
        <v>0</v>
      </c>
      <c r="F21" s="318">
        <f t="shared" si="0"/>
        <v>5</v>
      </c>
      <c r="H21" s="483">
        <f t="shared" si="1"/>
        <v>2</v>
      </c>
      <c r="I21" s="483">
        <f t="shared" si="2"/>
        <v>3</v>
      </c>
    </row>
    <row r="22" spans="1:9" s="14" customFormat="1" ht="12.75" x14ac:dyDescent="0.2">
      <c r="A22" s="286" t="str">
        <f>IF(INDEX('CoC Ranking Data'!$A$1:$CF$106,ROW($E23),4)&lt;&gt;"",INDEX('CoC Ranking Data'!$A$1:$CF$106,ROW($E23),4),"")</f>
        <v>County of Butler, Human Services</v>
      </c>
      <c r="B22" s="286" t="str">
        <f>IF(INDEX('CoC Ranking Data'!$A$1:$CF$106,ROW($E23),5)&lt;&gt;"",INDEX('CoC Ranking Data'!$A$1:$CF$106,ROW($E23),5),"")</f>
        <v>Path Transition Age Project</v>
      </c>
      <c r="C22" s="287" t="str">
        <f>IF(INDEX('CoC Ranking Data'!$A$1:$CF$106,ROW($E23),7)&lt;&gt;"",INDEX('CoC Ranking Data'!$A$1:$CF$106,ROW($E23),7),"")</f>
        <v>PH</v>
      </c>
      <c r="D22" s="207">
        <f>IF(INDEX('CoC Ranking Data'!$A$1:$CF$106,ROW($E23),44)&lt;&gt;"",INDEX('CoC Ranking Data'!$A$1:$CF$106,ROW($E23),44),"")</f>
        <v>0</v>
      </c>
      <c r="E22" s="207">
        <f>IF(INDEX('CoC Ranking Data'!$A$1:$CF$106,ROW($E23),45)&lt;&gt;"",INDEX('CoC Ranking Data'!$A$1:$CF$106,ROW($E23),45),"")</f>
        <v>0</v>
      </c>
      <c r="F22" s="318">
        <f t="shared" si="0"/>
        <v>6</v>
      </c>
      <c r="H22" s="483">
        <f t="shared" si="1"/>
        <v>3</v>
      </c>
      <c r="I22" s="483">
        <f t="shared" si="2"/>
        <v>3</v>
      </c>
    </row>
    <row r="23" spans="1:9" s="14" customFormat="1" ht="12.75" x14ac:dyDescent="0.2">
      <c r="A23" s="286" t="str">
        <f>IF(INDEX('CoC Ranking Data'!$A$1:$CF$106,ROW($E24),4)&lt;&gt;"",INDEX('CoC Ranking Data'!$A$1:$CF$106,ROW($E24),4),"")</f>
        <v>County of Greene</v>
      </c>
      <c r="B23" s="286" t="str">
        <f>IF(INDEX('CoC Ranking Data'!$A$1:$CF$106,ROW($E24),5)&lt;&gt;"",INDEX('CoC Ranking Data'!$A$1:$CF$106,ROW($E24),5),"")</f>
        <v>Greene County Rapid Rehousing Project</v>
      </c>
      <c r="C23" s="287" t="str">
        <f>IF(INDEX('CoC Ranking Data'!$A$1:$CF$106,ROW($E24),7)&lt;&gt;"",INDEX('CoC Ranking Data'!$A$1:$CF$106,ROW($E24),7),"")</f>
        <v>PH-RRH</v>
      </c>
      <c r="D23" s="207">
        <f>IF(INDEX('CoC Ranking Data'!$A$1:$CF$106,ROW($E24),44)&lt;&gt;"",INDEX('CoC Ranking Data'!$A$1:$CF$106,ROW($E24),44),"")</f>
        <v>0</v>
      </c>
      <c r="E23" s="207">
        <f>IF(INDEX('CoC Ranking Data'!$A$1:$CF$106,ROW($E24),45)&lt;&gt;"",INDEX('CoC Ranking Data'!$A$1:$CF$106,ROW($E24),45),"")</f>
        <v>0</v>
      </c>
      <c r="F23" s="318">
        <f t="shared" si="0"/>
        <v>6</v>
      </c>
      <c r="H23" s="483">
        <f t="shared" si="1"/>
        <v>3</v>
      </c>
      <c r="I23" s="483">
        <f t="shared" si="2"/>
        <v>3</v>
      </c>
    </row>
    <row r="24" spans="1:9" s="14" customFormat="1" ht="12.75" x14ac:dyDescent="0.2">
      <c r="A24" s="286" t="str">
        <f>IF(INDEX('CoC Ranking Data'!$A$1:$CF$106,ROW($E25),4)&lt;&gt;"",INDEX('CoC Ranking Data'!$A$1:$CF$106,ROW($E25),4),"")</f>
        <v>County of Greene</v>
      </c>
      <c r="B24" s="286" t="str">
        <f>IF(INDEX('CoC Ranking Data'!$A$1:$CF$106,ROW($E25),5)&lt;&gt;"",INDEX('CoC Ranking Data'!$A$1:$CF$106,ROW($E25),5),"")</f>
        <v>Greene County Shelter + Care Project</v>
      </c>
      <c r="C24" s="287" t="str">
        <f>IF(INDEX('CoC Ranking Data'!$A$1:$CF$106,ROW($E25),7)&lt;&gt;"",INDEX('CoC Ranking Data'!$A$1:$CF$106,ROW($E25),7),"")</f>
        <v>PH</v>
      </c>
      <c r="D24" s="207">
        <f>IF(INDEX('CoC Ranking Data'!$A$1:$CF$106,ROW($E25),44)&lt;&gt;"",INDEX('CoC Ranking Data'!$A$1:$CF$106,ROW($E25),44),"")</f>
        <v>0</v>
      </c>
      <c r="E24" s="207">
        <f>IF(INDEX('CoC Ranking Data'!$A$1:$CF$106,ROW($E25),45)&lt;&gt;"",INDEX('CoC Ranking Data'!$A$1:$CF$106,ROW($E25),45),"")</f>
        <v>0</v>
      </c>
      <c r="F24" s="318">
        <f t="shared" si="0"/>
        <v>6</v>
      </c>
      <c r="H24" s="483">
        <f t="shared" si="1"/>
        <v>3</v>
      </c>
      <c r="I24" s="483">
        <f t="shared" si="2"/>
        <v>3</v>
      </c>
    </row>
    <row r="25" spans="1:9" s="14" customFormat="1" ht="12.75" x14ac:dyDescent="0.2">
      <c r="A25" s="286" t="str">
        <f>IF(INDEX('CoC Ranking Data'!$A$1:$CF$106,ROW($E26),4)&lt;&gt;"",INDEX('CoC Ranking Data'!$A$1:$CF$106,ROW($E26),4),"")</f>
        <v>County of Greene</v>
      </c>
      <c r="B25" s="286" t="str">
        <f>IF(INDEX('CoC Ranking Data'!$A$1:$CF$106,ROW($E26),5)&lt;&gt;"",INDEX('CoC Ranking Data'!$A$1:$CF$106,ROW($E26),5),"")</f>
        <v>Greene County Supportive Housing Project</v>
      </c>
      <c r="C25" s="287" t="str">
        <f>IF(INDEX('CoC Ranking Data'!$A$1:$CF$106,ROW($E26),7)&lt;&gt;"",INDEX('CoC Ranking Data'!$A$1:$CF$106,ROW($E26),7),"")</f>
        <v>PH</v>
      </c>
      <c r="D25" s="207">
        <f>IF(INDEX('CoC Ranking Data'!$A$1:$CF$106,ROW($E26),44)&lt;&gt;"",INDEX('CoC Ranking Data'!$A$1:$CF$106,ROW($E26),44),"")</f>
        <v>0</v>
      </c>
      <c r="E25" s="207">
        <f>IF(INDEX('CoC Ranking Data'!$A$1:$CF$106,ROW($E26),45)&lt;&gt;"",INDEX('CoC Ranking Data'!$A$1:$CF$106,ROW($E26),45),"")</f>
        <v>0</v>
      </c>
      <c r="F25" s="318">
        <f t="shared" si="0"/>
        <v>6</v>
      </c>
      <c r="H25" s="483">
        <f t="shared" si="1"/>
        <v>3</v>
      </c>
      <c r="I25" s="483">
        <f t="shared" si="2"/>
        <v>3</v>
      </c>
    </row>
    <row r="26" spans="1:9" s="14" customFormat="1" ht="12.75" x14ac:dyDescent="0.2">
      <c r="A26" s="286" t="str">
        <f>IF(INDEX('CoC Ranking Data'!$A$1:$CF$106,ROW($E27),4)&lt;&gt;"",INDEX('CoC Ranking Data'!$A$1:$CF$106,ROW($E27),4),"")</f>
        <v>County of Washington</v>
      </c>
      <c r="B26" s="286" t="str">
        <f>IF(INDEX('CoC Ranking Data'!$A$1:$CF$106,ROW($E27),5)&lt;&gt;"",INDEX('CoC Ranking Data'!$A$1:$CF$106,ROW($E27),5),"")</f>
        <v>Crossing Pointe</v>
      </c>
      <c r="C26" s="287" t="str">
        <f>IF(INDEX('CoC Ranking Data'!$A$1:$CF$106,ROW($E27),7)&lt;&gt;"",INDEX('CoC Ranking Data'!$A$1:$CF$106,ROW($E27),7),"")</f>
        <v>PH</v>
      </c>
      <c r="D26" s="207">
        <f>IF(INDEX('CoC Ranking Data'!$A$1:$CF$106,ROW($E27),44)&lt;&gt;"",INDEX('CoC Ranking Data'!$A$1:$CF$106,ROW($E27),44),"")</f>
        <v>0</v>
      </c>
      <c r="E26" s="207">
        <f>IF(INDEX('CoC Ranking Data'!$A$1:$CF$106,ROW($E27),45)&lt;&gt;"",INDEX('CoC Ranking Data'!$A$1:$CF$106,ROW($E27),45),"")</f>
        <v>0</v>
      </c>
      <c r="F26" s="318">
        <f t="shared" si="0"/>
        <v>6</v>
      </c>
      <c r="H26" s="483">
        <f t="shared" si="1"/>
        <v>3</v>
      </c>
      <c r="I26" s="483">
        <f t="shared" si="2"/>
        <v>3</v>
      </c>
    </row>
    <row r="27" spans="1:9" s="14" customFormat="1" ht="12.75" x14ac:dyDescent="0.2">
      <c r="A27" s="286" t="str">
        <f>IF(INDEX('CoC Ranking Data'!$A$1:$CF$106,ROW($E28),4)&lt;&gt;"",INDEX('CoC Ranking Data'!$A$1:$CF$106,ROW($E28),4),"")</f>
        <v>County of Washington</v>
      </c>
      <c r="B27" s="286" t="str">
        <f>IF(INDEX('CoC Ranking Data'!$A$1:$CF$106,ROW($E28),5)&lt;&gt;"",INDEX('CoC Ranking Data'!$A$1:$CF$106,ROW($E28),5),"")</f>
        <v>Permanent Supportive Housing</v>
      </c>
      <c r="C27" s="287" t="str">
        <f>IF(INDEX('CoC Ranking Data'!$A$1:$CF$106,ROW($E28),7)&lt;&gt;"",INDEX('CoC Ranking Data'!$A$1:$CF$106,ROW($E28),7),"")</f>
        <v>PH</v>
      </c>
      <c r="D27" s="207">
        <f>IF(INDEX('CoC Ranking Data'!$A$1:$CF$106,ROW($E28),44)&lt;&gt;"",INDEX('CoC Ranking Data'!$A$1:$CF$106,ROW($E28),44),"")</f>
        <v>0</v>
      </c>
      <c r="E27" s="207">
        <f>IF(INDEX('CoC Ranking Data'!$A$1:$CF$106,ROW($E28),45)&lt;&gt;"",INDEX('CoC Ranking Data'!$A$1:$CF$106,ROW($E28),45),"")</f>
        <v>0</v>
      </c>
      <c r="F27" s="318">
        <f t="shared" si="0"/>
        <v>6</v>
      </c>
      <c r="H27" s="483">
        <f t="shared" si="1"/>
        <v>3</v>
      </c>
      <c r="I27" s="483">
        <f t="shared" si="2"/>
        <v>3</v>
      </c>
    </row>
    <row r="28" spans="1:9" s="14" customFormat="1" ht="12.75" x14ac:dyDescent="0.2">
      <c r="A28" s="286" t="str">
        <f>IF(INDEX('CoC Ranking Data'!$A$1:$CF$106,ROW($E29),4)&lt;&gt;"",INDEX('CoC Ranking Data'!$A$1:$CF$106,ROW($E29),4),"")</f>
        <v>County of Washington</v>
      </c>
      <c r="B28" s="286" t="str">
        <f>IF(INDEX('CoC Ranking Data'!$A$1:$CF$106,ROW($E29),5)&lt;&gt;"",INDEX('CoC Ranking Data'!$A$1:$CF$106,ROW($E29),5),"")</f>
        <v>Shelter plus Care - Washington City Mission</v>
      </c>
      <c r="C28" s="287" t="str">
        <f>IF(INDEX('CoC Ranking Data'!$A$1:$CF$106,ROW($E29),7)&lt;&gt;"",INDEX('CoC Ranking Data'!$A$1:$CF$106,ROW($E29),7),"")</f>
        <v>PH</v>
      </c>
      <c r="D28" s="207">
        <f>IF(INDEX('CoC Ranking Data'!$A$1:$CF$106,ROW($E29),44)&lt;&gt;"",INDEX('CoC Ranking Data'!$A$1:$CF$106,ROW($E29),44),"")</f>
        <v>8.9999999999999993E-3</v>
      </c>
      <c r="E28" s="207">
        <f>IF(INDEX('CoC Ranking Data'!$A$1:$CF$106,ROW($E29),45)&lt;&gt;"",INDEX('CoC Ranking Data'!$A$1:$CF$106,ROW($E29),45),"")</f>
        <v>1.8100000000000002E-2</v>
      </c>
      <c r="F28" s="318">
        <f t="shared" si="0"/>
        <v>4</v>
      </c>
      <c r="H28" s="483">
        <f t="shared" si="1"/>
        <v>2</v>
      </c>
      <c r="I28" s="483">
        <f t="shared" si="2"/>
        <v>2</v>
      </c>
    </row>
    <row r="29" spans="1:9" s="14" customFormat="1" ht="12.75" x14ac:dyDescent="0.2">
      <c r="A29" s="286" t="str">
        <f>IF(INDEX('CoC Ranking Data'!$A$1:$CF$106,ROW($E30),4)&lt;&gt;"",INDEX('CoC Ranking Data'!$A$1:$CF$106,ROW($E30),4),"")</f>
        <v>County of Washington</v>
      </c>
      <c r="B29" s="286" t="str">
        <f>IF(INDEX('CoC Ranking Data'!$A$1:$CF$106,ROW($E30),5)&lt;&gt;"",INDEX('CoC Ranking Data'!$A$1:$CF$106,ROW($E30),5),"")</f>
        <v>Shelter plus Care I</v>
      </c>
      <c r="C29" s="287" t="str">
        <f>IF(INDEX('CoC Ranking Data'!$A$1:$CF$106,ROW($E30),7)&lt;&gt;"",INDEX('CoC Ranking Data'!$A$1:$CF$106,ROW($E30),7),"")</f>
        <v>PH</v>
      </c>
      <c r="D29" s="207">
        <f>IF(INDEX('CoC Ranking Data'!$A$1:$CF$106,ROW($E30),44)&lt;&gt;"",INDEX('CoC Ranking Data'!$A$1:$CF$106,ROW($E30),44),"")</f>
        <v>2.4199999999999999E-2</v>
      </c>
      <c r="E29" s="207">
        <f>IF(INDEX('CoC Ranking Data'!$A$1:$CF$106,ROW($E30),45)&lt;&gt;"",INDEX('CoC Ranking Data'!$A$1:$CF$106,ROW($E30),45),"")</f>
        <v>0</v>
      </c>
      <c r="F29" s="318">
        <f t="shared" si="0"/>
        <v>5</v>
      </c>
      <c r="H29" s="483">
        <f t="shared" si="1"/>
        <v>2</v>
      </c>
      <c r="I29" s="483">
        <f t="shared" si="2"/>
        <v>3</v>
      </c>
    </row>
    <row r="30" spans="1:9" s="14" customFormat="1" ht="12.75" x14ac:dyDescent="0.2">
      <c r="A30" s="286" t="str">
        <f>IF(INDEX('CoC Ranking Data'!$A$1:$CF$106,ROW($E31),4)&lt;&gt;"",INDEX('CoC Ranking Data'!$A$1:$CF$106,ROW($E31),4),"")</f>
        <v>County of Washington</v>
      </c>
      <c r="B30" s="286" t="str">
        <f>IF(INDEX('CoC Ranking Data'!$A$1:$CF$106,ROW($E31),5)&lt;&gt;"",INDEX('CoC Ranking Data'!$A$1:$CF$106,ROW($E31),5),"")</f>
        <v>Supportive Living</v>
      </c>
      <c r="C30" s="287" t="str">
        <f>IF(INDEX('CoC Ranking Data'!$A$1:$CF$106,ROW($E31),7)&lt;&gt;"",INDEX('CoC Ranking Data'!$A$1:$CF$106,ROW($E31),7),"")</f>
        <v>PH</v>
      </c>
      <c r="D30" s="207">
        <f>IF(INDEX('CoC Ranking Data'!$A$1:$CF$106,ROW($E31),44)&lt;&gt;"",INDEX('CoC Ranking Data'!$A$1:$CF$106,ROW($E31),44),"")</f>
        <v>0</v>
      </c>
      <c r="E30" s="207">
        <f>IF(INDEX('CoC Ranking Data'!$A$1:$CF$106,ROW($E31),45)&lt;&gt;"",INDEX('CoC Ranking Data'!$A$1:$CF$106,ROW($E31),45),"")</f>
        <v>0</v>
      </c>
      <c r="F30" s="318">
        <f t="shared" si="0"/>
        <v>6</v>
      </c>
      <c r="H30" s="483">
        <f t="shared" si="1"/>
        <v>3</v>
      </c>
      <c r="I30" s="483">
        <f t="shared" si="2"/>
        <v>3</v>
      </c>
    </row>
    <row r="31" spans="1:9" s="14" customFormat="1" ht="12.75" x14ac:dyDescent="0.2">
      <c r="A31" s="286" t="str">
        <f>IF(INDEX('CoC Ranking Data'!$A$1:$CF$106,ROW($E32),4)&lt;&gt;"",INDEX('CoC Ranking Data'!$A$1:$CF$106,ROW($E32),4),"")</f>
        <v>Crawford County Coalition on Housing Needs, Inc.</v>
      </c>
      <c r="B31" s="286" t="str">
        <f>IF(INDEX('CoC Ranking Data'!$A$1:$CF$106,ROW($E32),5)&lt;&gt;"",INDEX('CoC Ranking Data'!$A$1:$CF$106,ROW($E32),5),"")</f>
        <v>Liberty House Transitional Housing Program</v>
      </c>
      <c r="C31" s="287" t="str">
        <f>IF(INDEX('CoC Ranking Data'!$A$1:$CF$106,ROW($E32),7)&lt;&gt;"",INDEX('CoC Ranking Data'!$A$1:$CF$106,ROW($E32),7),"")</f>
        <v>TH</v>
      </c>
      <c r="D31" s="207">
        <f>IF(INDEX('CoC Ranking Data'!$A$1:$CF$106,ROW($E32),44)&lt;&gt;"",INDEX('CoC Ranking Data'!$A$1:$CF$106,ROW($E32),44),"")</f>
        <v>0</v>
      </c>
      <c r="E31" s="207">
        <f>IF(INDEX('CoC Ranking Data'!$A$1:$CF$106,ROW($E32),45)&lt;&gt;"",INDEX('CoC Ranking Data'!$A$1:$CF$106,ROW($E32),45),"")</f>
        <v>0</v>
      </c>
      <c r="F31" s="318">
        <f t="shared" si="0"/>
        <v>6</v>
      </c>
      <c r="H31" s="483">
        <f t="shared" si="1"/>
        <v>3</v>
      </c>
      <c r="I31" s="483">
        <f t="shared" si="2"/>
        <v>3</v>
      </c>
    </row>
    <row r="32" spans="1:9" s="14" customFormat="1" ht="12.75" x14ac:dyDescent="0.2">
      <c r="A32" s="286" t="str">
        <f>IF(INDEX('CoC Ranking Data'!$A$1:$CF$106,ROW($E33),4)&lt;&gt;"",INDEX('CoC Ranking Data'!$A$1:$CF$106,ROW($E33),4),"")</f>
        <v>Crawford County Commissioners</v>
      </c>
      <c r="B32" s="286" t="str">
        <f>IF(INDEX('CoC Ranking Data'!$A$1:$CF$106,ROW($E33),5)&lt;&gt;"",INDEX('CoC Ranking Data'!$A$1:$CF$106,ROW($E33),5),"")</f>
        <v>Crawford County Shelter plus Care</v>
      </c>
      <c r="C32" s="287" t="str">
        <f>IF(INDEX('CoC Ranking Data'!$A$1:$CF$106,ROW($E33),7)&lt;&gt;"",INDEX('CoC Ranking Data'!$A$1:$CF$106,ROW($E33),7),"")</f>
        <v>PH</v>
      </c>
      <c r="D32" s="207">
        <f>IF(INDEX('CoC Ranking Data'!$A$1:$CF$106,ROW($E33),44)&lt;&gt;"",INDEX('CoC Ranking Data'!$A$1:$CF$106,ROW($E33),44),"")</f>
        <v>0</v>
      </c>
      <c r="E32" s="207">
        <f>IF(INDEX('CoC Ranking Data'!$A$1:$CF$106,ROW($E33),45)&lt;&gt;"",INDEX('CoC Ranking Data'!$A$1:$CF$106,ROW($E33),45),"")</f>
        <v>0</v>
      </c>
      <c r="F32" s="318">
        <f t="shared" si="0"/>
        <v>6</v>
      </c>
      <c r="H32" s="483">
        <f t="shared" si="1"/>
        <v>3</v>
      </c>
      <c r="I32" s="483">
        <f t="shared" si="2"/>
        <v>3</v>
      </c>
    </row>
    <row r="33" spans="1:9" s="14" customFormat="1" ht="12.75" x14ac:dyDescent="0.2">
      <c r="A33" s="286" t="str">
        <f>IF(INDEX('CoC Ranking Data'!$A$1:$CF$106,ROW($E34),4)&lt;&gt;"",INDEX('CoC Ranking Data'!$A$1:$CF$106,ROW($E34),4),"")</f>
        <v>Crawford County Mental Health Awareness Program, Inc.</v>
      </c>
      <c r="B33" s="286" t="str">
        <f>IF(INDEX('CoC Ranking Data'!$A$1:$CF$106,ROW($E34),5)&lt;&gt;"",INDEX('CoC Ranking Data'!$A$1:$CF$106,ROW($E34),5),"")</f>
        <v>CHAPS Fairweather Lodge</v>
      </c>
      <c r="C33" s="287" t="str">
        <f>IF(INDEX('CoC Ranking Data'!$A$1:$CF$106,ROW($E34),7)&lt;&gt;"",INDEX('CoC Ranking Data'!$A$1:$CF$106,ROW($E34),7),"")</f>
        <v>PH</v>
      </c>
      <c r="D33" s="207">
        <f>IF(INDEX('CoC Ranking Data'!$A$1:$CF$106,ROW($E34),44)&lt;&gt;"",INDEX('CoC Ranking Data'!$A$1:$CF$106,ROW($E34),44),"")</f>
        <v>0</v>
      </c>
      <c r="E33" s="207">
        <f>IF(INDEX('CoC Ranking Data'!$A$1:$CF$106,ROW($E34),45)&lt;&gt;"",INDEX('CoC Ranking Data'!$A$1:$CF$106,ROW($E34),45),"")</f>
        <v>0</v>
      </c>
      <c r="F33" s="318">
        <f t="shared" si="0"/>
        <v>6</v>
      </c>
      <c r="H33" s="483">
        <f t="shared" si="1"/>
        <v>3</v>
      </c>
      <c r="I33" s="483">
        <f t="shared" si="2"/>
        <v>3</v>
      </c>
    </row>
    <row r="34" spans="1:9" s="14" customFormat="1" ht="12.75" x14ac:dyDescent="0.2">
      <c r="A34" s="286" t="str">
        <f>IF(INDEX('CoC Ranking Data'!$A$1:$CF$106,ROW($E35),4)&lt;&gt;"",INDEX('CoC Ranking Data'!$A$1:$CF$106,ROW($E35),4),"")</f>
        <v>Crawford County Mental Health Awareness Program, Inc.</v>
      </c>
      <c r="B34" s="286" t="str">
        <f>IF(INDEX('CoC Ranking Data'!$A$1:$CF$106,ROW($E35),5)&lt;&gt;"",INDEX('CoC Ranking Data'!$A$1:$CF$106,ROW($E35),5),"")</f>
        <v xml:space="preserve">CHAPS Family Housing </v>
      </c>
      <c r="C34" s="287" t="str">
        <f>IF(INDEX('CoC Ranking Data'!$A$1:$CF$106,ROW($E35),7)&lt;&gt;"",INDEX('CoC Ranking Data'!$A$1:$CF$106,ROW($E35),7),"")</f>
        <v>PH</v>
      </c>
      <c r="D34" s="207">
        <f>IF(INDEX('CoC Ranking Data'!$A$1:$CF$106,ROW($E35),44)&lt;&gt;"",INDEX('CoC Ranking Data'!$A$1:$CF$106,ROW($E35),44),"")</f>
        <v>0</v>
      </c>
      <c r="E34" s="207">
        <f>IF(INDEX('CoC Ranking Data'!$A$1:$CF$106,ROW($E35),45)&lt;&gt;"",INDEX('CoC Ranking Data'!$A$1:$CF$106,ROW($E35),45),"")</f>
        <v>0</v>
      </c>
      <c r="F34" s="318">
        <f t="shared" si="0"/>
        <v>6</v>
      </c>
      <c r="H34" s="483">
        <f t="shared" si="1"/>
        <v>3</v>
      </c>
      <c r="I34" s="483">
        <f t="shared" si="2"/>
        <v>3</v>
      </c>
    </row>
    <row r="35" spans="1:9" s="14" customFormat="1" ht="12.75" x14ac:dyDescent="0.2">
      <c r="A35" s="286" t="str">
        <f>IF(INDEX('CoC Ranking Data'!$A$1:$CF$106,ROW($E36),4)&lt;&gt;"",INDEX('CoC Ranking Data'!$A$1:$CF$106,ROW($E36),4),"")</f>
        <v>Crawford County Mental Health Awareness Program, Inc.</v>
      </c>
      <c r="B35" s="286" t="str">
        <f>IF(INDEX('CoC Ranking Data'!$A$1:$CF$106,ROW($E36),5)&lt;&gt;"",INDEX('CoC Ranking Data'!$A$1:$CF$106,ROW($E36),5),"")</f>
        <v>Crawford County Housing Advocacy Project</v>
      </c>
      <c r="C35" s="287" t="str">
        <f>IF(INDEX('CoC Ranking Data'!$A$1:$CF$106,ROW($E36),7)&lt;&gt;"",INDEX('CoC Ranking Data'!$A$1:$CF$106,ROW($E36),7),"")</f>
        <v>SSO</v>
      </c>
      <c r="D35" s="207">
        <f>IF(INDEX('CoC Ranking Data'!$A$1:$CF$106,ROW($E36),44)&lt;&gt;"",INDEX('CoC Ranking Data'!$A$1:$CF$106,ROW($E36),44),"")</f>
        <v>0</v>
      </c>
      <c r="E35" s="207">
        <f>IF(INDEX('CoC Ranking Data'!$A$1:$CF$106,ROW($E36),45)&lt;&gt;"",INDEX('CoC Ranking Data'!$A$1:$CF$106,ROW($E36),45),"")</f>
        <v>2E-3</v>
      </c>
      <c r="F35" s="318">
        <f t="shared" si="0"/>
        <v>5</v>
      </c>
      <c r="H35" s="483">
        <f t="shared" si="1"/>
        <v>3</v>
      </c>
      <c r="I35" s="483">
        <f t="shared" si="2"/>
        <v>2</v>
      </c>
    </row>
    <row r="36" spans="1:9" s="14" customFormat="1" ht="12.75" x14ac:dyDescent="0.2">
      <c r="A36" s="286" t="str">
        <f>IF(INDEX('CoC Ranking Data'!$A$1:$CF$106,ROW($E37),4)&lt;&gt;"",INDEX('CoC Ranking Data'!$A$1:$CF$106,ROW($E37),4),"")</f>
        <v>Crawford County Mental Health Awareness Program, Inc.</v>
      </c>
      <c r="B36" s="286" t="str">
        <f>IF(INDEX('CoC Ranking Data'!$A$1:$CF$106,ROW($E37),5)&lt;&gt;"",INDEX('CoC Ranking Data'!$A$1:$CF$106,ROW($E37),5),"")</f>
        <v xml:space="preserve">Housing Now </v>
      </c>
      <c r="C36" s="287" t="str">
        <f>IF(INDEX('CoC Ranking Data'!$A$1:$CF$106,ROW($E37),7)&lt;&gt;"",INDEX('CoC Ranking Data'!$A$1:$CF$106,ROW($E37),7),"")</f>
        <v>PH</v>
      </c>
      <c r="D36" s="207">
        <f>IF(INDEX('CoC Ranking Data'!$A$1:$CF$106,ROW($E37),44)&lt;&gt;"",INDEX('CoC Ranking Data'!$A$1:$CF$106,ROW($E37),44),"")</f>
        <v>0</v>
      </c>
      <c r="E36" s="207">
        <f>IF(INDEX('CoC Ranking Data'!$A$1:$CF$106,ROW($E37),45)&lt;&gt;"",INDEX('CoC Ranking Data'!$A$1:$CF$106,ROW($E37),45),"")</f>
        <v>0</v>
      </c>
      <c r="F36" s="318">
        <f t="shared" si="0"/>
        <v>6</v>
      </c>
      <c r="H36" s="483">
        <f t="shared" si="1"/>
        <v>3</v>
      </c>
      <c r="I36" s="483">
        <f t="shared" si="2"/>
        <v>3</v>
      </c>
    </row>
    <row r="37" spans="1:9" s="14" customFormat="1" ht="12.75" x14ac:dyDescent="0.2">
      <c r="A37" s="286" t="str">
        <f>IF(INDEX('CoC Ranking Data'!$A$1:$CF$106,ROW($E38),4)&lt;&gt;"",INDEX('CoC Ranking Data'!$A$1:$CF$106,ROW($E38),4),"")</f>
        <v>DuBois Housing Authority</v>
      </c>
      <c r="B37" s="286" t="str">
        <f>IF(INDEX('CoC Ranking Data'!$A$1:$CF$106,ROW($E38),5)&lt;&gt;"",INDEX('CoC Ranking Data'!$A$1:$CF$106,ROW($E38),5),"")</f>
        <v>2018 Renewal App - DuBois Housing Authority - Shelter Plus Care 1/2/3/4/5</v>
      </c>
      <c r="C37" s="287" t="str">
        <f>IF(INDEX('CoC Ranking Data'!$A$1:$CF$106,ROW($E38),7)&lt;&gt;"",INDEX('CoC Ranking Data'!$A$1:$CF$106,ROW($E38),7),"")</f>
        <v>PH</v>
      </c>
      <c r="D37" s="207">
        <f>IF(INDEX('CoC Ranking Data'!$A$1:$CF$106,ROW($E38),44)&lt;&gt;"",INDEX('CoC Ranking Data'!$A$1:$CF$106,ROW($E38),44),"")</f>
        <v>4.4000000000000003E-3</v>
      </c>
      <c r="E37" s="207">
        <f>IF(INDEX('CoC Ranking Data'!$A$1:$CF$106,ROW($E38),45)&lt;&gt;"",INDEX('CoC Ranking Data'!$A$1:$CF$106,ROW($E38),45),"")</f>
        <v>6.9999999999999999E-4</v>
      </c>
      <c r="F37" s="318">
        <f t="shared" si="0"/>
        <v>4</v>
      </c>
      <c r="H37" s="483">
        <f t="shared" si="1"/>
        <v>2</v>
      </c>
      <c r="I37" s="483">
        <f t="shared" si="2"/>
        <v>2</v>
      </c>
    </row>
    <row r="38" spans="1:9" s="14" customFormat="1" ht="12.75" x14ac:dyDescent="0.2">
      <c r="A38" s="286" t="str">
        <f>IF(INDEX('CoC Ranking Data'!$A$1:$CF$106,ROW($E39),4)&lt;&gt;"",INDEX('CoC Ranking Data'!$A$1:$CF$106,ROW($E39),4),"")</f>
        <v>Fayette County Community Action Agency, Inc.</v>
      </c>
      <c r="B38" s="286" t="str">
        <f>IF(INDEX('CoC Ranking Data'!$A$1:$CF$106,ROW($E39),5)&lt;&gt;"",INDEX('CoC Ranking Data'!$A$1:$CF$106,ROW($E39),5),"")</f>
        <v>Fairweather Lodge Supportive Housing</v>
      </c>
      <c r="C38" s="287" t="str">
        <f>IF(INDEX('CoC Ranking Data'!$A$1:$CF$106,ROW($E39),7)&lt;&gt;"",INDEX('CoC Ranking Data'!$A$1:$CF$106,ROW($E39),7),"")</f>
        <v>PH</v>
      </c>
      <c r="D38" s="207">
        <f>IF(INDEX('CoC Ranking Data'!$A$1:$CF$106,ROW($E39),44)&lt;&gt;"",INDEX('CoC Ranking Data'!$A$1:$CF$106,ROW($E39),44),"")</f>
        <v>0</v>
      </c>
      <c r="E38" s="207">
        <f>IF(INDEX('CoC Ranking Data'!$A$1:$CF$106,ROW($E39),45)&lt;&gt;"",INDEX('CoC Ranking Data'!$A$1:$CF$106,ROW($E39),45),"")</f>
        <v>0</v>
      </c>
      <c r="F38" s="318">
        <f t="shared" si="0"/>
        <v>6</v>
      </c>
      <c r="H38" s="483">
        <f t="shared" si="1"/>
        <v>3</v>
      </c>
      <c r="I38" s="483">
        <f t="shared" si="2"/>
        <v>3</v>
      </c>
    </row>
    <row r="39" spans="1:9" s="14" customFormat="1" ht="12.75" x14ac:dyDescent="0.2">
      <c r="A39" s="286" t="str">
        <f>IF(INDEX('CoC Ranking Data'!$A$1:$CF$106,ROW($E40),4)&lt;&gt;"",INDEX('CoC Ranking Data'!$A$1:$CF$106,ROW($E40),4),"")</f>
        <v>Fayette County Community Action Agency, Inc.</v>
      </c>
      <c r="B39" s="286" t="str">
        <f>IF(INDEX('CoC Ranking Data'!$A$1:$CF$106,ROW($E40),5)&lt;&gt;"",INDEX('CoC Ranking Data'!$A$1:$CF$106,ROW($E40),5),"")</f>
        <v>Fayette Apartments</v>
      </c>
      <c r="C39" s="287" t="str">
        <f>IF(INDEX('CoC Ranking Data'!$A$1:$CF$106,ROW($E40),7)&lt;&gt;"",INDEX('CoC Ranking Data'!$A$1:$CF$106,ROW($E40),7),"")</f>
        <v>PH</v>
      </c>
      <c r="D39" s="207">
        <f>IF(INDEX('CoC Ranking Data'!$A$1:$CF$106,ROW($E40),44)&lt;&gt;"",INDEX('CoC Ranking Data'!$A$1:$CF$106,ROW($E40),44),"")</f>
        <v>0</v>
      </c>
      <c r="E39" s="207">
        <f>IF(INDEX('CoC Ranking Data'!$A$1:$CF$106,ROW($E40),45)&lt;&gt;"",INDEX('CoC Ranking Data'!$A$1:$CF$106,ROW($E40),45),"")</f>
        <v>0</v>
      </c>
      <c r="F39" s="318">
        <f t="shared" si="0"/>
        <v>6</v>
      </c>
      <c r="H39" s="483">
        <f t="shared" si="1"/>
        <v>3</v>
      </c>
      <c r="I39" s="483">
        <f t="shared" si="2"/>
        <v>3</v>
      </c>
    </row>
    <row r="40" spans="1:9" s="14" customFormat="1" ht="12.75" x14ac:dyDescent="0.2">
      <c r="A40" s="286" t="str">
        <f>IF(INDEX('CoC Ranking Data'!$A$1:$CF$106,ROW($E41),4)&lt;&gt;"",INDEX('CoC Ranking Data'!$A$1:$CF$106,ROW($E41),4),"")</f>
        <v>Fayette County Community Action Agency, Inc.</v>
      </c>
      <c r="B40" s="286" t="str">
        <f>IF(INDEX('CoC Ranking Data'!$A$1:$CF$106,ROW($E41),5)&lt;&gt;"",INDEX('CoC Ranking Data'!$A$1:$CF$106,ROW($E41),5),"")</f>
        <v>Fayette County Rapid Rehousing</v>
      </c>
      <c r="C40" s="287" t="str">
        <f>IF(INDEX('CoC Ranking Data'!$A$1:$CF$106,ROW($E41),7)&lt;&gt;"",INDEX('CoC Ranking Data'!$A$1:$CF$106,ROW($E41),7),"")</f>
        <v>PH-RRH</v>
      </c>
      <c r="D40" s="207">
        <f>IF(INDEX('CoC Ranking Data'!$A$1:$CF$106,ROW($E41),44)&lt;&gt;"",INDEX('CoC Ranking Data'!$A$1:$CF$106,ROW($E41),44),"")</f>
        <v>0</v>
      </c>
      <c r="E40" s="207">
        <f>IF(INDEX('CoC Ranking Data'!$A$1:$CF$106,ROW($E41),45)&lt;&gt;"",INDEX('CoC Ranking Data'!$A$1:$CF$106,ROW($E41),45),"")</f>
        <v>0</v>
      </c>
      <c r="F40" s="318">
        <f t="shared" si="0"/>
        <v>6</v>
      </c>
      <c r="H40" s="483">
        <f t="shared" si="1"/>
        <v>3</v>
      </c>
      <c r="I40" s="483">
        <f t="shared" si="2"/>
        <v>3</v>
      </c>
    </row>
    <row r="41" spans="1:9" s="14" customFormat="1" ht="12.75" x14ac:dyDescent="0.2">
      <c r="A41" s="286" t="str">
        <f>IF(INDEX('CoC Ranking Data'!$A$1:$CF$106,ROW($E42),4)&lt;&gt;"",INDEX('CoC Ranking Data'!$A$1:$CF$106,ROW($E42),4),"")</f>
        <v>Fayette County Community Action Agency, Inc.</v>
      </c>
      <c r="B41" s="286" t="str">
        <f>IF(INDEX('CoC Ranking Data'!$A$1:$CF$106,ROW($E42),5)&lt;&gt;"",INDEX('CoC Ranking Data'!$A$1:$CF$106,ROW($E42),5),"")</f>
        <v>Lenox Street Apartments</v>
      </c>
      <c r="C41" s="287" t="str">
        <f>IF(INDEX('CoC Ranking Data'!$A$1:$CF$106,ROW($E42),7)&lt;&gt;"",INDEX('CoC Ranking Data'!$A$1:$CF$106,ROW($E42),7),"")</f>
        <v>PH</v>
      </c>
      <c r="D41" s="207">
        <f>IF(INDEX('CoC Ranking Data'!$A$1:$CF$106,ROW($E42),44)&lt;&gt;"",INDEX('CoC Ranking Data'!$A$1:$CF$106,ROW($E42),44),"")</f>
        <v>0</v>
      </c>
      <c r="E41" s="207">
        <f>IF(INDEX('CoC Ranking Data'!$A$1:$CF$106,ROW($E42),45)&lt;&gt;"",INDEX('CoC Ranking Data'!$A$1:$CF$106,ROW($E42),45),"")</f>
        <v>0</v>
      </c>
      <c r="F41" s="318">
        <f t="shared" si="0"/>
        <v>6</v>
      </c>
      <c r="H41" s="483">
        <f t="shared" si="1"/>
        <v>3</v>
      </c>
      <c r="I41" s="483">
        <f t="shared" si="2"/>
        <v>3</v>
      </c>
    </row>
    <row r="42" spans="1:9" s="14" customFormat="1" ht="12.75" x14ac:dyDescent="0.2">
      <c r="A42" s="286" t="str">
        <f>IF(INDEX('CoC Ranking Data'!$A$1:$CF$106,ROW($E43),4)&lt;&gt;"",INDEX('CoC Ranking Data'!$A$1:$CF$106,ROW($E43),4),"")</f>
        <v>Fayette County Community Action Agency, Inc.</v>
      </c>
      <c r="B42" s="286" t="str">
        <f>IF(INDEX('CoC Ranking Data'!$A$1:$CF$106,ROW($E43),5)&lt;&gt;"",INDEX('CoC Ranking Data'!$A$1:$CF$106,ROW($E43),5),"")</f>
        <v>Southwest Regional Rapid Re-Housing Program</v>
      </c>
      <c r="C42" s="287" t="str">
        <f>IF(INDEX('CoC Ranking Data'!$A$1:$CF$106,ROW($E43),7)&lt;&gt;"",INDEX('CoC Ranking Data'!$A$1:$CF$106,ROW($E43),7),"")</f>
        <v>PH-RRH</v>
      </c>
      <c r="D42" s="207">
        <f>IF(INDEX('CoC Ranking Data'!$A$1:$CF$106,ROW($E43),44)&lt;&gt;"",INDEX('CoC Ranking Data'!$A$1:$CF$106,ROW($E43),44),"")</f>
        <v>0</v>
      </c>
      <c r="E42" s="207">
        <f>IF(INDEX('CoC Ranking Data'!$A$1:$CF$106,ROW($E43),45)&lt;&gt;"",INDEX('CoC Ranking Data'!$A$1:$CF$106,ROW($E43),45),"")</f>
        <v>5.0000000000000001E-4</v>
      </c>
      <c r="F42" s="318">
        <f t="shared" si="0"/>
        <v>5</v>
      </c>
      <c r="H42" s="483">
        <f t="shared" si="1"/>
        <v>3</v>
      </c>
      <c r="I42" s="483">
        <f t="shared" si="2"/>
        <v>2</v>
      </c>
    </row>
    <row r="43" spans="1:9" s="14" customFormat="1" ht="12.75" x14ac:dyDescent="0.2">
      <c r="A43" s="286" t="str">
        <f>IF(INDEX('CoC Ranking Data'!$A$1:$CF$106,ROW($E44),4)&lt;&gt;"",INDEX('CoC Ranking Data'!$A$1:$CF$106,ROW($E44),4),"")</f>
        <v>Housing Authority of the County of Butler</v>
      </c>
      <c r="B43" s="286" t="str">
        <f>IF(INDEX('CoC Ranking Data'!$A$1:$CF$106,ROW($E44),5)&lt;&gt;"",INDEX('CoC Ranking Data'!$A$1:$CF$106,ROW($E44),5),"")</f>
        <v>Franklin Court Chronically Homeless</v>
      </c>
      <c r="C43" s="287" t="str">
        <f>IF(INDEX('CoC Ranking Data'!$A$1:$CF$106,ROW($E44),7)&lt;&gt;"",INDEX('CoC Ranking Data'!$A$1:$CF$106,ROW($E44),7),"")</f>
        <v>PH</v>
      </c>
      <c r="D43" s="207">
        <f>IF(INDEX('CoC Ranking Data'!$A$1:$CF$106,ROW($E44),44)&lt;&gt;"",INDEX('CoC Ranking Data'!$A$1:$CF$106,ROW($E44),44),"")</f>
        <v>0</v>
      </c>
      <c r="E43" s="207">
        <f>IF(INDEX('CoC Ranking Data'!$A$1:$CF$106,ROW($E44),45)&lt;&gt;"",INDEX('CoC Ranking Data'!$A$1:$CF$106,ROW($E44),45),"")</f>
        <v>0</v>
      </c>
      <c r="F43" s="318">
        <f t="shared" si="0"/>
        <v>6</v>
      </c>
      <c r="H43" s="483">
        <f t="shared" si="1"/>
        <v>3</v>
      </c>
      <c r="I43" s="483">
        <f t="shared" si="2"/>
        <v>3</v>
      </c>
    </row>
    <row r="44" spans="1:9" s="14" customFormat="1" ht="12.75" x14ac:dyDescent="0.2">
      <c r="A44" s="286" t="str">
        <f>IF(INDEX('CoC Ranking Data'!$A$1:$CF$106,ROW($E45),4)&lt;&gt;"",INDEX('CoC Ranking Data'!$A$1:$CF$106,ROW($E45),4),"")</f>
        <v>Indiana County Community Action Program, Inc.</v>
      </c>
      <c r="B44" s="286" t="str">
        <f>IF(INDEX('CoC Ranking Data'!$A$1:$CF$106,ROW($E45),5)&lt;&gt;"",INDEX('CoC Ranking Data'!$A$1:$CF$106,ROW($E45),5),"")</f>
        <v>PHD Consolidated</v>
      </c>
      <c r="C44" s="287" t="str">
        <f>IF(INDEX('CoC Ranking Data'!$A$1:$CF$106,ROW($E45),7)&lt;&gt;"",INDEX('CoC Ranking Data'!$A$1:$CF$106,ROW($E45),7),"")</f>
        <v>PH</v>
      </c>
      <c r="D44" s="207">
        <f>IF(INDEX('CoC Ranking Data'!$A$1:$CF$106,ROW($E45),44)&lt;&gt;"",INDEX('CoC Ranking Data'!$A$1:$CF$106,ROW($E45),44),"")</f>
        <v>0</v>
      </c>
      <c r="E44" s="207">
        <f>IF(INDEX('CoC Ranking Data'!$A$1:$CF$106,ROW($E45),45)&lt;&gt;"",INDEX('CoC Ranking Data'!$A$1:$CF$106,ROW($E45),45),"")</f>
        <v>2.5500000000000002E-3</v>
      </c>
      <c r="F44" s="318">
        <f t="shared" si="0"/>
        <v>5</v>
      </c>
      <c r="H44" s="483">
        <f t="shared" si="1"/>
        <v>3</v>
      </c>
      <c r="I44" s="483">
        <f t="shared" si="2"/>
        <v>2</v>
      </c>
    </row>
    <row r="45" spans="1:9" s="14" customFormat="1" ht="12.75" x14ac:dyDescent="0.2">
      <c r="A45" s="286" t="str">
        <f>IF(INDEX('CoC Ranking Data'!$A$1:$CF$106,ROW($E46),4)&lt;&gt;"",INDEX('CoC Ranking Data'!$A$1:$CF$106,ROW($E46),4),"")</f>
        <v>Lawrence County Social Services, Inc.</v>
      </c>
      <c r="B45" s="286" t="str">
        <f>IF(INDEX('CoC Ranking Data'!$A$1:$CF$106,ROW($E46),5)&lt;&gt;"",INDEX('CoC Ranking Data'!$A$1:$CF$106,ROW($E46),5),"")</f>
        <v>NWRHA</v>
      </c>
      <c r="C45" s="287" t="str">
        <f>IF(INDEX('CoC Ranking Data'!$A$1:$CF$106,ROW($E46),7)&lt;&gt;"",INDEX('CoC Ranking Data'!$A$1:$CF$106,ROW($E46),7),"")</f>
        <v>PH</v>
      </c>
      <c r="D45" s="207">
        <f>IF(INDEX('CoC Ranking Data'!$A$1:$CF$106,ROW($E46),44)&lt;&gt;"",INDEX('CoC Ranking Data'!$A$1:$CF$106,ROW($E46),44),"")</f>
        <v>0</v>
      </c>
      <c r="E45" s="207">
        <f>IF(INDEX('CoC Ranking Data'!$A$1:$CF$106,ROW($E46),45)&lt;&gt;"",INDEX('CoC Ranking Data'!$A$1:$CF$106,ROW($E46),45),"")</f>
        <v>0</v>
      </c>
      <c r="F45" s="318">
        <f t="shared" si="0"/>
        <v>6</v>
      </c>
      <c r="H45" s="483">
        <f t="shared" si="1"/>
        <v>3</v>
      </c>
      <c r="I45" s="483">
        <f t="shared" si="2"/>
        <v>3</v>
      </c>
    </row>
    <row r="46" spans="1:9" s="14" customFormat="1" ht="12.75" x14ac:dyDescent="0.2">
      <c r="A46" s="286" t="str">
        <f>IF(INDEX('CoC Ranking Data'!$A$1:$CF$106,ROW($E47),4)&lt;&gt;"",INDEX('CoC Ranking Data'!$A$1:$CF$106,ROW($E47),4),"")</f>
        <v>Lawrence County Social Services, Inc.</v>
      </c>
      <c r="B46" s="286" t="str">
        <f>IF(INDEX('CoC Ranking Data'!$A$1:$CF$106,ROW($E47),5)&lt;&gt;"",INDEX('CoC Ranking Data'!$A$1:$CF$106,ROW($E47),5),"")</f>
        <v>NWRHA 2</v>
      </c>
      <c r="C46" s="287" t="str">
        <f>IF(INDEX('CoC Ranking Data'!$A$1:$CF$106,ROW($E47),7)&lt;&gt;"",INDEX('CoC Ranking Data'!$A$1:$CF$106,ROW($E47),7),"")</f>
        <v>PH</v>
      </c>
      <c r="D46" s="207">
        <f>IF(INDEX('CoC Ranking Data'!$A$1:$CF$106,ROW($E47),44)&lt;&gt;"",INDEX('CoC Ranking Data'!$A$1:$CF$106,ROW($E47),44),"")</f>
        <v>0</v>
      </c>
      <c r="E46" s="207">
        <f>IF(INDEX('CoC Ranking Data'!$A$1:$CF$106,ROW($E47),45)&lt;&gt;"",INDEX('CoC Ranking Data'!$A$1:$CF$106,ROW($E47),45),"")</f>
        <v>0</v>
      </c>
      <c r="F46" s="318">
        <f t="shared" si="0"/>
        <v>6</v>
      </c>
      <c r="H46" s="483">
        <f t="shared" si="1"/>
        <v>3</v>
      </c>
      <c r="I46" s="483">
        <f t="shared" si="2"/>
        <v>3</v>
      </c>
    </row>
    <row r="47" spans="1:9" s="14" customFormat="1" ht="12.75" x14ac:dyDescent="0.2">
      <c r="A47" s="286" t="str">
        <f>IF(INDEX('CoC Ranking Data'!$A$1:$CF$106,ROW($E48),4)&lt;&gt;"",INDEX('CoC Ranking Data'!$A$1:$CF$106,ROW($E48),4),"")</f>
        <v>Lawrence County Social Services, Inc.</v>
      </c>
      <c r="B47" s="286" t="str">
        <f>IF(INDEX('CoC Ranking Data'!$A$1:$CF$106,ROW($E48),5)&lt;&gt;"",INDEX('CoC Ranking Data'!$A$1:$CF$106,ROW($E48),5),"")</f>
        <v>SAFE</v>
      </c>
      <c r="C47" s="287" t="str">
        <f>IF(INDEX('CoC Ranking Data'!$A$1:$CF$106,ROW($E48),7)&lt;&gt;"",INDEX('CoC Ranking Data'!$A$1:$CF$106,ROW($E48),7),"")</f>
        <v>SSO</v>
      </c>
      <c r="D47" s="207">
        <f>IF(INDEX('CoC Ranking Data'!$A$1:$CF$106,ROW($E48),44)&lt;&gt;"",INDEX('CoC Ranking Data'!$A$1:$CF$106,ROW($E48),44),"")</f>
        <v>0</v>
      </c>
      <c r="E47" s="207">
        <f>IF(INDEX('CoC Ranking Data'!$A$1:$CF$106,ROW($E48),45)&lt;&gt;"",INDEX('CoC Ranking Data'!$A$1:$CF$106,ROW($E48),45),"")</f>
        <v>0</v>
      </c>
      <c r="F47" s="318">
        <f t="shared" si="0"/>
        <v>6</v>
      </c>
      <c r="H47" s="483">
        <f t="shared" si="1"/>
        <v>3</v>
      </c>
      <c r="I47" s="483">
        <f t="shared" si="2"/>
        <v>3</v>
      </c>
    </row>
    <row r="48" spans="1:9" s="14" customFormat="1" ht="12.75" x14ac:dyDescent="0.2">
      <c r="A48" s="286" t="str">
        <f>IF(INDEX('CoC Ranking Data'!$A$1:$CF$106,ROW($E49),4)&lt;&gt;"",INDEX('CoC Ranking Data'!$A$1:$CF$106,ROW($E49),4),"")</f>
        <v>Lawrence County Social Services, Inc.</v>
      </c>
      <c r="B48" s="286" t="str">
        <f>IF(INDEX('CoC Ranking Data'!$A$1:$CF$106,ROW($E49),5)&lt;&gt;"",INDEX('CoC Ranking Data'!$A$1:$CF$106,ROW($E49),5),"")</f>
        <v>TEAM RRH</v>
      </c>
      <c r="C48" s="287" t="str">
        <f>IF(INDEX('CoC Ranking Data'!$A$1:$CF$106,ROW($E49),7)&lt;&gt;"",INDEX('CoC Ranking Data'!$A$1:$CF$106,ROW($E49),7),"")</f>
        <v>PH-RRH</v>
      </c>
      <c r="D48" s="207">
        <f>IF(INDEX('CoC Ranking Data'!$A$1:$CF$106,ROW($E49),44)&lt;&gt;"",INDEX('CoC Ranking Data'!$A$1:$CF$106,ROW($E49),44),"")</f>
        <v>0</v>
      </c>
      <c r="E48" s="207">
        <f>IF(INDEX('CoC Ranking Data'!$A$1:$CF$106,ROW($E49),45)&lt;&gt;"",INDEX('CoC Ranking Data'!$A$1:$CF$106,ROW($E49),45),"")</f>
        <v>0</v>
      </c>
      <c r="F48" s="318">
        <f t="shared" si="0"/>
        <v>6</v>
      </c>
      <c r="H48" s="483">
        <f t="shared" si="1"/>
        <v>3</v>
      </c>
      <c r="I48" s="483">
        <f t="shared" si="2"/>
        <v>3</v>
      </c>
    </row>
    <row r="49" spans="1:9" s="14" customFormat="1" ht="12.75" x14ac:dyDescent="0.2">
      <c r="A49" s="286" t="str">
        <f>IF(INDEX('CoC Ranking Data'!$A$1:$CF$106,ROW($E50),4)&lt;&gt;"",INDEX('CoC Ranking Data'!$A$1:$CF$106,ROW($E50),4),"")</f>
        <v>Lawrence County Social Services, Inc.</v>
      </c>
      <c r="B49" s="286" t="str">
        <f>IF(INDEX('CoC Ranking Data'!$A$1:$CF$106,ROW($E50),5)&lt;&gt;"",INDEX('CoC Ranking Data'!$A$1:$CF$106,ROW($E50),5),"")</f>
        <v>Turning Point</v>
      </c>
      <c r="C49" s="287" t="str">
        <f>IF(INDEX('CoC Ranking Data'!$A$1:$CF$106,ROW($E50),7)&lt;&gt;"",INDEX('CoC Ranking Data'!$A$1:$CF$106,ROW($E50),7),"")</f>
        <v>PH</v>
      </c>
      <c r="D49" s="207">
        <f>IF(INDEX('CoC Ranking Data'!$A$1:$CF$106,ROW($E50),44)&lt;&gt;"",INDEX('CoC Ranking Data'!$A$1:$CF$106,ROW($E50),44),"")</f>
        <v>0</v>
      </c>
      <c r="E49" s="207">
        <f>IF(INDEX('CoC Ranking Data'!$A$1:$CF$106,ROW($E50),45)&lt;&gt;"",INDEX('CoC Ranking Data'!$A$1:$CF$106,ROW($E50),45),"")</f>
        <v>0</v>
      </c>
      <c r="F49" s="318">
        <f t="shared" si="0"/>
        <v>6</v>
      </c>
      <c r="H49" s="483">
        <f t="shared" si="1"/>
        <v>3</v>
      </c>
      <c r="I49" s="483">
        <f t="shared" si="2"/>
        <v>3</v>
      </c>
    </row>
    <row r="50" spans="1:9" s="14" customFormat="1" ht="12.75" x14ac:dyDescent="0.2">
      <c r="A50" s="286" t="str">
        <f>IF(INDEX('CoC Ranking Data'!$A$1:$CF$106,ROW($E51),4)&lt;&gt;"",INDEX('CoC Ranking Data'!$A$1:$CF$106,ROW($E51),4),"")</f>
        <v>Lawrence County Social Services, Inc.</v>
      </c>
      <c r="B50" s="286" t="str">
        <f>IF(INDEX('CoC Ranking Data'!$A$1:$CF$106,ROW($E51),5)&lt;&gt;"",INDEX('CoC Ranking Data'!$A$1:$CF$106,ROW($E51),5),"")</f>
        <v>Veterans RRH</v>
      </c>
      <c r="C50" s="287" t="str">
        <f>IF(INDEX('CoC Ranking Data'!$A$1:$CF$106,ROW($E51),7)&lt;&gt;"",INDEX('CoC Ranking Data'!$A$1:$CF$106,ROW($E51),7),"")</f>
        <v>PH-RRH</v>
      </c>
      <c r="D50" s="207">
        <f>IF(INDEX('CoC Ranking Data'!$A$1:$CF$106,ROW($E51),44)&lt;&gt;"",INDEX('CoC Ranking Data'!$A$1:$CF$106,ROW($E51),44),"")</f>
        <v>0</v>
      </c>
      <c r="E50" s="207">
        <f>IF(INDEX('CoC Ranking Data'!$A$1:$CF$106,ROW($E51),45)&lt;&gt;"",INDEX('CoC Ranking Data'!$A$1:$CF$106,ROW($E51),45),"")</f>
        <v>0</v>
      </c>
      <c r="F50" s="318">
        <f t="shared" si="0"/>
        <v>6</v>
      </c>
      <c r="H50" s="483">
        <f t="shared" si="1"/>
        <v>3</v>
      </c>
      <c r="I50" s="483">
        <f t="shared" si="2"/>
        <v>3</v>
      </c>
    </row>
    <row r="51" spans="1:9" s="14" customFormat="1" ht="12.75" x14ac:dyDescent="0.2">
      <c r="A51" s="286" t="str">
        <f>IF(INDEX('CoC Ranking Data'!$A$1:$CF$106,ROW($E52),4)&lt;&gt;"",INDEX('CoC Ranking Data'!$A$1:$CF$106,ROW($E52),4),"")</f>
        <v>McKean County Redevelopment &amp; Housing Authority</v>
      </c>
      <c r="B51" s="286" t="str">
        <f>IF(INDEX('CoC Ranking Data'!$A$1:$CF$106,ROW($E52),5)&lt;&gt;"",INDEX('CoC Ranking Data'!$A$1:$CF$106,ROW($E52),5),"")</f>
        <v>Northwest RRH</v>
      </c>
      <c r="C51" s="287" t="str">
        <f>IF(INDEX('CoC Ranking Data'!$A$1:$CF$106,ROW($E52),7)&lt;&gt;"",INDEX('CoC Ranking Data'!$A$1:$CF$106,ROW($E52),7),"")</f>
        <v>PH-RRH</v>
      </c>
      <c r="D51" s="207">
        <f>IF(INDEX('CoC Ranking Data'!$A$1:$CF$106,ROW($E52),44)&lt;&gt;"",INDEX('CoC Ranking Data'!$A$1:$CF$106,ROW($E52),44),"")</f>
        <v>2.5000000000000001E-3</v>
      </c>
      <c r="E51" s="207">
        <f>IF(INDEX('CoC Ranking Data'!$A$1:$CF$106,ROW($E52),45)&lt;&gt;"",INDEX('CoC Ranking Data'!$A$1:$CF$106,ROW($E52),45),"")</f>
        <v>0</v>
      </c>
      <c r="F51" s="318">
        <f t="shared" si="0"/>
        <v>5</v>
      </c>
      <c r="H51" s="483">
        <f t="shared" si="1"/>
        <v>2</v>
      </c>
      <c r="I51" s="483">
        <f t="shared" si="2"/>
        <v>3</v>
      </c>
    </row>
    <row r="52" spans="1:9" s="14" customFormat="1" ht="12.75" x14ac:dyDescent="0.2">
      <c r="A52" s="286" t="str">
        <f>IF(INDEX('CoC Ranking Data'!$A$1:$CF$106,ROW($E53),4)&lt;&gt;"",INDEX('CoC Ranking Data'!$A$1:$CF$106,ROW($E53),4),"")</f>
        <v>Northern Cambria Community Development Corporation</v>
      </c>
      <c r="B52" s="286" t="str">
        <f>IF(INDEX('CoC Ranking Data'!$A$1:$CF$106,ROW($E53),5)&lt;&gt;"",INDEX('CoC Ranking Data'!$A$1:$CF$106,ROW($E53),5),"")</f>
        <v>Chestnut Street Gardens Renewal Project Application FY 2018</v>
      </c>
      <c r="C52" s="287" t="str">
        <f>IF(INDEX('CoC Ranking Data'!$A$1:$CF$106,ROW($E53),7)&lt;&gt;"",INDEX('CoC Ranking Data'!$A$1:$CF$106,ROW($E53),7),"")</f>
        <v>PH</v>
      </c>
      <c r="D52" s="207">
        <f>IF(INDEX('CoC Ranking Data'!$A$1:$CF$106,ROW($E53),44)&lt;&gt;"",INDEX('CoC Ranking Data'!$A$1:$CF$106,ROW($E53),44),"")</f>
        <v>0</v>
      </c>
      <c r="E52" s="207">
        <f>IF(INDEX('CoC Ranking Data'!$A$1:$CF$106,ROW($E53),45)&lt;&gt;"",INDEX('CoC Ranking Data'!$A$1:$CF$106,ROW($E53),45),"")</f>
        <v>0</v>
      </c>
      <c r="F52" s="318">
        <f t="shared" si="0"/>
        <v>6</v>
      </c>
      <c r="H52" s="483">
        <f t="shared" si="1"/>
        <v>3</v>
      </c>
      <c r="I52" s="483">
        <f t="shared" si="2"/>
        <v>3</v>
      </c>
    </row>
    <row r="53" spans="1:9" s="14" customFormat="1" ht="12.75" x14ac:dyDescent="0.2">
      <c r="A53" s="286" t="str">
        <f>IF(INDEX('CoC Ranking Data'!$A$1:$CF$106,ROW($E54),4)&lt;&gt;"",INDEX('CoC Ranking Data'!$A$1:$CF$106,ROW($E54),4),"")</f>
        <v>Northern Cambria Community Development Corporation</v>
      </c>
      <c r="B53" s="286" t="str">
        <f>IF(INDEX('CoC Ranking Data'!$A$1:$CF$106,ROW($E54),5)&lt;&gt;"",INDEX('CoC Ranking Data'!$A$1:$CF$106,ROW($E54),5),"")</f>
        <v>Clinton Street Gardens Renewal Project Application FY 2018</v>
      </c>
      <c r="C53" s="287" t="str">
        <f>IF(INDEX('CoC Ranking Data'!$A$1:$CF$106,ROW($E54),7)&lt;&gt;"",INDEX('CoC Ranking Data'!$A$1:$CF$106,ROW($E54),7),"")</f>
        <v>PH</v>
      </c>
      <c r="D53" s="207">
        <f>IF(INDEX('CoC Ranking Data'!$A$1:$CF$106,ROW($E54),44)&lt;&gt;"",INDEX('CoC Ranking Data'!$A$1:$CF$106,ROW($E54),44),"")</f>
        <v>0</v>
      </c>
      <c r="E53" s="207">
        <f>IF(INDEX('CoC Ranking Data'!$A$1:$CF$106,ROW($E54),45)&lt;&gt;"",INDEX('CoC Ranking Data'!$A$1:$CF$106,ROW($E54),45),"")</f>
        <v>0</v>
      </c>
      <c r="F53" s="318">
        <f t="shared" si="0"/>
        <v>6</v>
      </c>
      <c r="H53" s="483">
        <f t="shared" si="1"/>
        <v>3</v>
      </c>
      <c r="I53" s="483">
        <f t="shared" si="2"/>
        <v>3</v>
      </c>
    </row>
    <row r="54" spans="1:9" s="14" customFormat="1" ht="12.75" x14ac:dyDescent="0.2">
      <c r="A54" s="286" t="str">
        <f>IF(INDEX('CoC Ranking Data'!$A$1:$CF$106,ROW($E55),4)&lt;&gt;"",INDEX('CoC Ranking Data'!$A$1:$CF$106,ROW($E55),4),"")</f>
        <v>Union Mission of Latrobe, Inc.</v>
      </c>
      <c r="B54" s="286" t="str">
        <f>IF(INDEX('CoC Ranking Data'!$A$1:$CF$106,ROW($E55),5)&lt;&gt;"",INDEX('CoC Ranking Data'!$A$1:$CF$106,ROW($E55),5),"")</f>
        <v>Consolidated Union Mission Permanent Supportive Housing</v>
      </c>
      <c r="C54" s="287" t="str">
        <f>IF(INDEX('CoC Ranking Data'!$A$1:$CF$106,ROW($E55),7)&lt;&gt;"",INDEX('CoC Ranking Data'!$A$1:$CF$106,ROW($E55),7),"")</f>
        <v>PH</v>
      </c>
      <c r="D54" s="207">
        <f>IF(INDEX('CoC Ranking Data'!$A$1:$CF$106,ROW($E55),44)&lt;&gt;"",INDEX('CoC Ranking Data'!$A$1:$CF$106,ROW($E55),44),"")</f>
        <v>0</v>
      </c>
      <c r="E54" s="207">
        <f>IF(INDEX('CoC Ranking Data'!$A$1:$CF$106,ROW($E55),45)&lt;&gt;"",INDEX('CoC Ranking Data'!$A$1:$CF$106,ROW($E55),45),"")</f>
        <v>0</v>
      </c>
      <c r="F54" s="318">
        <f t="shared" si="0"/>
        <v>6</v>
      </c>
      <c r="H54" s="483">
        <f t="shared" si="1"/>
        <v>3</v>
      </c>
      <c r="I54" s="483">
        <f t="shared" si="2"/>
        <v>3</v>
      </c>
    </row>
    <row r="55" spans="1:9" x14ac:dyDescent="0.2">
      <c r="A55" s="286" t="str">
        <f>IF(INDEX('CoC Ranking Data'!$A$1:$CF$106,ROW($E56),4)&lt;&gt;"",INDEX('CoC Ranking Data'!$A$1:$CF$106,ROW($E56),4),"")</f>
        <v>Victim Outreach Intervention Center</v>
      </c>
      <c r="B55" s="286" t="str">
        <f>IF(INDEX('CoC Ranking Data'!$A$1:$CF$106,ROW($E56),5)&lt;&gt;"",INDEX('CoC Ranking Data'!$A$1:$CF$106,ROW($E56),5),"")</f>
        <v>Enduring VOICe</v>
      </c>
      <c r="C55" s="287" t="str">
        <f>IF(INDEX('CoC Ranking Data'!$A$1:$CF$106,ROW($E56),7)&lt;&gt;"",INDEX('CoC Ranking Data'!$A$1:$CF$106,ROW($E56),7),"")</f>
        <v>PH</v>
      </c>
      <c r="D55" s="207">
        <f>IF(INDEX('CoC Ranking Data'!$A$1:$CF$106,ROW($E56),44)&lt;&gt;"",INDEX('CoC Ranking Data'!$A$1:$CF$106,ROW($E56),44),"")</f>
        <v>0</v>
      </c>
      <c r="E55" s="207">
        <f>IF(INDEX('CoC Ranking Data'!$A$1:$CF$106,ROW($E56),45)&lt;&gt;"",INDEX('CoC Ranking Data'!$A$1:$CF$106,ROW($E56),45),"")</f>
        <v>0</v>
      </c>
      <c r="F55" s="318">
        <f t="shared" si="0"/>
        <v>6</v>
      </c>
      <c r="H55" s="483">
        <f t="shared" si="1"/>
        <v>3</v>
      </c>
      <c r="I55" s="483">
        <f t="shared" si="2"/>
        <v>3</v>
      </c>
    </row>
    <row r="56" spans="1:9" x14ac:dyDescent="0.2">
      <c r="A56" s="286" t="str">
        <f>IF(INDEX('CoC Ranking Data'!$A$1:$CF$106,ROW($E57),4)&lt;&gt;"",INDEX('CoC Ranking Data'!$A$1:$CF$106,ROW($E57),4),"")</f>
        <v>Warren-Forest Counties Economic Opportunity Council</v>
      </c>
      <c r="B56" s="286" t="str">
        <f>IF(INDEX('CoC Ranking Data'!$A$1:$CF$106,ROW($E57),5)&lt;&gt;"",INDEX('CoC Ranking Data'!$A$1:$CF$106,ROW($E57),5),"")</f>
        <v>Youngsville Permanent Supportive Housing</v>
      </c>
      <c r="C56" s="287" t="str">
        <f>IF(INDEX('CoC Ranking Data'!$A$1:$CF$106,ROW($E57),7)&lt;&gt;"",INDEX('CoC Ranking Data'!$A$1:$CF$106,ROW($E57),7),"")</f>
        <v>PH</v>
      </c>
      <c r="D56" s="207">
        <f>IF(INDEX('CoC Ranking Data'!$A$1:$CF$106,ROW($E57),44)&lt;&gt;"",INDEX('CoC Ranking Data'!$A$1:$CF$106,ROW($E57),44),"")</f>
        <v>0</v>
      </c>
      <c r="E56" s="207">
        <f>IF(INDEX('CoC Ranking Data'!$A$1:$CF$106,ROW($E57),45)&lt;&gt;"",INDEX('CoC Ranking Data'!$A$1:$CF$106,ROW($E57),45),"")</f>
        <v>0</v>
      </c>
      <c r="F56" s="318">
        <f t="shared" si="0"/>
        <v>6</v>
      </c>
      <c r="H56" s="483">
        <f t="shared" si="1"/>
        <v>3</v>
      </c>
      <c r="I56" s="483">
        <f t="shared" si="2"/>
        <v>3</v>
      </c>
    </row>
    <row r="57" spans="1:9" x14ac:dyDescent="0.2">
      <c r="A57" s="286" t="str">
        <f>IF(INDEX('CoC Ranking Data'!$A$1:$CF$106,ROW($E58),4)&lt;&gt;"",INDEX('CoC Ranking Data'!$A$1:$CF$106,ROW($E58),4),"")</f>
        <v>Westmoreland Community Action</v>
      </c>
      <c r="B57" s="286" t="str">
        <f>IF(INDEX('CoC Ranking Data'!$A$1:$CF$106,ROW($E58),5)&lt;&gt;"",INDEX('CoC Ranking Data'!$A$1:$CF$106,ROW($E58),5),"")</f>
        <v>Consolidated WCA PSH Project FY2018</v>
      </c>
      <c r="C57" s="287" t="str">
        <f>IF(INDEX('CoC Ranking Data'!$A$1:$CF$106,ROW($E58),7)&lt;&gt;"",INDEX('CoC Ranking Data'!$A$1:$CF$106,ROW($E58),7),"")</f>
        <v>PH</v>
      </c>
      <c r="D57" s="207">
        <f>IF(INDEX('CoC Ranking Data'!$A$1:$CF$106,ROW($E58),44)&lt;&gt;"",INDEX('CoC Ranking Data'!$A$1:$CF$106,ROW($E58),44),"")</f>
        <v>0</v>
      </c>
      <c r="E57" s="207">
        <f>IF(INDEX('CoC Ranking Data'!$A$1:$CF$106,ROW($E58),45)&lt;&gt;"",INDEX('CoC Ranking Data'!$A$1:$CF$106,ROW($E58),45),"")</f>
        <v>3.5000000000000001E-3</v>
      </c>
      <c r="F57" s="318">
        <f t="shared" si="0"/>
        <v>5</v>
      </c>
      <c r="H57" s="483">
        <f t="shared" si="1"/>
        <v>3</v>
      </c>
      <c r="I57" s="483">
        <f t="shared" si="2"/>
        <v>2</v>
      </c>
    </row>
    <row r="58" spans="1:9" x14ac:dyDescent="0.2">
      <c r="A58" s="286" t="str">
        <f>IF(INDEX('CoC Ranking Data'!$A$1:$CF$106,ROW($E59),4)&lt;&gt;"",INDEX('CoC Ranking Data'!$A$1:$CF$106,ROW($E59),4),"")</f>
        <v>Westmoreland Community Action</v>
      </c>
      <c r="B58" s="286" t="str">
        <f>IF(INDEX('CoC Ranking Data'!$A$1:$CF$106,ROW($E59),5)&lt;&gt;"",INDEX('CoC Ranking Data'!$A$1:$CF$106,ROW($E59),5),"")</f>
        <v>WCA PSH for Families 2018</v>
      </c>
      <c r="C58" s="287" t="str">
        <f>IF(INDEX('CoC Ranking Data'!$A$1:$CF$106,ROW($E59),7)&lt;&gt;"",INDEX('CoC Ranking Data'!$A$1:$CF$106,ROW($E59),7),"")</f>
        <v>PH</v>
      </c>
      <c r="D58" s="207">
        <f>IF(INDEX('CoC Ranking Data'!$A$1:$CF$106,ROW($E59),44)&lt;&gt;"",INDEX('CoC Ranking Data'!$A$1:$CF$106,ROW($E59),44),"")</f>
        <v>1.41E-2</v>
      </c>
      <c r="E58" s="207">
        <f>IF(INDEX('CoC Ranking Data'!$A$1:$CF$106,ROW($E59),45)&lt;&gt;"",INDEX('CoC Ranking Data'!$A$1:$CF$106,ROW($E59),45),"")</f>
        <v>6.4000000000000003E-3</v>
      </c>
      <c r="F58" s="318">
        <f t="shared" si="0"/>
        <v>4</v>
      </c>
      <c r="H58" s="483">
        <f t="shared" si="1"/>
        <v>2</v>
      </c>
      <c r="I58" s="483">
        <f t="shared" si="2"/>
        <v>2</v>
      </c>
    </row>
    <row r="59" spans="1:9" x14ac:dyDescent="0.2">
      <c r="A59" s="286" t="str">
        <f>IF(INDEX('CoC Ranking Data'!$A$1:$CF$106,ROW($E60),4)&lt;&gt;"",INDEX('CoC Ranking Data'!$A$1:$CF$106,ROW($E60),4),"")</f>
        <v>Westmoreland Community Action</v>
      </c>
      <c r="B59" s="286" t="str">
        <f>IF(INDEX('CoC Ranking Data'!$A$1:$CF$106,ROW($E60),5)&lt;&gt;"",INDEX('CoC Ranking Data'!$A$1:$CF$106,ROW($E60),5),"")</f>
        <v>WCA PSH-Pittsburgh Street House 2018</v>
      </c>
      <c r="C59" s="287" t="str">
        <f>IF(INDEX('CoC Ranking Data'!$A$1:$CF$106,ROW($E60),7)&lt;&gt;"",INDEX('CoC Ranking Data'!$A$1:$CF$106,ROW($E60),7),"")</f>
        <v>PH</v>
      </c>
      <c r="D59" s="207">
        <f>IF(INDEX('CoC Ranking Data'!$A$1:$CF$106,ROW($E60),44)&lt;&gt;"",INDEX('CoC Ranking Data'!$A$1:$CF$106,ROW($E60),44),"")</f>
        <v>0</v>
      </c>
      <c r="E59" s="207">
        <f>IF(INDEX('CoC Ranking Data'!$A$1:$CF$106,ROW($E60),45)&lt;&gt;"",INDEX('CoC Ranking Data'!$A$1:$CF$106,ROW($E60),45),"")</f>
        <v>0</v>
      </c>
      <c r="F59" s="318">
        <f t="shared" si="0"/>
        <v>6</v>
      </c>
      <c r="H59" s="483">
        <f t="shared" si="1"/>
        <v>3</v>
      </c>
      <c r="I59" s="483">
        <f t="shared" si="2"/>
        <v>3</v>
      </c>
    </row>
    <row r="60" spans="1:9" x14ac:dyDescent="0.2">
      <c r="A60" s="286" t="str">
        <f>IF(INDEX('CoC Ranking Data'!$A$1:$CF$106,ROW($E61),4)&lt;&gt;"",INDEX('CoC Ranking Data'!$A$1:$CF$106,ROW($E61),4),"")</f>
        <v/>
      </c>
      <c r="B60" s="286" t="str">
        <f>IF(INDEX('CoC Ranking Data'!$A$1:$CF$106,ROW($E61),5)&lt;&gt;"",INDEX('CoC Ranking Data'!$A$1:$CF$106,ROW($E61),5),"")</f>
        <v/>
      </c>
      <c r="C60" s="287" t="str">
        <f>IF(INDEX('CoC Ranking Data'!$A$1:$CF$106,ROW($E61),7)&lt;&gt;"",INDEX('CoC Ranking Data'!$A$1:$CF$106,ROW($E61),7),"")</f>
        <v/>
      </c>
      <c r="D60" s="207" t="str">
        <f>IF(INDEX('CoC Ranking Data'!$A$1:$CF$106,ROW($E61),44)&lt;&gt;"",INDEX('CoC Ranking Data'!$A$1:$CF$106,ROW($E61),44),"")</f>
        <v/>
      </c>
      <c r="E60" s="207" t="str">
        <f>IF(INDEX('CoC Ranking Data'!$A$1:$CF$106,ROW($E61),45)&lt;&gt;"",INDEX('CoC Ranking Data'!$A$1:$CF$106,ROW($E61),45),"")</f>
        <v/>
      </c>
      <c r="F60" s="318" t="str">
        <f t="shared" si="0"/>
        <v/>
      </c>
      <c r="H60" s="483" t="str">
        <f t="shared" si="1"/>
        <v/>
      </c>
      <c r="I60" s="483" t="str">
        <f t="shared" si="2"/>
        <v/>
      </c>
    </row>
    <row r="61" spans="1:9" x14ac:dyDescent="0.2">
      <c r="A61" s="286" t="str">
        <f>IF(INDEX('CoC Ranking Data'!$A$1:$CF$106,ROW($E62),4)&lt;&gt;"",INDEX('CoC Ranking Data'!$A$1:$CF$106,ROW($E62),4),"")</f>
        <v/>
      </c>
      <c r="B61" s="286" t="str">
        <f>IF(INDEX('CoC Ranking Data'!$A$1:$CF$106,ROW($E62),5)&lt;&gt;"",INDEX('CoC Ranking Data'!$A$1:$CF$106,ROW($E62),5),"")</f>
        <v/>
      </c>
      <c r="C61" s="287" t="str">
        <f>IF(INDEX('CoC Ranking Data'!$A$1:$CF$106,ROW($E62),7)&lt;&gt;"",INDEX('CoC Ranking Data'!$A$1:$CF$106,ROW($E62),7),"")</f>
        <v/>
      </c>
      <c r="D61" s="207" t="str">
        <f>IF(INDEX('CoC Ranking Data'!$A$1:$CF$106,ROW($E62),44)&lt;&gt;"",INDEX('CoC Ranking Data'!$A$1:$CF$106,ROW($E62),44),"")</f>
        <v/>
      </c>
      <c r="E61" s="207" t="str">
        <f>IF(INDEX('CoC Ranking Data'!$A$1:$CF$106,ROW($E62),45)&lt;&gt;"",INDEX('CoC Ranking Data'!$A$1:$CF$106,ROW($E62),45),"")</f>
        <v/>
      </c>
      <c r="F61" s="318" t="str">
        <f t="shared" si="0"/>
        <v/>
      </c>
      <c r="H61" s="483" t="str">
        <f t="shared" si="1"/>
        <v/>
      </c>
      <c r="I61" s="483" t="str">
        <f t="shared" si="2"/>
        <v/>
      </c>
    </row>
    <row r="62" spans="1:9" x14ac:dyDescent="0.2">
      <c r="A62" s="286" t="str">
        <f>IF(INDEX('CoC Ranking Data'!$A$1:$CF$106,ROW($E63),4)&lt;&gt;"",INDEX('CoC Ranking Data'!$A$1:$CF$106,ROW($E63),4),"")</f>
        <v/>
      </c>
      <c r="B62" s="286" t="str">
        <f>IF(INDEX('CoC Ranking Data'!$A$1:$CF$106,ROW($E63),5)&lt;&gt;"",INDEX('CoC Ranking Data'!$A$1:$CF$106,ROW($E63),5),"")</f>
        <v/>
      </c>
      <c r="C62" s="287" t="str">
        <f>IF(INDEX('CoC Ranking Data'!$A$1:$CF$106,ROW($E63),7)&lt;&gt;"",INDEX('CoC Ranking Data'!$A$1:$CF$106,ROW($E63),7),"")</f>
        <v/>
      </c>
      <c r="D62" s="207" t="str">
        <f>IF(INDEX('CoC Ranking Data'!$A$1:$CF$106,ROW($E63),44)&lt;&gt;"",INDEX('CoC Ranking Data'!$A$1:$CF$106,ROW($E63),44),"")</f>
        <v/>
      </c>
      <c r="E62" s="207" t="str">
        <f>IF(INDEX('CoC Ranking Data'!$A$1:$CF$106,ROW($E63),45)&lt;&gt;"",INDEX('CoC Ranking Data'!$A$1:$CF$106,ROW($E63),45),"")</f>
        <v/>
      </c>
      <c r="F62" s="318" t="str">
        <f t="shared" si="0"/>
        <v/>
      </c>
      <c r="H62" s="483" t="str">
        <f t="shared" si="1"/>
        <v/>
      </c>
      <c r="I62" s="483" t="str">
        <f t="shared" si="2"/>
        <v/>
      </c>
    </row>
    <row r="63" spans="1:9" x14ac:dyDescent="0.2">
      <c r="A63" s="286" t="str">
        <f>IF(INDEX('CoC Ranking Data'!$A$1:$CF$106,ROW($E64),4)&lt;&gt;"",INDEX('CoC Ranking Data'!$A$1:$CF$106,ROW($E64),4),"")</f>
        <v/>
      </c>
      <c r="B63" s="286" t="str">
        <f>IF(INDEX('CoC Ranking Data'!$A$1:$CF$106,ROW($E64),5)&lt;&gt;"",INDEX('CoC Ranking Data'!$A$1:$CF$106,ROW($E64),5),"")</f>
        <v/>
      </c>
      <c r="C63" s="287" t="str">
        <f>IF(INDEX('CoC Ranking Data'!$A$1:$CF$106,ROW($E64),7)&lt;&gt;"",INDEX('CoC Ranking Data'!$A$1:$CF$106,ROW($E64),7),"")</f>
        <v/>
      </c>
      <c r="D63" s="207" t="str">
        <f>IF(INDEX('CoC Ranking Data'!$A$1:$CF$106,ROW($E64),44)&lt;&gt;"",INDEX('CoC Ranking Data'!$A$1:$CF$106,ROW($E64),44),"")</f>
        <v/>
      </c>
      <c r="E63" s="207" t="str">
        <f>IF(INDEX('CoC Ranking Data'!$A$1:$CF$106,ROW($E64),45)&lt;&gt;"",INDEX('CoC Ranking Data'!$A$1:$CF$106,ROW($E64),45),"")</f>
        <v/>
      </c>
      <c r="F63" s="318" t="str">
        <f t="shared" si="0"/>
        <v/>
      </c>
      <c r="H63" s="483" t="str">
        <f t="shared" si="1"/>
        <v/>
      </c>
      <c r="I63" s="483" t="str">
        <f t="shared" si="2"/>
        <v/>
      </c>
    </row>
    <row r="64" spans="1:9" x14ac:dyDescent="0.2">
      <c r="A64" s="286" t="str">
        <f>IF(INDEX('CoC Ranking Data'!$A$1:$CF$106,ROW($E65),4)&lt;&gt;"",INDEX('CoC Ranking Data'!$A$1:$CF$106,ROW($E65),4),"")</f>
        <v/>
      </c>
      <c r="B64" s="286" t="str">
        <f>IF(INDEX('CoC Ranking Data'!$A$1:$CF$106,ROW($E65),5)&lt;&gt;"",INDEX('CoC Ranking Data'!$A$1:$CF$106,ROW($E65),5),"")</f>
        <v/>
      </c>
      <c r="C64" s="287" t="str">
        <f>IF(INDEX('CoC Ranking Data'!$A$1:$CF$106,ROW($E65),7)&lt;&gt;"",INDEX('CoC Ranking Data'!$A$1:$CF$106,ROW($E65),7),"")</f>
        <v/>
      </c>
      <c r="D64" s="207" t="str">
        <f>IF(INDEX('CoC Ranking Data'!$A$1:$CF$106,ROW($E65),44)&lt;&gt;"",INDEX('CoC Ranking Data'!$A$1:$CF$106,ROW($E65),44),"")</f>
        <v/>
      </c>
      <c r="E64" s="207" t="str">
        <f>IF(INDEX('CoC Ranking Data'!$A$1:$CF$106,ROW($E65),45)&lt;&gt;"",INDEX('CoC Ranking Data'!$A$1:$CF$106,ROW($E65),45),"")</f>
        <v/>
      </c>
      <c r="F64" s="318" t="str">
        <f t="shared" si="0"/>
        <v/>
      </c>
      <c r="H64" s="483" t="str">
        <f t="shared" si="1"/>
        <v/>
      </c>
      <c r="I64" s="483" t="str">
        <f t="shared" si="2"/>
        <v/>
      </c>
    </row>
    <row r="65" spans="1:9" x14ac:dyDescent="0.2">
      <c r="A65" s="286" t="str">
        <f>IF(INDEX('CoC Ranking Data'!$A$1:$CF$106,ROW($E66),4)&lt;&gt;"",INDEX('CoC Ranking Data'!$A$1:$CF$106,ROW($E66),4),"")</f>
        <v/>
      </c>
      <c r="B65" s="286" t="str">
        <f>IF(INDEX('CoC Ranking Data'!$A$1:$CF$106,ROW($E66),5)&lt;&gt;"",INDEX('CoC Ranking Data'!$A$1:$CF$106,ROW($E66),5),"")</f>
        <v/>
      </c>
      <c r="C65" s="287" t="str">
        <f>IF(INDEX('CoC Ranking Data'!$A$1:$CF$106,ROW($E66),7)&lt;&gt;"",INDEX('CoC Ranking Data'!$A$1:$CF$106,ROW($E66),7),"")</f>
        <v/>
      </c>
      <c r="D65" s="207" t="str">
        <f>IF(INDEX('CoC Ranking Data'!$A$1:$CF$106,ROW($E66),44)&lt;&gt;"",INDEX('CoC Ranking Data'!$A$1:$CF$106,ROW($E66),44),"")</f>
        <v/>
      </c>
      <c r="E65" s="207" t="str">
        <f>IF(INDEX('CoC Ranking Data'!$A$1:$CF$106,ROW($E66),45)&lt;&gt;"",INDEX('CoC Ranking Data'!$A$1:$CF$106,ROW($E66),45),"")</f>
        <v/>
      </c>
      <c r="F65" s="318" t="str">
        <f t="shared" si="0"/>
        <v/>
      </c>
      <c r="H65" s="483" t="str">
        <f t="shared" si="1"/>
        <v/>
      </c>
      <c r="I65" s="483" t="str">
        <f t="shared" si="2"/>
        <v/>
      </c>
    </row>
    <row r="66" spans="1:9" x14ac:dyDescent="0.2">
      <c r="A66" s="286" t="str">
        <f>IF(INDEX('CoC Ranking Data'!$A$1:$CF$106,ROW($E67),4)&lt;&gt;"",INDEX('CoC Ranking Data'!$A$1:$CF$106,ROW($E67),4),"")</f>
        <v/>
      </c>
      <c r="B66" s="286" t="str">
        <f>IF(INDEX('CoC Ranking Data'!$A$1:$CF$106,ROW($E67),5)&lt;&gt;"",INDEX('CoC Ranking Data'!$A$1:$CF$106,ROW($E67),5),"")</f>
        <v/>
      </c>
      <c r="C66" s="287" t="str">
        <f>IF(INDEX('CoC Ranking Data'!$A$1:$CF$106,ROW($E67),7)&lt;&gt;"",INDEX('CoC Ranking Data'!$A$1:$CF$106,ROW($E67),7),"")</f>
        <v/>
      </c>
      <c r="D66" s="207" t="str">
        <f>IF(INDEX('CoC Ranking Data'!$A$1:$CF$106,ROW($E67),44)&lt;&gt;"",INDEX('CoC Ranking Data'!$A$1:$CF$106,ROW($E67),44),"")</f>
        <v/>
      </c>
      <c r="E66" s="207" t="str">
        <f>IF(INDEX('CoC Ranking Data'!$A$1:$CF$106,ROW($E67),45)&lt;&gt;"",INDEX('CoC Ranking Data'!$A$1:$CF$106,ROW($E67),45),"")</f>
        <v/>
      </c>
      <c r="F66" s="318" t="str">
        <f t="shared" si="0"/>
        <v/>
      </c>
      <c r="H66" s="483" t="str">
        <f t="shared" si="1"/>
        <v/>
      </c>
      <c r="I66" s="483" t="str">
        <f t="shared" si="2"/>
        <v/>
      </c>
    </row>
    <row r="67" spans="1:9" x14ac:dyDescent="0.2">
      <c r="A67" s="286" t="str">
        <f>IF(INDEX('CoC Ranking Data'!$A$1:$CF$106,ROW($E68),4)&lt;&gt;"",INDEX('CoC Ranking Data'!$A$1:$CF$106,ROW($E68),4),"")</f>
        <v/>
      </c>
      <c r="B67" s="286" t="str">
        <f>IF(INDEX('CoC Ranking Data'!$A$1:$CF$106,ROW($E68),5)&lt;&gt;"",INDEX('CoC Ranking Data'!$A$1:$CF$106,ROW($E68),5),"")</f>
        <v/>
      </c>
      <c r="C67" s="287" t="str">
        <f>IF(INDEX('CoC Ranking Data'!$A$1:$CF$106,ROW($E68),7)&lt;&gt;"",INDEX('CoC Ranking Data'!$A$1:$CF$106,ROW($E68),7),"")</f>
        <v/>
      </c>
      <c r="D67" s="207" t="str">
        <f>IF(INDEX('CoC Ranking Data'!$A$1:$CF$106,ROW($E68),44)&lt;&gt;"",INDEX('CoC Ranking Data'!$A$1:$CF$106,ROW($E68),44),"")</f>
        <v/>
      </c>
      <c r="E67" s="207" t="str">
        <f>IF(INDEX('CoC Ranking Data'!$A$1:$CF$106,ROW($E68),45)&lt;&gt;"",INDEX('CoC Ranking Data'!$A$1:$CF$106,ROW($E68),45),"")</f>
        <v/>
      </c>
      <c r="F67" s="318" t="str">
        <f t="shared" si="0"/>
        <v/>
      </c>
      <c r="H67" s="483" t="str">
        <f t="shared" si="1"/>
        <v/>
      </c>
      <c r="I67" s="483" t="str">
        <f t="shared" si="2"/>
        <v/>
      </c>
    </row>
    <row r="68" spans="1:9" x14ac:dyDescent="0.2">
      <c r="A68" s="286" t="str">
        <f>IF(INDEX('CoC Ranking Data'!$A$1:$CF$106,ROW($E69),4)&lt;&gt;"",INDEX('CoC Ranking Data'!$A$1:$CF$106,ROW($E69),4),"")</f>
        <v/>
      </c>
      <c r="B68" s="286" t="str">
        <f>IF(INDEX('CoC Ranking Data'!$A$1:$CF$106,ROW($E69),5)&lt;&gt;"",INDEX('CoC Ranking Data'!$A$1:$CF$106,ROW($E69),5),"")</f>
        <v/>
      </c>
      <c r="C68" s="287" t="str">
        <f>IF(INDEX('CoC Ranking Data'!$A$1:$CF$106,ROW($E69),7)&lt;&gt;"",INDEX('CoC Ranking Data'!$A$1:$CF$106,ROW($E69),7),"")</f>
        <v/>
      </c>
      <c r="D68" s="207" t="str">
        <f>IF(INDEX('CoC Ranking Data'!$A$1:$CF$106,ROW($E69),44)&lt;&gt;"",INDEX('CoC Ranking Data'!$A$1:$CF$106,ROW($E69),44),"")</f>
        <v/>
      </c>
      <c r="E68" s="207" t="str">
        <f>IF(INDEX('CoC Ranking Data'!$A$1:$CF$106,ROW($E69),45)&lt;&gt;"",INDEX('CoC Ranking Data'!$A$1:$CF$106,ROW($E69),45),"")</f>
        <v/>
      </c>
      <c r="F68" s="318" t="str">
        <f t="shared" si="0"/>
        <v/>
      </c>
      <c r="H68" s="483" t="str">
        <f t="shared" si="1"/>
        <v/>
      </c>
      <c r="I68" s="483" t="str">
        <f t="shared" si="2"/>
        <v/>
      </c>
    </row>
    <row r="69" spans="1:9" x14ac:dyDescent="0.2">
      <c r="A69" s="286" t="str">
        <f>IF(INDEX('CoC Ranking Data'!$A$1:$CF$106,ROW($E70),4)&lt;&gt;"",INDEX('CoC Ranking Data'!$A$1:$CF$106,ROW($E70),4),"")</f>
        <v/>
      </c>
      <c r="B69" s="286" t="str">
        <f>IF(INDEX('CoC Ranking Data'!$A$1:$CF$106,ROW($E70),5)&lt;&gt;"",INDEX('CoC Ranking Data'!$A$1:$CF$106,ROW($E70),5),"")</f>
        <v/>
      </c>
      <c r="C69" s="287" t="str">
        <f>IF(INDEX('CoC Ranking Data'!$A$1:$CF$106,ROW($E70),7)&lt;&gt;"",INDEX('CoC Ranking Data'!$A$1:$CF$106,ROW($E70),7),"")</f>
        <v/>
      </c>
      <c r="D69" s="207" t="str">
        <f>IF(INDEX('CoC Ranking Data'!$A$1:$CF$106,ROW($E70),44)&lt;&gt;"",INDEX('CoC Ranking Data'!$A$1:$CF$106,ROW($E70),44),"")</f>
        <v/>
      </c>
      <c r="E69" s="207" t="str">
        <f>IF(INDEX('CoC Ranking Data'!$A$1:$CF$106,ROW($E70),45)&lt;&gt;"",INDEX('CoC Ranking Data'!$A$1:$CF$106,ROW($E70),45),"")</f>
        <v/>
      </c>
      <c r="F69" s="318" t="str">
        <f t="shared" si="0"/>
        <v/>
      </c>
      <c r="H69" s="483" t="str">
        <f t="shared" si="1"/>
        <v/>
      </c>
      <c r="I69" s="483" t="str">
        <f t="shared" si="2"/>
        <v/>
      </c>
    </row>
    <row r="70" spans="1:9" x14ac:dyDescent="0.2">
      <c r="A70" s="286" t="str">
        <f>IF(INDEX('CoC Ranking Data'!$A$1:$CF$106,ROW($E71),4)&lt;&gt;"",INDEX('CoC Ranking Data'!$A$1:$CF$106,ROW($E71),4),"")</f>
        <v/>
      </c>
      <c r="B70" s="286" t="str">
        <f>IF(INDEX('CoC Ranking Data'!$A$1:$CF$106,ROW($E71),5)&lt;&gt;"",INDEX('CoC Ranking Data'!$A$1:$CF$106,ROW($E71),5),"")</f>
        <v/>
      </c>
      <c r="C70" s="287" t="str">
        <f>IF(INDEX('CoC Ranking Data'!$A$1:$CF$106,ROW($E71),7)&lt;&gt;"",INDEX('CoC Ranking Data'!$A$1:$CF$106,ROW($E71),7),"")</f>
        <v/>
      </c>
      <c r="D70" s="207" t="str">
        <f>IF(INDEX('CoC Ranking Data'!$A$1:$CF$106,ROW($E71),44)&lt;&gt;"",INDEX('CoC Ranking Data'!$A$1:$CF$106,ROW($E71),44),"")</f>
        <v/>
      </c>
      <c r="E70" s="207" t="str">
        <f>IF(INDEX('CoC Ranking Data'!$A$1:$CF$106,ROW($E71),45)&lt;&gt;"",INDEX('CoC Ranking Data'!$A$1:$CF$106,ROW($E71),45),"")</f>
        <v/>
      </c>
      <c r="F70" s="318" t="str">
        <f t="shared" si="0"/>
        <v/>
      </c>
      <c r="H70" s="483" t="str">
        <f t="shared" si="1"/>
        <v/>
      </c>
      <c r="I70" s="483" t="str">
        <f t="shared" si="2"/>
        <v/>
      </c>
    </row>
    <row r="71" spans="1:9" x14ac:dyDescent="0.2">
      <c r="A71" s="286" t="str">
        <f>IF(INDEX('CoC Ranking Data'!$A$1:$CF$106,ROW($E72),4)&lt;&gt;"",INDEX('CoC Ranking Data'!$A$1:$CF$106,ROW($E72),4),"")</f>
        <v/>
      </c>
      <c r="B71" s="286" t="str">
        <f>IF(INDEX('CoC Ranking Data'!$A$1:$CF$106,ROW($E72),5)&lt;&gt;"",INDEX('CoC Ranking Data'!$A$1:$CF$106,ROW($E72),5),"")</f>
        <v/>
      </c>
      <c r="C71" s="287" t="str">
        <f>IF(INDEX('CoC Ranking Data'!$A$1:$CF$106,ROW($E72),7)&lt;&gt;"",INDEX('CoC Ranking Data'!$A$1:$CF$106,ROW($E72),7),"")</f>
        <v/>
      </c>
      <c r="D71" s="207" t="str">
        <f>IF(INDEX('CoC Ranking Data'!$A$1:$CF$106,ROW($E72),44)&lt;&gt;"",INDEX('CoC Ranking Data'!$A$1:$CF$106,ROW($E72),44),"")</f>
        <v/>
      </c>
      <c r="E71" s="207" t="str">
        <f>IF(INDEX('CoC Ranking Data'!$A$1:$CF$106,ROW($E72),45)&lt;&gt;"",INDEX('CoC Ranking Data'!$A$1:$CF$106,ROW($E72),45),"")</f>
        <v/>
      </c>
      <c r="F71" s="318" t="str">
        <f t="shared" si="0"/>
        <v/>
      </c>
      <c r="H71" s="483" t="str">
        <f t="shared" si="1"/>
        <v/>
      </c>
      <c r="I71" s="483" t="str">
        <f t="shared" si="2"/>
        <v/>
      </c>
    </row>
    <row r="72" spans="1:9" x14ac:dyDescent="0.2">
      <c r="A72" s="286" t="str">
        <f>IF(INDEX('CoC Ranking Data'!$A$1:$CF$106,ROW($E73),4)&lt;&gt;"",INDEX('CoC Ranking Data'!$A$1:$CF$106,ROW($E73),4),"")</f>
        <v/>
      </c>
      <c r="B72" s="286" t="str">
        <f>IF(INDEX('CoC Ranking Data'!$A$1:$CF$106,ROW($E73),5)&lt;&gt;"",INDEX('CoC Ranking Data'!$A$1:$CF$106,ROW($E73),5),"")</f>
        <v/>
      </c>
      <c r="C72" s="287" t="str">
        <f>IF(INDEX('CoC Ranking Data'!$A$1:$CF$106,ROW($E73),7)&lt;&gt;"",INDEX('CoC Ranking Data'!$A$1:$CF$106,ROW($E73),7),"")</f>
        <v/>
      </c>
      <c r="D72" s="207" t="str">
        <f>IF(INDEX('CoC Ranking Data'!$A$1:$CF$106,ROW($E73),44)&lt;&gt;"",INDEX('CoC Ranking Data'!$A$1:$CF$106,ROW($E73),44),"")</f>
        <v/>
      </c>
      <c r="E72" s="207" t="str">
        <f>IF(INDEX('CoC Ranking Data'!$A$1:$CF$106,ROW($E73),45)&lt;&gt;"",INDEX('CoC Ranking Data'!$A$1:$CF$106,ROW($E73),45),"")</f>
        <v/>
      </c>
      <c r="F72" s="318" t="str">
        <f t="shared" si="0"/>
        <v/>
      </c>
      <c r="H72" s="483" t="str">
        <f t="shared" si="1"/>
        <v/>
      </c>
      <c r="I72" s="483" t="str">
        <f t="shared" si="2"/>
        <v/>
      </c>
    </row>
    <row r="73" spans="1:9" x14ac:dyDescent="0.2">
      <c r="A73" s="286" t="str">
        <f>IF(INDEX('CoC Ranking Data'!$A$1:$CF$106,ROW($E74),4)&lt;&gt;"",INDEX('CoC Ranking Data'!$A$1:$CF$106,ROW($E74),4),"")</f>
        <v/>
      </c>
      <c r="B73" s="286" t="str">
        <f>IF(INDEX('CoC Ranking Data'!$A$1:$CF$106,ROW($E74),5)&lt;&gt;"",INDEX('CoC Ranking Data'!$A$1:$CF$106,ROW($E74),5),"")</f>
        <v/>
      </c>
      <c r="C73" s="287" t="str">
        <f>IF(INDEX('CoC Ranking Data'!$A$1:$CF$106,ROW($E74),7)&lt;&gt;"",INDEX('CoC Ranking Data'!$A$1:$CF$106,ROW($E74),7),"")</f>
        <v/>
      </c>
      <c r="D73" s="207" t="str">
        <f>IF(INDEX('CoC Ranking Data'!$A$1:$CF$106,ROW($E74),44)&lt;&gt;"",INDEX('CoC Ranking Data'!$A$1:$CF$106,ROW($E74),44),"")</f>
        <v/>
      </c>
      <c r="E73" s="207" t="str">
        <f>IF(INDEX('CoC Ranking Data'!$A$1:$CF$106,ROW($E74),45)&lt;&gt;"",INDEX('CoC Ranking Data'!$A$1:$CF$106,ROW($E74),45),"")</f>
        <v/>
      </c>
      <c r="F73" s="318" t="str">
        <f t="shared" ref="F73:F104" si="3">IF(A73&lt;&gt;"",SUM(H73:I73),"")</f>
        <v/>
      </c>
      <c r="H73" s="483" t="str">
        <f t="shared" ref="H73:H104" si="4">IF(AND(A73&lt;&gt;"",D73&lt;&gt;""), IF(D73 = 0, 3, IF(AND(D73&gt;=0.0001,D73&lt;0.02501),2, IF(AND(D73&gt;=0.02501,D73&lt;= 0.05),1,0))),"")</f>
        <v/>
      </c>
      <c r="I73" s="483" t="str">
        <f t="shared" ref="I73:I104" si="5">IF(AND(A73&lt;&gt;"",E73&lt;&gt;""), IF(E73 = 0, 3, IF(AND(E73&gt;=0.0001,E73&lt;0.02501),2, IF(AND(E73&gt;=0.02501,E73&lt;= 0.05),1,0))),"")</f>
        <v/>
      </c>
    </row>
    <row r="74" spans="1:9" x14ac:dyDescent="0.2">
      <c r="A74" s="286" t="str">
        <f>IF(INDEX('CoC Ranking Data'!$A$1:$CF$106,ROW($E75),4)&lt;&gt;"",INDEX('CoC Ranking Data'!$A$1:$CF$106,ROW($E75),4),"")</f>
        <v/>
      </c>
      <c r="B74" s="286" t="str">
        <f>IF(INDEX('CoC Ranking Data'!$A$1:$CF$106,ROW($E75),5)&lt;&gt;"",INDEX('CoC Ranking Data'!$A$1:$CF$106,ROW($E75),5),"")</f>
        <v/>
      </c>
      <c r="C74" s="287" t="str">
        <f>IF(INDEX('CoC Ranking Data'!$A$1:$CF$106,ROW($E75),7)&lt;&gt;"",INDEX('CoC Ranking Data'!$A$1:$CF$106,ROW($E75),7),"")</f>
        <v/>
      </c>
      <c r="D74" s="207" t="str">
        <f>IF(INDEX('CoC Ranking Data'!$A$1:$CF$106,ROW($E75),44)&lt;&gt;"",INDEX('CoC Ranking Data'!$A$1:$CF$106,ROW($E75),44),"")</f>
        <v/>
      </c>
      <c r="E74" s="207" t="str">
        <f>IF(INDEX('CoC Ranking Data'!$A$1:$CF$106,ROW($E75),45)&lt;&gt;"",INDEX('CoC Ranking Data'!$A$1:$CF$106,ROW($E75),45),"")</f>
        <v/>
      </c>
      <c r="F74" s="318" t="str">
        <f t="shared" si="3"/>
        <v/>
      </c>
      <c r="H74" s="483" t="str">
        <f t="shared" si="4"/>
        <v/>
      </c>
      <c r="I74" s="483" t="str">
        <f t="shared" si="5"/>
        <v/>
      </c>
    </row>
    <row r="75" spans="1:9" x14ac:dyDescent="0.2">
      <c r="A75" s="286" t="str">
        <f>IF(INDEX('CoC Ranking Data'!$A$1:$CF$106,ROW($E76),4)&lt;&gt;"",INDEX('CoC Ranking Data'!$A$1:$CF$106,ROW($E76),4),"")</f>
        <v/>
      </c>
      <c r="B75" s="286" t="str">
        <f>IF(INDEX('CoC Ranking Data'!$A$1:$CF$106,ROW($E76),5)&lt;&gt;"",INDEX('CoC Ranking Data'!$A$1:$CF$106,ROW($E76),5),"")</f>
        <v/>
      </c>
      <c r="C75" s="287" t="str">
        <f>IF(INDEX('CoC Ranking Data'!$A$1:$CF$106,ROW($E76),7)&lt;&gt;"",INDEX('CoC Ranking Data'!$A$1:$CF$106,ROW($E76),7),"")</f>
        <v/>
      </c>
      <c r="D75" s="207" t="str">
        <f>IF(INDEX('CoC Ranking Data'!$A$1:$CF$106,ROW($E76),44)&lt;&gt;"",INDEX('CoC Ranking Data'!$A$1:$CF$106,ROW($E76),44),"")</f>
        <v/>
      </c>
      <c r="E75" s="207" t="str">
        <f>IF(INDEX('CoC Ranking Data'!$A$1:$CF$106,ROW($E76),45)&lt;&gt;"",INDEX('CoC Ranking Data'!$A$1:$CF$106,ROW($E76),45),"")</f>
        <v/>
      </c>
      <c r="F75" s="318" t="str">
        <f t="shared" si="3"/>
        <v/>
      </c>
      <c r="H75" s="483" t="str">
        <f t="shared" si="4"/>
        <v/>
      </c>
      <c r="I75" s="483" t="str">
        <f t="shared" si="5"/>
        <v/>
      </c>
    </row>
    <row r="76" spans="1:9" x14ac:dyDescent="0.2">
      <c r="A76" s="286" t="str">
        <f>IF(INDEX('CoC Ranking Data'!$A$1:$CF$106,ROW($E77),4)&lt;&gt;"",INDEX('CoC Ranking Data'!$A$1:$CF$106,ROW($E77),4),"")</f>
        <v/>
      </c>
      <c r="B76" s="286" t="str">
        <f>IF(INDEX('CoC Ranking Data'!$A$1:$CF$106,ROW($E77),5)&lt;&gt;"",INDEX('CoC Ranking Data'!$A$1:$CF$106,ROW($E77),5),"")</f>
        <v/>
      </c>
      <c r="C76" s="287" t="str">
        <f>IF(INDEX('CoC Ranking Data'!$A$1:$CF$106,ROW($E77),7)&lt;&gt;"",INDEX('CoC Ranking Data'!$A$1:$CF$106,ROW($E77),7),"")</f>
        <v/>
      </c>
      <c r="D76" s="207" t="str">
        <f>IF(INDEX('CoC Ranking Data'!$A$1:$CF$106,ROW($E77),44)&lt;&gt;"",INDEX('CoC Ranking Data'!$A$1:$CF$106,ROW($E77),44),"")</f>
        <v/>
      </c>
      <c r="E76" s="207" t="str">
        <f>IF(INDEX('CoC Ranking Data'!$A$1:$CF$106,ROW($E77),45)&lt;&gt;"",INDEX('CoC Ranking Data'!$A$1:$CF$106,ROW($E77),45),"")</f>
        <v/>
      </c>
      <c r="F76" s="318" t="str">
        <f t="shared" si="3"/>
        <v/>
      </c>
      <c r="H76" s="483" t="str">
        <f t="shared" si="4"/>
        <v/>
      </c>
      <c r="I76" s="483" t="str">
        <f t="shared" si="5"/>
        <v/>
      </c>
    </row>
    <row r="77" spans="1:9" x14ac:dyDescent="0.2">
      <c r="A77" s="286" t="str">
        <f>IF(INDEX('CoC Ranking Data'!$A$1:$CF$106,ROW($E78),4)&lt;&gt;"",INDEX('CoC Ranking Data'!$A$1:$CF$106,ROW($E78),4),"")</f>
        <v/>
      </c>
      <c r="B77" s="286" t="str">
        <f>IF(INDEX('CoC Ranking Data'!$A$1:$CF$106,ROW($E78),5)&lt;&gt;"",INDEX('CoC Ranking Data'!$A$1:$CF$106,ROW($E78),5),"")</f>
        <v/>
      </c>
      <c r="C77" s="287" t="str">
        <f>IF(INDEX('CoC Ranking Data'!$A$1:$CF$106,ROW($E78),7)&lt;&gt;"",INDEX('CoC Ranking Data'!$A$1:$CF$106,ROW($E78),7),"")</f>
        <v/>
      </c>
      <c r="D77" s="207" t="str">
        <f>IF(INDEX('CoC Ranking Data'!$A$1:$CF$106,ROW($E78),44)&lt;&gt;"",INDEX('CoC Ranking Data'!$A$1:$CF$106,ROW($E78),44),"")</f>
        <v/>
      </c>
      <c r="E77" s="207" t="str">
        <f>IF(INDEX('CoC Ranking Data'!$A$1:$CF$106,ROW($E78),45)&lt;&gt;"",INDEX('CoC Ranking Data'!$A$1:$CF$106,ROW($E78),45),"")</f>
        <v/>
      </c>
      <c r="F77" s="318" t="str">
        <f t="shared" si="3"/>
        <v/>
      </c>
      <c r="H77" s="483" t="str">
        <f t="shared" si="4"/>
        <v/>
      </c>
      <c r="I77" s="483" t="str">
        <f t="shared" si="5"/>
        <v/>
      </c>
    </row>
    <row r="78" spans="1:9" x14ac:dyDescent="0.2">
      <c r="A78" s="286" t="str">
        <f>IF(INDEX('CoC Ranking Data'!$A$1:$CF$106,ROW($E79),4)&lt;&gt;"",INDEX('CoC Ranking Data'!$A$1:$CF$106,ROW($E79),4),"")</f>
        <v/>
      </c>
      <c r="B78" s="286" t="str">
        <f>IF(INDEX('CoC Ranking Data'!$A$1:$CF$106,ROW($E79),5)&lt;&gt;"",INDEX('CoC Ranking Data'!$A$1:$CF$106,ROW($E79),5),"")</f>
        <v/>
      </c>
      <c r="C78" s="287" t="str">
        <f>IF(INDEX('CoC Ranking Data'!$A$1:$CF$106,ROW($E79),7)&lt;&gt;"",INDEX('CoC Ranking Data'!$A$1:$CF$106,ROW($E79),7),"")</f>
        <v/>
      </c>
      <c r="D78" s="207" t="str">
        <f>IF(INDEX('CoC Ranking Data'!$A$1:$CF$106,ROW($E79),44)&lt;&gt;"",INDEX('CoC Ranking Data'!$A$1:$CF$106,ROW($E79),44),"")</f>
        <v/>
      </c>
      <c r="E78" s="207" t="str">
        <f>IF(INDEX('CoC Ranking Data'!$A$1:$CF$106,ROW($E79),45)&lt;&gt;"",INDEX('CoC Ranking Data'!$A$1:$CF$106,ROW($E79),45),"")</f>
        <v/>
      </c>
      <c r="F78" s="318" t="str">
        <f t="shared" si="3"/>
        <v/>
      </c>
      <c r="H78" s="483" t="str">
        <f t="shared" si="4"/>
        <v/>
      </c>
      <c r="I78" s="483" t="str">
        <f t="shared" si="5"/>
        <v/>
      </c>
    </row>
    <row r="79" spans="1:9" x14ac:dyDescent="0.2">
      <c r="A79" s="286" t="str">
        <f>IF(INDEX('CoC Ranking Data'!$A$1:$CF$106,ROW($E80),4)&lt;&gt;"",INDEX('CoC Ranking Data'!$A$1:$CF$106,ROW($E80),4),"")</f>
        <v/>
      </c>
      <c r="B79" s="286" t="str">
        <f>IF(INDEX('CoC Ranking Data'!$A$1:$CF$106,ROW($E80),5)&lt;&gt;"",INDEX('CoC Ranking Data'!$A$1:$CF$106,ROW($E80),5),"")</f>
        <v/>
      </c>
      <c r="C79" s="287" t="str">
        <f>IF(INDEX('CoC Ranking Data'!$A$1:$CF$106,ROW($E80),7)&lt;&gt;"",INDEX('CoC Ranking Data'!$A$1:$CF$106,ROW($E80),7),"")</f>
        <v/>
      </c>
      <c r="D79" s="207" t="str">
        <f>IF(INDEX('CoC Ranking Data'!$A$1:$CF$106,ROW($E80),44)&lt;&gt;"",INDEX('CoC Ranking Data'!$A$1:$CF$106,ROW($E80),44),"")</f>
        <v/>
      </c>
      <c r="E79" s="207" t="str">
        <f>IF(INDEX('CoC Ranking Data'!$A$1:$CF$106,ROW($E80),45)&lt;&gt;"",INDEX('CoC Ranking Data'!$A$1:$CF$106,ROW($E80),45),"")</f>
        <v/>
      </c>
      <c r="F79" s="318" t="str">
        <f t="shared" si="3"/>
        <v/>
      </c>
      <c r="H79" s="483" t="str">
        <f t="shared" si="4"/>
        <v/>
      </c>
      <c r="I79" s="483" t="str">
        <f t="shared" si="5"/>
        <v/>
      </c>
    </row>
    <row r="80" spans="1:9" x14ac:dyDescent="0.2">
      <c r="A80" s="286" t="str">
        <f>IF(INDEX('CoC Ranking Data'!$A$1:$CF$106,ROW($E81),4)&lt;&gt;"",INDEX('CoC Ranking Data'!$A$1:$CF$106,ROW($E81),4),"")</f>
        <v/>
      </c>
      <c r="B80" s="286" t="str">
        <f>IF(INDEX('CoC Ranking Data'!$A$1:$CF$106,ROW($E81),5)&lt;&gt;"",INDEX('CoC Ranking Data'!$A$1:$CF$106,ROW($E81),5),"")</f>
        <v/>
      </c>
      <c r="C80" s="287" t="str">
        <f>IF(INDEX('CoC Ranking Data'!$A$1:$CF$106,ROW($E81),7)&lt;&gt;"",INDEX('CoC Ranking Data'!$A$1:$CF$106,ROW($E81),7),"")</f>
        <v/>
      </c>
      <c r="D80" s="207" t="str">
        <f>IF(INDEX('CoC Ranking Data'!$A$1:$CF$106,ROW($E81),44)&lt;&gt;"",INDEX('CoC Ranking Data'!$A$1:$CF$106,ROW($E81),44),"")</f>
        <v/>
      </c>
      <c r="E80" s="207" t="str">
        <f>IF(INDEX('CoC Ranking Data'!$A$1:$CF$106,ROW($E81),45)&lt;&gt;"",INDEX('CoC Ranking Data'!$A$1:$CF$106,ROW($E81),45),"")</f>
        <v/>
      </c>
      <c r="F80" s="318" t="str">
        <f t="shared" si="3"/>
        <v/>
      </c>
      <c r="H80" s="483" t="str">
        <f t="shared" si="4"/>
        <v/>
      </c>
      <c r="I80" s="483" t="str">
        <f t="shared" si="5"/>
        <v/>
      </c>
    </row>
    <row r="81" spans="1:9" x14ac:dyDescent="0.2">
      <c r="A81" s="286" t="str">
        <f>IF(INDEX('CoC Ranking Data'!$A$1:$CF$106,ROW($E82),4)&lt;&gt;"",INDEX('CoC Ranking Data'!$A$1:$CF$106,ROW($E82),4),"")</f>
        <v/>
      </c>
      <c r="B81" s="286" t="str">
        <f>IF(INDEX('CoC Ranking Data'!$A$1:$CF$106,ROW($E82),5)&lt;&gt;"",INDEX('CoC Ranking Data'!$A$1:$CF$106,ROW($E82),5),"")</f>
        <v/>
      </c>
      <c r="C81" s="287" t="str">
        <f>IF(INDEX('CoC Ranking Data'!$A$1:$CF$106,ROW($E82),7)&lt;&gt;"",INDEX('CoC Ranking Data'!$A$1:$CF$106,ROW($E82),7),"")</f>
        <v/>
      </c>
      <c r="D81" s="207" t="str">
        <f>IF(INDEX('CoC Ranking Data'!$A$1:$CF$106,ROW($E82),44)&lt;&gt;"",INDEX('CoC Ranking Data'!$A$1:$CF$106,ROW($E82),44),"")</f>
        <v/>
      </c>
      <c r="E81" s="207" t="str">
        <f>IF(INDEX('CoC Ranking Data'!$A$1:$CF$106,ROW($E82),45)&lt;&gt;"",INDEX('CoC Ranking Data'!$A$1:$CF$106,ROW($E82),45),"")</f>
        <v/>
      </c>
      <c r="F81" s="318" t="str">
        <f t="shared" si="3"/>
        <v/>
      </c>
      <c r="H81" s="483" t="str">
        <f t="shared" si="4"/>
        <v/>
      </c>
      <c r="I81" s="483" t="str">
        <f t="shared" si="5"/>
        <v/>
      </c>
    </row>
    <row r="82" spans="1:9" x14ac:dyDescent="0.2">
      <c r="A82" s="286" t="str">
        <f>IF(INDEX('CoC Ranking Data'!$A$1:$CF$106,ROW($E83),4)&lt;&gt;"",INDEX('CoC Ranking Data'!$A$1:$CF$106,ROW($E83),4),"")</f>
        <v/>
      </c>
      <c r="B82" s="286" t="str">
        <f>IF(INDEX('CoC Ranking Data'!$A$1:$CF$106,ROW($E83),5)&lt;&gt;"",INDEX('CoC Ranking Data'!$A$1:$CF$106,ROW($E83),5),"")</f>
        <v/>
      </c>
      <c r="C82" s="287" t="str">
        <f>IF(INDEX('CoC Ranking Data'!$A$1:$CF$106,ROW($E83),7)&lt;&gt;"",INDEX('CoC Ranking Data'!$A$1:$CF$106,ROW($E83),7),"")</f>
        <v/>
      </c>
      <c r="D82" s="207" t="str">
        <f>IF(INDEX('CoC Ranking Data'!$A$1:$CF$106,ROW($E83),44)&lt;&gt;"",INDEX('CoC Ranking Data'!$A$1:$CF$106,ROW($E83),44),"")</f>
        <v/>
      </c>
      <c r="E82" s="207" t="str">
        <f>IF(INDEX('CoC Ranking Data'!$A$1:$CF$106,ROW($E83),45)&lt;&gt;"",INDEX('CoC Ranking Data'!$A$1:$CF$106,ROW($E83),45),"")</f>
        <v/>
      </c>
      <c r="F82" s="318" t="str">
        <f t="shared" si="3"/>
        <v/>
      </c>
      <c r="H82" s="483" t="str">
        <f t="shared" si="4"/>
        <v/>
      </c>
      <c r="I82" s="483" t="str">
        <f t="shared" si="5"/>
        <v/>
      </c>
    </row>
    <row r="83" spans="1:9" x14ac:dyDescent="0.2">
      <c r="A83" s="286" t="str">
        <f>IF(INDEX('CoC Ranking Data'!$A$1:$CF$106,ROW($E84),4)&lt;&gt;"",INDEX('CoC Ranking Data'!$A$1:$CF$106,ROW($E84),4),"")</f>
        <v/>
      </c>
      <c r="B83" s="286" t="str">
        <f>IF(INDEX('CoC Ranking Data'!$A$1:$CF$106,ROW($E84),5)&lt;&gt;"",INDEX('CoC Ranking Data'!$A$1:$CF$106,ROW($E84),5),"")</f>
        <v/>
      </c>
      <c r="C83" s="287" t="str">
        <f>IF(INDEX('CoC Ranking Data'!$A$1:$CF$106,ROW($E84),7)&lt;&gt;"",INDEX('CoC Ranking Data'!$A$1:$CF$106,ROW($E84),7),"")</f>
        <v/>
      </c>
      <c r="D83" s="207" t="str">
        <f>IF(INDEX('CoC Ranking Data'!$A$1:$CF$106,ROW($E84),44)&lt;&gt;"",INDEX('CoC Ranking Data'!$A$1:$CF$106,ROW($E84),44),"")</f>
        <v/>
      </c>
      <c r="E83" s="207" t="str">
        <f>IF(INDEX('CoC Ranking Data'!$A$1:$CF$106,ROW($E84),45)&lt;&gt;"",INDEX('CoC Ranking Data'!$A$1:$CF$106,ROW($E84),45),"")</f>
        <v/>
      </c>
      <c r="F83" s="318" t="str">
        <f t="shared" si="3"/>
        <v/>
      </c>
      <c r="H83" s="483" t="str">
        <f t="shared" si="4"/>
        <v/>
      </c>
      <c r="I83" s="483" t="str">
        <f t="shared" si="5"/>
        <v/>
      </c>
    </row>
    <row r="84" spans="1:9" x14ac:dyDescent="0.2">
      <c r="A84" s="286" t="str">
        <f>IF(INDEX('CoC Ranking Data'!$A$1:$CF$106,ROW($E85),4)&lt;&gt;"",INDEX('CoC Ranking Data'!$A$1:$CF$106,ROW($E85),4),"")</f>
        <v/>
      </c>
      <c r="B84" s="286" t="str">
        <f>IF(INDEX('CoC Ranking Data'!$A$1:$CF$106,ROW($E85),5)&lt;&gt;"",INDEX('CoC Ranking Data'!$A$1:$CF$106,ROW($E85),5),"")</f>
        <v/>
      </c>
      <c r="C84" s="287" t="str">
        <f>IF(INDEX('CoC Ranking Data'!$A$1:$CF$106,ROW($E85),7)&lt;&gt;"",INDEX('CoC Ranking Data'!$A$1:$CF$106,ROW($E85),7),"")</f>
        <v/>
      </c>
      <c r="D84" s="207" t="str">
        <f>IF(INDEX('CoC Ranking Data'!$A$1:$CF$106,ROW($E85),44)&lt;&gt;"",INDEX('CoC Ranking Data'!$A$1:$CF$106,ROW($E85),44),"")</f>
        <v/>
      </c>
      <c r="E84" s="207" t="str">
        <f>IF(INDEX('CoC Ranking Data'!$A$1:$CF$106,ROW($E85),45)&lt;&gt;"",INDEX('CoC Ranking Data'!$A$1:$CF$106,ROW($E85),45),"")</f>
        <v/>
      </c>
      <c r="F84" s="318" t="str">
        <f t="shared" si="3"/>
        <v/>
      </c>
      <c r="H84" s="483" t="str">
        <f t="shared" si="4"/>
        <v/>
      </c>
      <c r="I84" s="483" t="str">
        <f t="shared" si="5"/>
        <v/>
      </c>
    </row>
    <row r="85" spans="1:9" x14ac:dyDescent="0.2">
      <c r="A85" s="286" t="str">
        <f>IF(INDEX('CoC Ranking Data'!$A$1:$CF$106,ROW($E86),4)&lt;&gt;"",INDEX('CoC Ranking Data'!$A$1:$CF$106,ROW($E86),4),"")</f>
        <v/>
      </c>
      <c r="B85" s="286" t="str">
        <f>IF(INDEX('CoC Ranking Data'!$A$1:$CF$106,ROW($E86),5)&lt;&gt;"",INDEX('CoC Ranking Data'!$A$1:$CF$106,ROW($E86),5),"")</f>
        <v/>
      </c>
      <c r="C85" s="287" t="str">
        <f>IF(INDEX('CoC Ranking Data'!$A$1:$CF$106,ROW($E86),7)&lt;&gt;"",INDEX('CoC Ranking Data'!$A$1:$CF$106,ROW($E86),7),"")</f>
        <v/>
      </c>
      <c r="D85" s="207" t="str">
        <f>IF(INDEX('CoC Ranking Data'!$A$1:$CF$106,ROW($E86),44)&lt;&gt;"",INDEX('CoC Ranking Data'!$A$1:$CF$106,ROW($E86),44),"")</f>
        <v/>
      </c>
      <c r="E85" s="207" t="str">
        <f>IF(INDEX('CoC Ranking Data'!$A$1:$CF$106,ROW($E86),45)&lt;&gt;"",INDEX('CoC Ranking Data'!$A$1:$CF$106,ROW($E86),45),"")</f>
        <v/>
      </c>
      <c r="F85" s="318" t="str">
        <f t="shared" si="3"/>
        <v/>
      </c>
      <c r="H85" s="483" t="str">
        <f t="shared" si="4"/>
        <v/>
      </c>
      <c r="I85" s="483" t="str">
        <f t="shared" si="5"/>
        <v/>
      </c>
    </row>
    <row r="86" spans="1:9" x14ac:dyDescent="0.2">
      <c r="A86" s="286" t="str">
        <f>IF(INDEX('CoC Ranking Data'!$A$1:$CF$106,ROW($E87),4)&lt;&gt;"",INDEX('CoC Ranking Data'!$A$1:$CF$106,ROW($E87),4),"")</f>
        <v/>
      </c>
      <c r="B86" s="286" t="str">
        <f>IF(INDEX('CoC Ranking Data'!$A$1:$CF$106,ROW($E87),5)&lt;&gt;"",INDEX('CoC Ranking Data'!$A$1:$CF$106,ROW($E87),5),"")</f>
        <v/>
      </c>
      <c r="C86" s="287" t="str">
        <f>IF(INDEX('CoC Ranking Data'!$A$1:$CF$106,ROW($E87),7)&lt;&gt;"",INDEX('CoC Ranking Data'!$A$1:$CF$106,ROW($E87),7),"")</f>
        <v/>
      </c>
      <c r="D86" s="207" t="str">
        <f>IF(INDEX('CoC Ranking Data'!$A$1:$CF$106,ROW($E87),44)&lt;&gt;"",INDEX('CoC Ranking Data'!$A$1:$CF$106,ROW($E87),44),"")</f>
        <v/>
      </c>
      <c r="E86" s="207" t="str">
        <f>IF(INDEX('CoC Ranking Data'!$A$1:$CF$106,ROW($E87),45)&lt;&gt;"",INDEX('CoC Ranking Data'!$A$1:$CF$106,ROW($E87),45),"")</f>
        <v/>
      </c>
      <c r="F86" s="318" t="str">
        <f t="shared" si="3"/>
        <v/>
      </c>
      <c r="H86" s="483" t="str">
        <f t="shared" si="4"/>
        <v/>
      </c>
      <c r="I86" s="483" t="str">
        <f t="shared" si="5"/>
        <v/>
      </c>
    </row>
    <row r="87" spans="1:9" x14ac:dyDescent="0.2">
      <c r="A87" s="286" t="str">
        <f>IF(INDEX('CoC Ranking Data'!$A$1:$CF$106,ROW($E88),4)&lt;&gt;"",INDEX('CoC Ranking Data'!$A$1:$CF$106,ROW($E88),4),"")</f>
        <v/>
      </c>
      <c r="B87" s="286" t="str">
        <f>IF(INDEX('CoC Ranking Data'!$A$1:$CF$106,ROW($E88),5)&lt;&gt;"",INDEX('CoC Ranking Data'!$A$1:$CF$106,ROW($E88),5),"")</f>
        <v/>
      </c>
      <c r="C87" s="287" t="str">
        <f>IF(INDEX('CoC Ranking Data'!$A$1:$CF$106,ROW($E88),7)&lt;&gt;"",INDEX('CoC Ranking Data'!$A$1:$CF$106,ROW($E88),7),"")</f>
        <v/>
      </c>
      <c r="D87" s="207" t="str">
        <f>IF(INDEX('CoC Ranking Data'!$A$1:$CF$106,ROW($E88),44)&lt;&gt;"",INDEX('CoC Ranking Data'!$A$1:$CF$106,ROW($E88),44),"")</f>
        <v/>
      </c>
      <c r="E87" s="207" t="str">
        <f>IF(INDEX('CoC Ranking Data'!$A$1:$CF$106,ROW($E88),45)&lt;&gt;"",INDEX('CoC Ranking Data'!$A$1:$CF$106,ROW($E88),45),"")</f>
        <v/>
      </c>
      <c r="F87" s="318" t="str">
        <f t="shared" si="3"/>
        <v/>
      </c>
      <c r="H87" s="483" t="str">
        <f t="shared" si="4"/>
        <v/>
      </c>
      <c r="I87" s="483" t="str">
        <f t="shared" si="5"/>
        <v/>
      </c>
    </row>
    <row r="88" spans="1:9" x14ac:dyDescent="0.2">
      <c r="A88" s="286" t="str">
        <f>IF(INDEX('CoC Ranking Data'!$A$1:$CF$106,ROW($E89),4)&lt;&gt;"",INDEX('CoC Ranking Data'!$A$1:$CF$106,ROW($E89),4),"")</f>
        <v/>
      </c>
      <c r="B88" s="286" t="str">
        <f>IF(INDEX('CoC Ranking Data'!$A$1:$CF$106,ROW($E89),5)&lt;&gt;"",INDEX('CoC Ranking Data'!$A$1:$CF$106,ROW($E89),5),"")</f>
        <v/>
      </c>
      <c r="C88" s="287" t="str">
        <f>IF(INDEX('CoC Ranking Data'!$A$1:$CF$106,ROW($E89),7)&lt;&gt;"",INDEX('CoC Ranking Data'!$A$1:$CF$106,ROW($E89),7),"")</f>
        <v/>
      </c>
      <c r="D88" s="207" t="str">
        <f>IF(INDEX('CoC Ranking Data'!$A$1:$CF$106,ROW($E89),44)&lt;&gt;"",INDEX('CoC Ranking Data'!$A$1:$CF$106,ROW($E89),44),"")</f>
        <v/>
      </c>
      <c r="E88" s="207" t="str">
        <f>IF(INDEX('CoC Ranking Data'!$A$1:$CF$106,ROW($E89),45)&lt;&gt;"",INDEX('CoC Ranking Data'!$A$1:$CF$106,ROW($E89),45),"")</f>
        <v/>
      </c>
      <c r="F88" s="318" t="str">
        <f t="shared" si="3"/>
        <v/>
      </c>
      <c r="H88" s="483" t="str">
        <f t="shared" si="4"/>
        <v/>
      </c>
      <c r="I88" s="483" t="str">
        <f t="shared" si="5"/>
        <v/>
      </c>
    </row>
    <row r="89" spans="1:9" x14ac:dyDescent="0.2">
      <c r="A89" s="286" t="str">
        <f>IF(INDEX('CoC Ranking Data'!$A$1:$CF$106,ROW($E90),4)&lt;&gt;"",INDEX('CoC Ranking Data'!$A$1:$CF$106,ROW($E90),4),"")</f>
        <v/>
      </c>
      <c r="B89" s="286" t="str">
        <f>IF(INDEX('CoC Ranking Data'!$A$1:$CF$106,ROW($E90),5)&lt;&gt;"",INDEX('CoC Ranking Data'!$A$1:$CF$106,ROW($E90),5),"")</f>
        <v/>
      </c>
      <c r="C89" s="287" t="str">
        <f>IF(INDEX('CoC Ranking Data'!$A$1:$CF$106,ROW($E90),7)&lt;&gt;"",INDEX('CoC Ranking Data'!$A$1:$CF$106,ROW($E90),7),"")</f>
        <v/>
      </c>
      <c r="D89" s="207" t="str">
        <f>IF(INDEX('CoC Ranking Data'!$A$1:$CF$106,ROW($E90),44)&lt;&gt;"",INDEX('CoC Ranking Data'!$A$1:$CF$106,ROW($E90),44),"")</f>
        <v/>
      </c>
      <c r="E89" s="207" t="str">
        <f>IF(INDEX('CoC Ranking Data'!$A$1:$CF$106,ROW($E90),45)&lt;&gt;"",INDEX('CoC Ranking Data'!$A$1:$CF$106,ROW($E90),45),"")</f>
        <v/>
      </c>
      <c r="F89" s="318" t="str">
        <f t="shared" si="3"/>
        <v/>
      </c>
      <c r="H89" s="483" t="str">
        <f t="shared" si="4"/>
        <v/>
      </c>
      <c r="I89" s="483" t="str">
        <f t="shared" si="5"/>
        <v/>
      </c>
    </row>
    <row r="90" spans="1:9" x14ac:dyDescent="0.2">
      <c r="A90" s="286" t="str">
        <f>IF(INDEX('CoC Ranking Data'!$A$1:$CF$106,ROW($E91),4)&lt;&gt;"",INDEX('CoC Ranking Data'!$A$1:$CF$106,ROW($E91),4),"")</f>
        <v/>
      </c>
      <c r="B90" s="286" t="str">
        <f>IF(INDEX('CoC Ranking Data'!$A$1:$CF$106,ROW($E91),5)&lt;&gt;"",INDEX('CoC Ranking Data'!$A$1:$CF$106,ROW($E91),5),"")</f>
        <v/>
      </c>
      <c r="C90" s="287" t="str">
        <f>IF(INDEX('CoC Ranking Data'!$A$1:$CF$106,ROW($E91),7)&lt;&gt;"",INDEX('CoC Ranking Data'!$A$1:$CF$106,ROW($E91),7),"")</f>
        <v/>
      </c>
      <c r="D90" s="207" t="str">
        <f>IF(INDEX('CoC Ranking Data'!$A$1:$CF$106,ROW($E91),44)&lt;&gt;"",INDEX('CoC Ranking Data'!$A$1:$CF$106,ROW($E91),44),"")</f>
        <v/>
      </c>
      <c r="E90" s="207" t="str">
        <f>IF(INDEX('CoC Ranking Data'!$A$1:$CF$106,ROW($E91),45)&lt;&gt;"",INDEX('CoC Ranking Data'!$A$1:$CF$106,ROW($E91),45),"")</f>
        <v/>
      </c>
      <c r="F90" s="318" t="str">
        <f t="shared" si="3"/>
        <v/>
      </c>
      <c r="H90" s="483" t="str">
        <f t="shared" si="4"/>
        <v/>
      </c>
      <c r="I90" s="483" t="str">
        <f t="shared" si="5"/>
        <v/>
      </c>
    </row>
    <row r="91" spans="1:9" x14ac:dyDescent="0.2">
      <c r="A91" s="286" t="str">
        <f>IF(INDEX('CoC Ranking Data'!$A$1:$CF$106,ROW($E92),4)&lt;&gt;"",INDEX('CoC Ranking Data'!$A$1:$CF$106,ROW($E92),4),"")</f>
        <v/>
      </c>
      <c r="B91" s="286" t="str">
        <f>IF(INDEX('CoC Ranking Data'!$A$1:$CF$106,ROW($E92),5)&lt;&gt;"",INDEX('CoC Ranking Data'!$A$1:$CF$106,ROW($E92),5),"")</f>
        <v/>
      </c>
      <c r="C91" s="287" t="str">
        <f>IF(INDEX('CoC Ranking Data'!$A$1:$CF$106,ROW($E92),7)&lt;&gt;"",INDEX('CoC Ranking Data'!$A$1:$CF$106,ROW($E92),7),"")</f>
        <v/>
      </c>
      <c r="D91" s="207" t="str">
        <f>IF(INDEX('CoC Ranking Data'!$A$1:$CF$106,ROW($E92),44)&lt;&gt;"",INDEX('CoC Ranking Data'!$A$1:$CF$106,ROW($E92),44),"")</f>
        <v/>
      </c>
      <c r="E91" s="207" t="str">
        <f>IF(INDEX('CoC Ranking Data'!$A$1:$CF$106,ROW($E92),45)&lt;&gt;"",INDEX('CoC Ranking Data'!$A$1:$CF$106,ROW($E92),45),"")</f>
        <v/>
      </c>
      <c r="F91" s="318" t="str">
        <f t="shared" si="3"/>
        <v/>
      </c>
      <c r="H91" s="483" t="str">
        <f t="shared" si="4"/>
        <v/>
      </c>
      <c r="I91" s="483" t="str">
        <f t="shared" si="5"/>
        <v/>
      </c>
    </row>
    <row r="92" spans="1:9" x14ac:dyDescent="0.2">
      <c r="A92" s="286" t="str">
        <f>IF(INDEX('CoC Ranking Data'!$A$1:$CF$106,ROW($E93),4)&lt;&gt;"",INDEX('CoC Ranking Data'!$A$1:$CF$106,ROW($E93),4),"")</f>
        <v/>
      </c>
      <c r="B92" s="286" t="str">
        <f>IF(INDEX('CoC Ranking Data'!$A$1:$CF$106,ROW($E93),5)&lt;&gt;"",INDEX('CoC Ranking Data'!$A$1:$CF$106,ROW($E93),5),"")</f>
        <v/>
      </c>
      <c r="C92" s="287" t="str">
        <f>IF(INDEX('CoC Ranking Data'!$A$1:$CF$106,ROW($E93),7)&lt;&gt;"",INDEX('CoC Ranking Data'!$A$1:$CF$106,ROW($E93),7),"")</f>
        <v/>
      </c>
      <c r="D92" s="207" t="str">
        <f>IF(INDEX('CoC Ranking Data'!$A$1:$CF$106,ROW($E93),44)&lt;&gt;"",INDEX('CoC Ranking Data'!$A$1:$CF$106,ROW($E93),44),"")</f>
        <v/>
      </c>
      <c r="E92" s="207" t="str">
        <f>IF(INDEX('CoC Ranking Data'!$A$1:$CF$106,ROW($E93),45)&lt;&gt;"",INDEX('CoC Ranking Data'!$A$1:$CF$106,ROW($E93),45),"")</f>
        <v/>
      </c>
      <c r="F92" s="318" t="str">
        <f t="shared" si="3"/>
        <v/>
      </c>
      <c r="H92" s="483" t="str">
        <f t="shared" si="4"/>
        <v/>
      </c>
      <c r="I92" s="483" t="str">
        <f t="shared" si="5"/>
        <v/>
      </c>
    </row>
    <row r="93" spans="1:9" x14ac:dyDescent="0.2">
      <c r="A93" s="286" t="str">
        <f>IF(INDEX('CoC Ranking Data'!$A$1:$CF$106,ROW($E94),4)&lt;&gt;"",INDEX('CoC Ranking Data'!$A$1:$CF$106,ROW($E94),4),"")</f>
        <v/>
      </c>
      <c r="B93" s="286" t="str">
        <f>IF(INDEX('CoC Ranking Data'!$A$1:$CF$106,ROW($E94),5)&lt;&gt;"",INDEX('CoC Ranking Data'!$A$1:$CF$106,ROW($E94),5),"")</f>
        <v/>
      </c>
      <c r="C93" s="287" t="str">
        <f>IF(INDEX('CoC Ranking Data'!$A$1:$CF$106,ROW($E94),7)&lt;&gt;"",INDEX('CoC Ranking Data'!$A$1:$CF$106,ROW($E94),7),"")</f>
        <v/>
      </c>
      <c r="D93" s="207" t="str">
        <f>IF(INDEX('CoC Ranking Data'!$A$1:$CF$106,ROW($E94),44)&lt;&gt;"",INDEX('CoC Ranking Data'!$A$1:$CF$106,ROW($E94),44),"")</f>
        <v/>
      </c>
      <c r="E93" s="207" t="str">
        <f>IF(INDEX('CoC Ranking Data'!$A$1:$CF$106,ROW($E94),45)&lt;&gt;"",INDEX('CoC Ranking Data'!$A$1:$CF$106,ROW($E94),45),"")</f>
        <v/>
      </c>
      <c r="F93" s="318" t="str">
        <f t="shared" si="3"/>
        <v/>
      </c>
      <c r="H93" s="483" t="str">
        <f t="shared" si="4"/>
        <v/>
      </c>
      <c r="I93" s="483" t="str">
        <f t="shared" si="5"/>
        <v/>
      </c>
    </row>
    <row r="94" spans="1:9" x14ac:dyDescent="0.2">
      <c r="A94" s="286" t="str">
        <f>IF(INDEX('CoC Ranking Data'!$A$1:$CF$106,ROW($E95),4)&lt;&gt;"",INDEX('CoC Ranking Data'!$A$1:$CF$106,ROW($E95),4),"")</f>
        <v/>
      </c>
      <c r="B94" s="286" t="str">
        <f>IF(INDEX('CoC Ranking Data'!$A$1:$CF$106,ROW($E95),5)&lt;&gt;"",INDEX('CoC Ranking Data'!$A$1:$CF$106,ROW($E95),5),"")</f>
        <v/>
      </c>
      <c r="C94" s="287" t="str">
        <f>IF(INDEX('CoC Ranking Data'!$A$1:$CF$106,ROW($E95),7)&lt;&gt;"",INDEX('CoC Ranking Data'!$A$1:$CF$106,ROW($E95),7),"")</f>
        <v/>
      </c>
      <c r="D94" s="207" t="str">
        <f>IF(INDEX('CoC Ranking Data'!$A$1:$CF$106,ROW($E95),44)&lt;&gt;"",INDEX('CoC Ranking Data'!$A$1:$CF$106,ROW($E95),44),"")</f>
        <v/>
      </c>
      <c r="E94" s="207" t="str">
        <f>IF(INDEX('CoC Ranking Data'!$A$1:$CF$106,ROW($E95),45)&lt;&gt;"",INDEX('CoC Ranking Data'!$A$1:$CF$106,ROW($E95),45),"")</f>
        <v/>
      </c>
      <c r="F94" s="318" t="str">
        <f t="shared" si="3"/>
        <v/>
      </c>
      <c r="H94" s="483" t="str">
        <f t="shared" si="4"/>
        <v/>
      </c>
      <c r="I94" s="483" t="str">
        <f t="shared" si="5"/>
        <v/>
      </c>
    </row>
    <row r="95" spans="1:9" x14ac:dyDescent="0.2">
      <c r="A95" s="286" t="str">
        <f>IF(INDEX('CoC Ranking Data'!$A$1:$CF$106,ROW($E96),4)&lt;&gt;"",INDEX('CoC Ranking Data'!$A$1:$CF$106,ROW($E96),4),"")</f>
        <v/>
      </c>
      <c r="B95" s="286" t="str">
        <f>IF(INDEX('CoC Ranking Data'!$A$1:$CF$106,ROW($E96),5)&lt;&gt;"",INDEX('CoC Ranking Data'!$A$1:$CF$106,ROW($E96),5),"")</f>
        <v/>
      </c>
      <c r="C95" s="287" t="str">
        <f>IF(INDEX('CoC Ranking Data'!$A$1:$CF$106,ROW($E96),7)&lt;&gt;"",INDEX('CoC Ranking Data'!$A$1:$CF$106,ROW($E96),7),"")</f>
        <v/>
      </c>
      <c r="D95" s="207" t="str">
        <f>IF(INDEX('CoC Ranking Data'!$A$1:$CF$106,ROW($E96),44)&lt;&gt;"",INDEX('CoC Ranking Data'!$A$1:$CF$106,ROW($E96),44),"")</f>
        <v/>
      </c>
      <c r="E95" s="207" t="str">
        <f>IF(INDEX('CoC Ranking Data'!$A$1:$CF$106,ROW($E96),45)&lt;&gt;"",INDEX('CoC Ranking Data'!$A$1:$CF$106,ROW($E96),45),"")</f>
        <v/>
      </c>
      <c r="F95" s="318" t="str">
        <f t="shared" si="3"/>
        <v/>
      </c>
      <c r="H95" s="483" t="str">
        <f t="shared" si="4"/>
        <v/>
      </c>
      <c r="I95" s="483" t="str">
        <f t="shared" si="5"/>
        <v/>
      </c>
    </row>
    <row r="96" spans="1:9" x14ac:dyDescent="0.2">
      <c r="A96" s="286" t="str">
        <f>IF(INDEX('CoC Ranking Data'!$A$1:$CF$106,ROW($E97),4)&lt;&gt;"",INDEX('CoC Ranking Data'!$A$1:$CF$106,ROW($E97),4),"")</f>
        <v/>
      </c>
      <c r="B96" s="286" t="str">
        <f>IF(INDEX('CoC Ranking Data'!$A$1:$CF$106,ROW($E97),5)&lt;&gt;"",INDEX('CoC Ranking Data'!$A$1:$CF$106,ROW($E97),5),"")</f>
        <v/>
      </c>
      <c r="C96" s="287" t="str">
        <f>IF(INDEX('CoC Ranking Data'!$A$1:$CF$106,ROW($E97),7)&lt;&gt;"",INDEX('CoC Ranking Data'!$A$1:$CF$106,ROW($E97),7),"")</f>
        <v/>
      </c>
      <c r="D96" s="207" t="str">
        <f>IF(INDEX('CoC Ranking Data'!$A$1:$CF$106,ROW($E97),44)&lt;&gt;"",INDEX('CoC Ranking Data'!$A$1:$CF$106,ROW($E97),44),"")</f>
        <v/>
      </c>
      <c r="E96" s="207" t="str">
        <f>IF(INDEX('CoC Ranking Data'!$A$1:$CF$106,ROW($E97),45)&lt;&gt;"",INDEX('CoC Ranking Data'!$A$1:$CF$106,ROW($E97),45),"")</f>
        <v/>
      </c>
      <c r="F96" s="318" t="str">
        <f t="shared" si="3"/>
        <v/>
      </c>
      <c r="H96" s="483" t="str">
        <f t="shared" si="4"/>
        <v/>
      </c>
      <c r="I96" s="483" t="str">
        <f t="shared" si="5"/>
        <v/>
      </c>
    </row>
    <row r="97" spans="1:9" x14ac:dyDescent="0.2">
      <c r="A97" s="286" t="str">
        <f>IF(INDEX('CoC Ranking Data'!$A$1:$CF$106,ROW($E98),4)&lt;&gt;"",INDEX('CoC Ranking Data'!$A$1:$CF$106,ROW($E98),4),"")</f>
        <v/>
      </c>
      <c r="B97" s="286" t="str">
        <f>IF(INDEX('CoC Ranking Data'!$A$1:$CF$106,ROW($E98),5)&lt;&gt;"",INDEX('CoC Ranking Data'!$A$1:$CF$106,ROW($E98),5),"")</f>
        <v/>
      </c>
      <c r="C97" s="287" t="str">
        <f>IF(INDEX('CoC Ranking Data'!$A$1:$CF$106,ROW($E98),7)&lt;&gt;"",INDEX('CoC Ranking Data'!$A$1:$CF$106,ROW($E98),7),"")</f>
        <v/>
      </c>
      <c r="D97" s="207" t="str">
        <f>IF(INDEX('CoC Ranking Data'!$A$1:$CF$106,ROW($E98),44)&lt;&gt;"",INDEX('CoC Ranking Data'!$A$1:$CF$106,ROW($E98),44),"")</f>
        <v/>
      </c>
      <c r="E97" s="207" t="str">
        <f>IF(INDEX('CoC Ranking Data'!$A$1:$CF$106,ROW($E98),45)&lt;&gt;"",INDEX('CoC Ranking Data'!$A$1:$CF$106,ROW($E98),45),"")</f>
        <v/>
      </c>
      <c r="F97" s="318" t="str">
        <f t="shared" si="3"/>
        <v/>
      </c>
      <c r="H97" s="483" t="str">
        <f t="shared" si="4"/>
        <v/>
      </c>
      <c r="I97" s="483" t="str">
        <f t="shared" si="5"/>
        <v/>
      </c>
    </row>
    <row r="98" spans="1:9" x14ac:dyDescent="0.2">
      <c r="A98" s="286" t="str">
        <f>IF(INDEX('CoC Ranking Data'!$A$1:$CF$106,ROW($E99),4)&lt;&gt;"",INDEX('CoC Ranking Data'!$A$1:$CF$106,ROW($E99),4),"")</f>
        <v/>
      </c>
      <c r="B98" s="286" t="str">
        <f>IF(INDEX('CoC Ranking Data'!$A$1:$CF$106,ROW($E99),5)&lt;&gt;"",INDEX('CoC Ranking Data'!$A$1:$CF$106,ROW($E99),5),"")</f>
        <v/>
      </c>
      <c r="C98" s="287" t="str">
        <f>IF(INDEX('CoC Ranking Data'!$A$1:$CF$106,ROW($E99),7)&lt;&gt;"",INDEX('CoC Ranking Data'!$A$1:$CF$106,ROW($E99),7),"")</f>
        <v/>
      </c>
      <c r="D98" s="207" t="str">
        <f>IF(INDEX('CoC Ranking Data'!$A$1:$CF$106,ROW($E99),44)&lt;&gt;"",INDEX('CoC Ranking Data'!$A$1:$CF$106,ROW($E99),44),"")</f>
        <v/>
      </c>
      <c r="E98" s="207" t="str">
        <f>IF(INDEX('CoC Ranking Data'!$A$1:$CF$106,ROW($E99),45)&lt;&gt;"",INDEX('CoC Ranking Data'!$A$1:$CF$106,ROW($E99),45),"")</f>
        <v/>
      </c>
      <c r="F98" s="318" t="str">
        <f t="shared" si="3"/>
        <v/>
      </c>
      <c r="H98" s="483" t="str">
        <f t="shared" si="4"/>
        <v/>
      </c>
      <c r="I98" s="483" t="str">
        <f t="shared" si="5"/>
        <v/>
      </c>
    </row>
    <row r="99" spans="1:9" x14ac:dyDescent="0.2">
      <c r="A99" s="286" t="str">
        <f>IF(INDEX('CoC Ranking Data'!$A$1:$CF$106,ROW($E100),4)&lt;&gt;"",INDEX('CoC Ranking Data'!$A$1:$CF$106,ROW($E100),4),"")</f>
        <v/>
      </c>
      <c r="B99" s="286" t="str">
        <f>IF(INDEX('CoC Ranking Data'!$A$1:$CF$106,ROW($E100),5)&lt;&gt;"",INDEX('CoC Ranking Data'!$A$1:$CF$106,ROW($E100),5),"")</f>
        <v/>
      </c>
      <c r="C99" s="287" t="str">
        <f>IF(INDEX('CoC Ranking Data'!$A$1:$CF$106,ROW($E100),7)&lt;&gt;"",INDEX('CoC Ranking Data'!$A$1:$CF$106,ROW($E100),7),"")</f>
        <v/>
      </c>
      <c r="D99" s="207" t="str">
        <f>IF(INDEX('CoC Ranking Data'!$A$1:$CF$106,ROW($E100),44)&lt;&gt;"",INDEX('CoC Ranking Data'!$A$1:$CF$106,ROW($E100),44),"")</f>
        <v/>
      </c>
      <c r="E99" s="207" t="str">
        <f>IF(INDEX('CoC Ranking Data'!$A$1:$CF$106,ROW($E100),45)&lt;&gt;"",INDEX('CoC Ranking Data'!$A$1:$CF$106,ROW($E100),45),"")</f>
        <v/>
      </c>
      <c r="F99" s="318" t="str">
        <f t="shared" si="3"/>
        <v/>
      </c>
      <c r="H99" s="483" t="str">
        <f t="shared" si="4"/>
        <v/>
      </c>
      <c r="I99" s="483" t="str">
        <f t="shared" si="5"/>
        <v/>
      </c>
    </row>
    <row r="100" spans="1:9" x14ac:dyDescent="0.2">
      <c r="A100" s="286" t="str">
        <f>IF(INDEX('CoC Ranking Data'!$A$1:$CF$106,ROW($E101),4)&lt;&gt;"",INDEX('CoC Ranking Data'!$A$1:$CF$106,ROW($E101),4),"")</f>
        <v/>
      </c>
      <c r="B100" s="286" t="str">
        <f>IF(INDEX('CoC Ranking Data'!$A$1:$CF$106,ROW($E101),5)&lt;&gt;"",INDEX('CoC Ranking Data'!$A$1:$CF$106,ROW($E101),5),"")</f>
        <v/>
      </c>
      <c r="C100" s="287" t="str">
        <f>IF(INDEX('CoC Ranking Data'!$A$1:$CF$106,ROW($E101),7)&lt;&gt;"",INDEX('CoC Ranking Data'!$A$1:$CF$106,ROW($E101),7),"")</f>
        <v/>
      </c>
      <c r="D100" s="207" t="str">
        <f>IF(INDEX('CoC Ranking Data'!$A$1:$CF$106,ROW($E101),44)&lt;&gt;"",INDEX('CoC Ranking Data'!$A$1:$CF$106,ROW($E101),44),"")</f>
        <v/>
      </c>
      <c r="E100" s="207" t="str">
        <f>IF(INDEX('CoC Ranking Data'!$A$1:$CF$106,ROW($E101),45)&lt;&gt;"",INDEX('CoC Ranking Data'!$A$1:$CF$106,ROW($E101),45),"")</f>
        <v/>
      </c>
      <c r="F100" s="318" t="str">
        <f t="shared" si="3"/>
        <v/>
      </c>
      <c r="H100" s="483" t="str">
        <f t="shared" si="4"/>
        <v/>
      </c>
      <c r="I100" s="483" t="str">
        <f t="shared" si="5"/>
        <v/>
      </c>
    </row>
    <row r="101" spans="1:9" x14ac:dyDescent="0.2">
      <c r="A101" s="286" t="str">
        <f>IF(INDEX('CoC Ranking Data'!$A$1:$CF$106,ROW($E102),4)&lt;&gt;"",INDEX('CoC Ranking Data'!$A$1:$CF$106,ROW($E102),4),"")</f>
        <v/>
      </c>
      <c r="B101" s="286" t="str">
        <f>IF(INDEX('CoC Ranking Data'!$A$1:$CF$106,ROW($E102),5)&lt;&gt;"",INDEX('CoC Ranking Data'!$A$1:$CF$106,ROW($E102),5),"")</f>
        <v/>
      </c>
      <c r="C101" s="287" t="str">
        <f>IF(INDEX('CoC Ranking Data'!$A$1:$CF$106,ROW($E102),7)&lt;&gt;"",INDEX('CoC Ranking Data'!$A$1:$CF$106,ROW($E102),7),"")</f>
        <v/>
      </c>
      <c r="D101" s="207" t="str">
        <f>IF(INDEX('CoC Ranking Data'!$A$1:$CF$106,ROW($E102),44)&lt;&gt;"",INDEX('CoC Ranking Data'!$A$1:$CF$106,ROW($E102),44),"")</f>
        <v/>
      </c>
      <c r="E101" s="207" t="str">
        <f>IF(INDEX('CoC Ranking Data'!$A$1:$CF$106,ROW($E102),45)&lt;&gt;"",INDEX('CoC Ranking Data'!$A$1:$CF$106,ROW($E102),45),"")</f>
        <v/>
      </c>
      <c r="F101" s="318" t="str">
        <f t="shared" si="3"/>
        <v/>
      </c>
      <c r="H101" s="483" t="str">
        <f t="shared" si="4"/>
        <v/>
      </c>
      <c r="I101" s="483" t="str">
        <f t="shared" si="5"/>
        <v/>
      </c>
    </row>
    <row r="102" spans="1:9" x14ac:dyDescent="0.2">
      <c r="A102" s="286" t="str">
        <f>IF(INDEX('CoC Ranking Data'!$A$1:$CF$106,ROW($E103),4)&lt;&gt;"",INDEX('CoC Ranking Data'!$A$1:$CF$106,ROW($E103),4),"")</f>
        <v/>
      </c>
      <c r="B102" s="286" t="str">
        <f>IF(INDEX('CoC Ranking Data'!$A$1:$CF$106,ROW($E103),5)&lt;&gt;"",INDEX('CoC Ranking Data'!$A$1:$CF$106,ROW($E103),5),"")</f>
        <v/>
      </c>
      <c r="C102" s="287" t="str">
        <f>IF(INDEX('CoC Ranking Data'!$A$1:$CF$106,ROW($E103),7)&lt;&gt;"",INDEX('CoC Ranking Data'!$A$1:$CF$106,ROW($E103),7),"")</f>
        <v/>
      </c>
      <c r="D102" s="207" t="str">
        <f>IF(INDEX('CoC Ranking Data'!$A$1:$CF$106,ROW($E103),44)&lt;&gt;"",INDEX('CoC Ranking Data'!$A$1:$CF$106,ROW($E103),44),"")</f>
        <v/>
      </c>
      <c r="E102" s="207" t="str">
        <f>IF(INDEX('CoC Ranking Data'!$A$1:$CF$106,ROW($E103),45)&lt;&gt;"",INDEX('CoC Ranking Data'!$A$1:$CF$106,ROW($E103),45),"")</f>
        <v/>
      </c>
      <c r="F102" s="318" t="str">
        <f t="shared" si="3"/>
        <v/>
      </c>
      <c r="H102" s="483" t="str">
        <f t="shared" si="4"/>
        <v/>
      </c>
      <c r="I102" s="483" t="str">
        <f t="shared" si="5"/>
        <v/>
      </c>
    </row>
    <row r="103" spans="1:9" x14ac:dyDescent="0.2">
      <c r="A103" s="286" t="str">
        <f>IF(INDEX('CoC Ranking Data'!$A$1:$CF$106,ROW($E104),4)&lt;&gt;"",INDEX('CoC Ranking Data'!$A$1:$CF$106,ROW($E104),4),"")</f>
        <v/>
      </c>
      <c r="B103" s="286" t="str">
        <f>IF(INDEX('CoC Ranking Data'!$A$1:$CF$106,ROW($E104),5)&lt;&gt;"",INDEX('CoC Ranking Data'!$A$1:$CF$106,ROW($E104),5),"")</f>
        <v/>
      </c>
      <c r="C103" s="287" t="str">
        <f>IF(INDEX('CoC Ranking Data'!$A$1:$CF$106,ROW($E104),7)&lt;&gt;"",INDEX('CoC Ranking Data'!$A$1:$CF$106,ROW($E104),7),"")</f>
        <v/>
      </c>
      <c r="D103" s="207" t="str">
        <f>IF(INDEX('CoC Ranking Data'!$A$1:$CF$106,ROW($E104),44)&lt;&gt;"",INDEX('CoC Ranking Data'!$A$1:$CF$106,ROW($E104),44),"")</f>
        <v/>
      </c>
      <c r="E103" s="207" t="str">
        <f>IF(INDEX('CoC Ranking Data'!$A$1:$CF$106,ROW($E104),45)&lt;&gt;"",INDEX('CoC Ranking Data'!$A$1:$CF$106,ROW($E104),45),"")</f>
        <v/>
      </c>
      <c r="F103" s="318" t="str">
        <f t="shared" si="3"/>
        <v/>
      </c>
      <c r="H103" s="483" t="str">
        <f t="shared" si="4"/>
        <v/>
      </c>
      <c r="I103" s="483" t="str">
        <f t="shared" si="5"/>
        <v/>
      </c>
    </row>
    <row r="104" spans="1:9" x14ac:dyDescent="0.2">
      <c r="A104" s="286" t="str">
        <f>IF(INDEX('CoC Ranking Data'!$A$1:$CF$106,ROW($E105),4)&lt;&gt;"",INDEX('CoC Ranking Data'!$A$1:$CF$106,ROW($E105),4),"")</f>
        <v/>
      </c>
      <c r="B104" s="286" t="str">
        <f>IF(INDEX('CoC Ranking Data'!$A$1:$CF$106,ROW($E105),5)&lt;&gt;"",INDEX('CoC Ranking Data'!$A$1:$CF$106,ROW($E105),5),"")</f>
        <v/>
      </c>
      <c r="C104" s="287" t="str">
        <f>IF(INDEX('CoC Ranking Data'!$A$1:$CF$106,ROW($E105),7)&lt;&gt;"",INDEX('CoC Ranking Data'!$A$1:$CF$106,ROW($E105),7),"")</f>
        <v/>
      </c>
      <c r="D104" s="207" t="str">
        <f>IF(INDEX('CoC Ranking Data'!$A$1:$CF$106,ROW($E105),44)&lt;&gt;"",INDEX('CoC Ranking Data'!$A$1:$CF$106,ROW($E105),44),"")</f>
        <v/>
      </c>
      <c r="E104" s="207" t="str">
        <f>IF(INDEX('CoC Ranking Data'!$A$1:$CF$106,ROW($E105),45)&lt;&gt;"",INDEX('CoC Ranking Data'!$A$1:$CF$106,ROW($E105),45),"")</f>
        <v/>
      </c>
      <c r="F104" s="318" t="str">
        <f t="shared" si="3"/>
        <v/>
      </c>
      <c r="H104" s="483" t="str">
        <f t="shared" si="4"/>
        <v/>
      </c>
      <c r="I104" s="483" t="str">
        <f t="shared" si="5"/>
        <v/>
      </c>
    </row>
  </sheetData>
  <sheetProtection algorithmName="SHA-512" hashValue="MEJmhXwjQgo4BQNb4NSCxsvtbYIOQyVel2DPpcXokRJ0zRi/wmYxQhPEv7ycp19rNbPb6HTCRyMl2hyY8YTKWA==" saltValue="hydsFVtTd/BCG1Nm4KuCow==" spinCount="100000" sheet="1" objects="1" scenarios="1" selectLockedCells="1"/>
  <autoFilter ref="A7:F53" xr:uid="{00000000-0009-0000-0000-000022000000}">
    <filterColumn colId="0" showButton="0"/>
    <filterColumn colId="1" showButton="0"/>
    <filterColumn colId="2" showButton="0"/>
  </autoFilter>
  <hyperlinks>
    <hyperlink ref="E1" location="'Scoring Chart'!A1" display="Return to Scoring Chart" xr:uid="{00000000-0004-0000-2200-000000000000}"/>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dimension ref="A1:E102"/>
  <sheetViews>
    <sheetView showGridLines="0" workbookViewId="0">
      <selection activeCell="E1" sqref="E1"/>
    </sheetView>
  </sheetViews>
  <sheetFormatPr defaultRowHeight="14.25" x14ac:dyDescent="0.2"/>
  <cols>
    <col min="1" max="1" width="50.7109375" style="331" customWidth="1"/>
    <col min="2" max="2" width="60.7109375" style="331" customWidth="1"/>
    <col min="3" max="3" width="25.7109375" style="13" customWidth="1"/>
    <col min="4" max="5" width="18.85546875" style="13" customWidth="1"/>
    <col min="6" max="6" width="21.42578125" style="13" customWidth="1"/>
    <col min="7" max="16384" width="9.140625" style="13"/>
  </cols>
  <sheetData>
    <row r="1" spans="1:5" ht="15.75" x14ac:dyDescent="0.25">
      <c r="A1" s="332"/>
      <c r="B1" s="349" t="s">
        <v>853</v>
      </c>
      <c r="C1"/>
      <c r="D1" s="357"/>
      <c r="E1" s="373" t="s">
        <v>342</v>
      </c>
    </row>
    <row r="2" spans="1:5" customFormat="1" ht="15.75" customHeight="1" x14ac:dyDescent="0.25">
      <c r="A2" s="333"/>
      <c r="B2" s="358" t="s">
        <v>718</v>
      </c>
      <c r="D2" s="357"/>
    </row>
    <row r="3" spans="1:5" customFormat="1" ht="15.75" customHeight="1" x14ac:dyDescent="0.25">
      <c r="A3" s="333"/>
      <c r="D3" s="357"/>
    </row>
    <row r="4" spans="1:5" ht="15.75" thickBot="1" x14ac:dyDescent="0.3">
      <c r="D4"/>
      <c r="E4"/>
    </row>
    <row r="5" spans="1:5" ht="15" thickBot="1" x14ac:dyDescent="0.25">
      <c r="A5" s="329" t="s">
        <v>2</v>
      </c>
      <c r="B5" s="329" t="s">
        <v>3</v>
      </c>
      <c r="C5" s="291" t="s">
        <v>4</v>
      </c>
      <c r="D5" s="288" t="s">
        <v>364</v>
      </c>
      <c r="E5" s="321" t="s">
        <v>1</v>
      </c>
    </row>
    <row r="6" spans="1:5" s="14" customFormat="1" ht="12.75" x14ac:dyDescent="0.2">
      <c r="A6" s="286" t="str">
        <f>IF(INDEX('CoC Ranking Data'!$A$1:$CF$106,ROW($E9),4)&lt;&gt;"",INDEX('CoC Ranking Data'!$A$1:$CF$106,ROW($E9),4),"")</f>
        <v>Armstrong County Community Action Agency</v>
      </c>
      <c r="B6" s="286" t="str">
        <f>IF(INDEX('CoC Ranking Data'!$A$1:$CF$106,ROW($E9),5)&lt;&gt;"",INDEX('CoC Ranking Data'!$A$1:$CF$106,ROW($E9),5),"")</f>
        <v>Armstrong County Permanent Supportive Housing Program</v>
      </c>
      <c r="C6" s="287" t="str">
        <f>IF(INDEX('CoC Ranking Data'!$A$1:$CF$106,ROW($E9),7)&lt;&gt;"",INDEX('CoC Ranking Data'!$A$1:$CF$106,ROW($E9),7),"")</f>
        <v>PH</v>
      </c>
      <c r="D6" s="317">
        <f>IF(INDEX('CoC Ranking Data'!$A$1:$CF$106,ROW($E9),47)&lt;&gt;"",INDEX('CoC Ranking Data'!$A$1:$CF$106,ROW($E9),47),"")</f>
        <v>88.97</v>
      </c>
      <c r="E6" s="318">
        <f>IF($A6&lt;&gt;"",IF($D6&lt;=7, 2, 0), "")</f>
        <v>0</v>
      </c>
    </row>
    <row r="7" spans="1:5" s="14" customFormat="1" ht="12.75" x14ac:dyDescent="0.2">
      <c r="A7" s="286" t="str">
        <f>IF(INDEX('CoC Ranking Data'!$A$1:$CF$106,ROW($E10),4)&lt;&gt;"",INDEX('CoC Ranking Data'!$A$1:$CF$106,ROW($E10),4),"")</f>
        <v>Armstrong County Community Action Agency</v>
      </c>
      <c r="B7" s="286" t="str">
        <f>IF(INDEX('CoC Ranking Data'!$A$1:$CF$106,ROW($E10),5)&lt;&gt;"",INDEX('CoC Ranking Data'!$A$1:$CF$106,ROW($E10),5),"")</f>
        <v>Armstrong-Fayette Rapid Rehousing Program</v>
      </c>
      <c r="C7" s="287" t="str">
        <f>IF(INDEX('CoC Ranking Data'!$A$1:$CF$106,ROW($E10),7)&lt;&gt;"",INDEX('CoC Ranking Data'!$A$1:$CF$106,ROW($E10),7),"")</f>
        <v>PH-RRH</v>
      </c>
      <c r="D7" s="317">
        <f>IF(INDEX('CoC Ranking Data'!$A$1:$CF$106,ROW($E10),47)&lt;&gt;"",INDEX('CoC Ranking Data'!$A$1:$CF$106,ROW($E10),47),"")</f>
        <v>9.36</v>
      </c>
      <c r="E7" s="318">
        <f t="shared" ref="E7:E70" si="0">IF($A7&lt;&gt;"",IF($D7&lt;=7, 2, 0), "")</f>
        <v>0</v>
      </c>
    </row>
    <row r="8" spans="1:5" s="14" customFormat="1" ht="12.75" x14ac:dyDescent="0.2">
      <c r="A8" s="286" t="str">
        <f>IF(INDEX('CoC Ranking Data'!$A$1:$CF$106,ROW($E11),4)&lt;&gt;"",INDEX('CoC Ranking Data'!$A$1:$CF$106,ROW($E11),4),"")</f>
        <v>Armstrong County Community Action Agency</v>
      </c>
      <c r="B8" s="286" t="str">
        <f>IF(INDEX('CoC Ranking Data'!$A$1:$CF$106,ROW($E11),5)&lt;&gt;"",INDEX('CoC Ranking Data'!$A$1:$CF$106,ROW($E11),5),"")</f>
        <v>Rapid Rehousing Program of Armstrong County</v>
      </c>
      <c r="C8" s="287" t="str">
        <f>IF(INDEX('CoC Ranking Data'!$A$1:$CF$106,ROW($E11),7)&lt;&gt;"",INDEX('CoC Ranking Data'!$A$1:$CF$106,ROW($E11),7),"")</f>
        <v>PH-RRH</v>
      </c>
      <c r="D8" s="317">
        <f>IF(INDEX('CoC Ranking Data'!$A$1:$CF$106,ROW($E11),47)&lt;&gt;"",INDEX('CoC Ranking Data'!$A$1:$CF$106,ROW($E11),47),"")</f>
        <v>27.27</v>
      </c>
      <c r="E8" s="318">
        <f t="shared" si="0"/>
        <v>0</v>
      </c>
    </row>
    <row r="9" spans="1:5" s="14" customFormat="1" ht="12.75" x14ac:dyDescent="0.2">
      <c r="A9" s="286" t="str">
        <f>IF(INDEX('CoC Ranking Data'!$A$1:$CF$106,ROW($E12),4)&lt;&gt;"",INDEX('CoC Ranking Data'!$A$1:$CF$106,ROW($E12),4),"")</f>
        <v>Cameron/Elk Counties Behavioral &amp; Developmental Programs</v>
      </c>
      <c r="B9" s="286" t="str">
        <f>IF(INDEX('CoC Ranking Data'!$A$1:$CF$106,ROW($E12),5)&lt;&gt;"",INDEX('CoC Ranking Data'!$A$1:$CF$106,ROW($E12),5),"")</f>
        <v xml:space="preserve">AHEAD </v>
      </c>
      <c r="C9" s="287" t="str">
        <f>IF(INDEX('CoC Ranking Data'!$A$1:$CF$106,ROW($E12),7)&lt;&gt;"",INDEX('CoC Ranking Data'!$A$1:$CF$106,ROW($E12),7),"")</f>
        <v>PH</v>
      </c>
      <c r="D9" s="317">
        <f>IF(INDEX('CoC Ranking Data'!$A$1:$CF$106,ROW($E12),47)&lt;&gt;"",INDEX('CoC Ranking Data'!$A$1:$CF$106,ROW($E12),47),"")</f>
        <v>108.12</v>
      </c>
      <c r="E9" s="318">
        <f t="shared" si="0"/>
        <v>0</v>
      </c>
    </row>
    <row r="10" spans="1:5" s="14" customFormat="1" ht="12.75" x14ac:dyDescent="0.2">
      <c r="A10" s="286" t="str">
        <f>IF(INDEX('CoC Ranking Data'!$A$1:$CF$106,ROW($E13),4)&lt;&gt;"",INDEX('CoC Ranking Data'!$A$1:$CF$106,ROW($E13),4),"")</f>
        <v>Cameron/Elk Counties Behavioral &amp; Developmental Programs</v>
      </c>
      <c r="B10" s="286" t="str">
        <f>IF(INDEX('CoC Ranking Data'!$A$1:$CF$106,ROW($E13),5)&lt;&gt;"",INDEX('CoC Ranking Data'!$A$1:$CF$106,ROW($E13),5),"")</f>
        <v xml:space="preserve">Home Again </v>
      </c>
      <c r="C10" s="287" t="str">
        <f>IF(INDEX('CoC Ranking Data'!$A$1:$CF$106,ROW($E13),7)&lt;&gt;"",INDEX('CoC Ranking Data'!$A$1:$CF$106,ROW($E13),7),"")</f>
        <v>PH</v>
      </c>
      <c r="D10" s="317">
        <f>IF(INDEX('CoC Ranking Data'!$A$1:$CF$106,ROW($E13),47)&lt;&gt;"",INDEX('CoC Ranking Data'!$A$1:$CF$106,ROW($E13),47),"")</f>
        <v>124.68</v>
      </c>
      <c r="E10" s="318">
        <f t="shared" si="0"/>
        <v>0</v>
      </c>
    </row>
    <row r="11" spans="1:5" s="14" customFormat="1" ht="12.75" x14ac:dyDescent="0.2">
      <c r="A11" s="286" t="str">
        <f>IF(INDEX('CoC Ranking Data'!$A$1:$CF$106,ROW($E14),4)&lt;&gt;"",INDEX('CoC Ranking Data'!$A$1:$CF$106,ROW($E14),4),"")</f>
        <v>CAPSEA, Inc.</v>
      </c>
      <c r="B11" s="286" t="str">
        <f>IF(INDEX('CoC Ranking Data'!$A$1:$CF$106,ROW($E14),5)&lt;&gt;"",INDEX('CoC Ranking Data'!$A$1:$CF$106,ROW($E14),5),"")</f>
        <v>Housing Plus</v>
      </c>
      <c r="C11" s="287" t="str">
        <f>IF(INDEX('CoC Ranking Data'!$A$1:$CF$106,ROW($E14),7)&lt;&gt;"",INDEX('CoC Ranking Data'!$A$1:$CF$106,ROW($E14),7),"")</f>
        <v>PH</v>
      </c>
      <c r="D11" s="317" t="str">
        <f>IF(INDEX('CoC Ranking Data'!$A$1:$CF$106,ROW($E14),47)&lt;&gt;"",INDEX('CoC Ranking Data'!$A$1:$CF$106,ROW($E14),47),"")</f>
        <v/>
      </c>
      <c r="E11" s="318">
        <f t="shared" si="0"/>
        <v>0</v>
      </c>
    </row>
    <row r="12" spans="1:5" s="14" customFormat="1" ht="12.75" x14ac:dyDescent="0.2">
      <c r="A12" s="286" t="str">
        <f>IF(INDEX('CoC Ranking Data'!$A$1:$CF$106,ROW($E15),4)&lt;&gt;"",INDEX('CoC Ranking Data'!$A$1:$CF$106,ROW($E15),4),"")</f>
        <v>City Mission-Living Stones, Inc.</v>
      </c>
      <c r="B12" s="286" t="str">
        <f>IF(INDEX('CoC Ranking Data'!$A$1:$CF$106,ROW($E15),5)&lt;&gt;"",INDEX('CoC Ranking Data'!$A$1:$CF$106,ROW($E15),5),"")</f>
        <v>Gallatin School Living Centre</v>
      </c>
      <c r="C12" s="287" t="str">
        <f>IF(INDEX('CoC Ranking Data'!$A$1:$CF$106,ROW($E15),7)&lt;&gt;"",INDEX('CoC Ranking Data'!$A$1:$CF$106,ROW($E15),7),"")</f>
        <v>TH</v>
      </c>
      <c r="D12" s="317">
        <f>IF(INDEX('CoC Ranking Data'!$A$1:$CF$106,ROW($E15),47)&lt;&gt;"",INDEX('CoC Ranking Data'!$A$1:$CF$106,ROW($E15),47),"")</f>
        <v>40.31</v>
      </c>
      <c r="E12" s="318">
        <f t="shared" si="0"/>
        <v>0</v>
      </c>
    </row>
    <row r="13" spans="1:5" s="14" customFormat="1" ht="12.75" x14ac:dyDescent="0.2">
      <c r="A13" s="286" t="str">
        <f>IF(INDEX('CoC Ranking Data'!$A$1:$CF$106,ROW($E16),4)&lt;&gt;"",INDEX('CoC Ranking Data'!$A$1:$CF$106,ROW($E16),4),"")</f>
        <v>Community Action, Inc.</v>
      </c>
      <c r="B13" s="286" t="str">
        <f>IF(INDEX('CoC Ranking Data'!$A$1:$CF$106,ROW($E16),5)&lt;&gt;"",INDEX('CoC Ranking Data'!$A$1:$CF$106,ROW($E16),5),"")</f>
        <v>Housing for Homeless and Disabled Persons</v>
      </c>
      <c r="C13" s="287" t="str">
        <f>IF(INDEX('CoC Ranking Data'!$A$1:$CF$106,ROW($E16),7)&lt;&gt;"",INDEX('CoC Ranking Data'!$A$1:$CF$106,ROW($E16),7),"")</f>
        <v>PH</v>
      </c>
      <c r="D13" s="317">
        <f>IF(INDEX('CoC Ranking Data'!$A$1:$CF$106,ROW($E16),47)&lt;&gt;"",INDEX('CoC Ranking Data'!$A$1:$CF$106,ROW($E16),47),"")</f>
        <v>4.59</v>
      </c>
      <c r="E13" s="318">
        <f t="shared" si="0"/>
        <v>2</v>
      </c>
    </row>
    <row r="14" spans="1:5" s="14" customFormat="1" ht="12.75" x14ac:dyDescent="0.2">
      <c r="A14" s="286" t="str">
        <f>IF(INDEX('CoC Ranking Data'!$A$1:$CF$106,ROW($E17),4)&lt;&gt;"",INDEX('CoC Ranking Data'!$A$1:$CF$106,ROW($E17),4),"")</f>
        <v>Community Action, Inc.</v>
      </c>
      <c r="B14" s="286" t="str">
        <f>IF(INDEX('CoC Ranking Data'!$A$1:$CF$106,ROW($E17),5)&lt;&gt;"",INDEX('CoC Ranking Data'!$A$1:$CF$106,ROW($E17),5),"")</f>
        <v>Transitional Housing Project</v>
      </c>
      <c r="C14" s="287" t="str">
        <f>IF(INDEX('CoC Ranking Data'!$A$1:$CF$106,ROW($E17),7)&lt;&gt;"",INDEX('CoC Ranking Data'!$A$1:$CF$106,ROW($E17),7),"")</f>
        <v>TH</v>
      </c>
      <c r="D14" s="317">
        <f>IF(INDEX('CoC Ranking Data'!$A$1:$CF$106,ROW($E17),47)&lt;&gt;"",INDEX('CoC Ranking Data'!$A$1:$CF$106,ROW($E17),47),"")</f>
        <v>2.48</v>
      </c>
      <c r="E14" s="318">
        <f t="shared" si="0"/>
        <v>2</v>
      </c>
    </row>
    <row r="15" spans="1:5" s="14" customFormat="1" ht="12.75" x14ac:dyDescent="0.2">
      <c r="A15" s="286" t="str">
        <f>IF(INDEX('CoC Ranking Data'!$A$1:$CF$106,ROW($E18),4)&lt;&gt;"",INDEX('CoC Ranking Data'!$A$1:$CF$106,ROW($E18),4),"")</f>
        <v>Community Connections of Clearfield/Jefferson</v>
      </c>
      <c r="B15" s="286" t="str">
        <f>IF(INDEX('CoC Ranking Data'!$A$1:$CF$106,ROW($E18),5)&lt;&gt;"",INDEX('CoC Ranking Data'!$A$1:$CF$106,ROW($E18),5),"")</f>
        <v>Housing First FY 2018 Renewal Application Counties</v>
      </c>
      <c r="C15" s="287" t="str">
        <f>IF(INDEX('CoC Ranking Data'!$A$1:$CF$106,ROW($E18),7)&lt;&gt;"",INDEX('CoC Ranking Data'!$A$1:$CF$106,ROW($E18),7),"")</f>
        <v>PH</v>
      </c>
      <c r="D15" s="317">
        <f>IF(INDEX('CoC Ranking Data'!$A$1:$CF$106,ROW($E18),47)&lt;&gt;"",INDEX('CoC Ranking Data'!$A$1:$CF$106,ROW($E18),47),"")</f>
        <v>4.57</v>
      </c>
      <c r="E15" s="318">
        <f t="shared" si="0"/>
        <v>2</v>
      </c>
    </row>
    <row r="16" spans="1:5" s="14" customFormat="1" ht="12.75" x14ac:dyDescent="0.2">
      <c r="A16" s="286" t="str">
        <f>IF(INDEX('CoC Ranking Data'!$A$1:$CF$106,ROW($E19),4)&lt;&gt;"",INDEX('CoC Ranking Data'!$A$1:$CF$106,ROW($E19),4),"")</f>
        <v>Community Services of Venango County, Inc.</v>
      </c>
      <c r="B16" s="286" t="str">
        <f>IF(INDEX('CoC Ranking Data'!$A$1:$CF$106,ROW($E19),5)&lt;&gt;"",INDEX('CoC Ranking Data'!$A$1:$CF$106,ROW($E19),5),"")</f>
        <v>Sycamore Commons</v>
      </c>
      <c r="C16" s="287" t="str">
        <f>IF(INDEX('CoC Ranking Data'!$A$1:$CF$106,ROW($E19),7)&lt;&gt;"",INDEX('CoC Ranking Data'!$A$1:$CF$106,ROW($E19),7),"")</f>
        <v>PH</v>
      </c>
      <c r="D16" s="317">
        <f>IF(INDEX('CoC Ranking Data'!$A$1:$CF$106,ROW($E19),47)&lt;&gt;"",INDEX('CoC Ranking Data'!$A$1:$CF$106,ROW($E19),47),"")</f>
        <v>9.5</v>
      </c>
      <c r="E16" s="318">
        <f t="shared" si="0"/>
        <v>0</v>
      </c>
    </row>
    <row r="17" spans="1:5" s="14" customFormat="1" ht="12.75" x14ac:dyDescent="0.2">
      <c r="A17" s="286" t="str">
        <f>IF(INDEX('CoC Ranking Data'!$A$1:$CF$106,ROW($E20),4)&lt;&gt;"",INDEX('CoC Ranking Data'!$A$1:$CF$106,ROW($E20),4),"")</f>
        <v>Connect, Inc.</v>
      </c>
      <c r="B17" s="286" t="str">
        <f>IF(INDEX('CoC Ranking Data'!$A$1:$CF$106,ROW($E20),5)&lt;&gt;"",INDEX('CoC Ranking Data'!$A$1:$CF$106,ROW($E20),5),"")</f>
        <v>Westmoreland Permanent Supportive Housing Expansion</v>
      </c>
      <c r="C17" s="287" t="str">
        <f>IF(INDEX('CoC Ranking Data'!$A$1:$CF$106,ROW($E20),7)&lt;&gt;"",INDEX('CoC Ranking Data'!$A$1:$CF$106,ROW($E20),7),"")</f>
        <v>PH</v>
      </c>
      <c r="D17" s="317">
        <f>IF(INDEX('CoC Ranking Data'!$A$1:$CF$106,ROW($E20),47)&lt;&gt;"",INDEX('CoC Ranking Data'!$A$1:$CF$106,ROW($E20),47),"")</f>
        <v>230.33</v>
      </c>
      <c r="E17" s="318">
        <f t="shared" si="0"/>
        <v>0</v>
      </c>
    </row>
    <row r="18" spans="1:5" s="14" customFormat="1" ht="12.75" x14ac:dyDescent="0.2">
      <c r="A18" s="286" t="str">
        <f>IF(INDEX('CoC Ranking Data'!$A$1:$CF$106,ROW($E21),4)&lt;&gt;"",INDEX('CoC Ranking Data'!$A$1:$CF$106,ROW($E21),4),"")</f>
        <v>County of Butler, Human Services</v>
      </c>
      <c r="B18" s="286" t="str">
        <f>IF(INDEX('CoC Ranking Data'!$A$1:$CF$106,ROW($E21),5)&lt;&gt;"",INDEX('CoC Ranking Data'!$A$1:$CF$106,ROW($E21),5),"")</f>
        <v>Home Again Butler County</v>
      </c>
      <c r="C18" s="287" t="str">
        <f>IF(INDEX('CoC Ranking Data'!$A$1:$CF$106,ROW($E21),7)&lt;&gt;"",INDEX('CoC Ranking Data'!$A$1:$CF$106,ROW($E21),7),"")</f>
        <v>PH</v>
      </c>
      <c r="D18" s="317">
        <f>IF(INDEX('CoC Ranking Data'!$A$1:$CF$106,ROW($E21),47)&lt;&gt;"",INDEX('CoC Ranking Data'!$A$1:$CF$106,ROW($E21),47),"")</f>
        <v>67.67</v>
      </c>
      <c r="E18" s="318">
        <f t="shared" si="0"/>
        <v>0</v>
      </c>
    </row>
    <row r="19" spans="1:5" s="14" customFormat="1" ht="12.75" x14ac:dyDescent="0.2">
      <c r="A19" s="286" t="str">
        <f>IF(INDEX('CoC Ranking Data'!$A$1:$CF$106,ROW($E22),4)&lt;&gt;"",INDEX('CoC Ranking Data'!$A$1:$CF$106,ROW($E22),4),"")</f>
        <v>County of Butler, Human Services</v>
      </c>
      <c r="B19" s="286" t="str">
        <f>IF(INDEX('CoC Ranking Data'!$A$1:$CF$106,ROW($E22),5)&lt;&gt;"",INDEX('CoC Ranking Data'!$A$1:$CF$106,ROW($E22),5),"")</f>
        <v>HOPE Project</v>
      </c>
      <c r="C19" s="287" t="str">
        <f>IF(INDEX('CoC Ranking Data'!$A$1:$CF$106,ROW($E22),7)&lt;&gt;"",INDEX('CoC Ranking Data'!$A$1:$CF$106,ROW($E22),7),"")</f>
        <v>PH</v>
      </c>
      <c r="D19" s="317">
        <f>IF(INDEX('CoC Ranking Data'!$A$1:$CF$106,ROW($E22),47)&lt;&gt;"",INDEX('CoC Ranking Data'!$A$1:$CF$106,ROW($E22),47),"")</f>
        <v>38.380000000000003</v>
      </c>
      <c r="E19" s="318">
        <f t="shared" si="0"/>
        <v>0</v>
      </c>
    </row>
    <row r="20" spans="1:5" s="14" customFormat="1" ht="12.75" x14ac:dyDescent="0.2">
      <c r="A20" s="286" t="str">
        <f>IF(INDEX('CoC Ranking Data'!$A$1:$CF$106,ROW($E23),4)&lt;&gt;"",INDEX('CoC Ranking Data'!$A$1:$CF$106,ROW($E23),4),"")</f>
        <v>County of Butler, Human Services</v>
      </c>
      <c r="B20" s="286" t="str">
        <f>IF(INDEX('CoC Ranking Data'!$A$1:$CF$106,ROW($E23),5)&lt;&gt;"",INDEX('CoC Ranking Data'!$A$1:$CF$106,ROW($E23),5),"")</f>
        <v>Path Transition Age Project</v>
      </c>
      <c r="C20" s="287" t="str">
        <f>IF(INDEX('CoC Ranking Data'!$A$1:$CF$106,ROW($E23),7)&lt;&gt;"",INDEX('CoC Ranking Data'!$A$1:$CF$106,ROW($E23),7),"")</f>
        <v>PH</v>
      </c>
      <c r="D20" s="317">
        <f>IF(INDEX('CoC Ranking Data'!$A$1:$CF$106,ROW($E23),47)&lt;&gt;"",INDEX('CoC Ranking Data'!$A$1:$CF$106,ROW($E23),47),"")</f>
        <v>28.17</v>
      </c>
      <c r="E20" s="318">
        <f t="shared" si="0"/>
        <v>0</v>
      </c>
    </row>
    <row r="21" spans="1:5" s="14" customFormat="1" ht="12.75" x14ac:dyDescent="0.2">
      <c r="A21" s="286" t="str">
        <f>IF(INDEX('CoC Ranking Data'!$A$1:$CF$106,ROW($E24),4)&lt;&gt;"",INDEX('CoC Ranking Data'!$A$1:$CF$106,ROW($E24),4),"")</f>
        <v>County of Greene</v>
      </c>
      <c r="B21" s="286" t="str">
        <f>IF(INDEX('CoC Ranking Data'!$A$1:$CF$106,ROW($E24),5)&lt;&gt;"",INDEX('CoC Ranking Data'!$A$1:$CF$106,ROW($E24),5),"")</f>
        <v>Greene County Rapid Rehousing Project</v>
      </c>
      <c r="C21" s="287" t="str">
        <f>IF(INDEX('CoC Ranking Data'!$A$1:$CF$106,ROW($E24),7)&lt;&gt;"",INDEX('CoC Ranking Data'!$A$1:$CF$106,ROW($E24),7),"")</f>
        <v>PH-RRH</v>
      </c>
      <c r="D21" s="317">
        <f>IF(INDEX('CoC Ranking Data'!$A$1:$CF$106,ROW($E24),47)&lt;&gt;"",INDEX('CoC Ranking Data'!$A$1:$CF$106,ROW($E24),47),"")</f>
        <v>24.434999999999999</v>
      </c>
      <c r="E21" s="318">
        <f t="shared" si="0"/>
        <v>0</v>
      </c>
    </row>
    <row r="22" spans="1:5" s="14" customFormat="1" ht="12.75" x14ac:dyDescent="0.2">
      <c r="A22" s="286" t="str">
        <f>IF(INDEX('CoC Ranking Data'!$A$1:$CF$106,ROW($E25),4)&lt;&gt;"",INDEX('CoC Ranking Data'!$A$1:$CF$106,ROW($E25),4),"")</f>
        <v>County of Greene</v>
      </c>
      <c r="B22" s="286" t="str">
        <f>IF(INDEX('CoC Ranking Data'!$A$1:$CF$106,ROW($E25),5)&lt;&gt;"",INDEX('CoC Ranking Data'!$A$1:$CF$106,ROW($E25),5),"")</f>
        <v>Greene County Shelter + Care Project</v>
      </c>
      <c r="C22" s="287" t="str">
        <f>IF(INDEX('CoC Ranking Data'!$A$1:$CF$106,ROW($E25),7)&lt;&gt;"",INDEX('CoC Ranking Data'!$A$1:$CF$106,ROW($E25),7),"")</f>
        <v>PH</v>
      </c>
      <c r="D22" s="317">
        <f>IF(INDEX('CoC Ranking Data'!$A$1:$CF$106,ROW($E25),47)&lt;&gt;"",INDEX('CoC Ranking Data'!$A$1:$CF$106,ROW($E25),47),"")</f>
        <v>128.38</v>
      </c>
      <c r="E22" s="318">
        <f t="shared" si="0"/>
        <v>0</v>
      </c>
    </row>
    <row r="23" spans="1:5" s="14" customFormat="1" ht="12.75" x14ac:dyDescent="0.2">
      <c r="A23" s="286" t="str">
        <f>IF(INDEX('CoC Ranking Data'!$A$1:$CF$106,ROW($E26),4)&lt;&gt;"",INDEX('CoC Ranking Data'!$A$1:$CF$106,ROW($E26),4),"")</f>
        <v>County of Greene</v>
      </c>
      <c r="B23" s="286" t="str">
        <f>IF(INDEX('CoC Ranking Data'!$A$1:$CF$106,ROW($E26),5)&lt;&gt;"",INDEX('CoC Ranking Data'!$A$1:$CF$106,ROW($E26),5),"")</f>
        <v>Greene County Supportive Housing Project</v>
      </c>
      <c r="C23" s="287" t="str">
        <f>IF(INDEX('CoC Ranking Data'!$A$1:$CF$106,ROW($E26),7)&lt;&gt;"",INDEX('CoC Ranking Data'!$A$1:$CF$106,ROW($E26),7),"")</f>
        <v>PH</v>
      </c>
      <c r="D23" s="317">
        <f>IF(INDEX('CoC Ranking Data'!$A$1:$CF$106,ROW($E26),47)&lt;&gt;"",INDEX('CoC Ranking Data'!$A$1:$CF$106,ROW($E26),47),"")</f>
        <v>288.04499999999996</v>
      </c>
      <c r="E23" s="318">
        <f t="shared" si="0"/>
        <v>0</v>
      </c>
    </row>
    <row r="24" spans="1:5" s="14" customFormat="1" ht="12.75" x14ac:dyDescent="0.2">
      <c r="A24" s="286" t="str">
        <f>IF(INDEX('CoC Ranking Data'!$A$1:$CF$106,ROW($E27),4)&lt;&gt;"",INDEX('CoC Ranking Data'!$A$1:$CF$106,ROW($E27),4),"")</f>
        <v>County of Washington</v>
      </c>
      <c r="B24" s="286" t="str">
        <f>IF(INDEX('CoC Ranking Data'!$A$1:$CF$106,ROW($E27),5)&lt;&gt;"",INDEX('CoC Ranking Data'!$A$1:$CF$106,ROW($E27),5),"")</f>
        <v>Crossing Pointe</v>
      </c>
      <c r="C24" s="287" t="str">
        <f>IF(INDEX('CoC Ranking Data'!$A$1:$CF$106,ROW($E27),7)&lt;&gt;"",INDEX('CoC Ranking Data'!$A$1:$CF$106,ROW($E27),7),"")</f>
        <v>PH</v>
      </c>
      <c r="D24" s="317">
        <f>IF(INDEX('CoC Ranking Data'!$A$1:$CF$106,ROW($E27),47)&lt;&gt;"",INDEX('CoC Ranking Data'!$A$1:$CF$106,ROW($E27),47),"")</f>
        <v>56.56</v>
      </c>
      <c r="E24" s="318">
        <f t="shared" si="0"/>
        <v>0</v>
      </c>
    </row>
    <row r="25" spans="1:5" s="14" customFormat="1" ht="12.75" x14ac:dyDescent="0.2">
      <c r="A25" s="286" t="str">
        <f>IF(INDEX('CoC Ranking Data'!$A$1:$CF$106,ROW($E28),4)&lt;&gt;"",INDEX('CoC Ranking Data'!$A$1:$CF$106,ROW($E28),4),"")</f>
        <v>County of Washington</v>
      </c>
      <c r="B25" s="286" t="str">
        <f>IF(INDEX('CoC Ranking Data'!$A$1:$CF$106,ROW($E28),5)&lt;&gt;"",INDEX('CoC Ranking Data'!$A$1:$CF$106,ROW($E28),5),"")</f>
        <v>Permanent Supportive Housing</v>
      </c>
      <c r="C25" s="287" t="str">
        <f>IF(INDEX('CoC Ranking Data'!$A$1:$CF$106,ROW($E28),7)&lt;&gt;"",INDEX('CoC Ranking Data'!$A$1:$CF$106,ROW($E28),7),"")</f>
        <v>PH</v>
      </c>
      <c r="D25" s="317">
        <f>IF(INDEX('CoC Ranking Data'!$A$1:$CF$106,ROW($E28),47)&lt;&gt;"",INDEX('CoC Ranking Data'!$A$1:$CF$106,ROW($E28),47),"")</f>
        <v>332.1</v>
      </c>
      <c r="E25" s="318">
        <f t="shared" si="0"/>
        <v>0</v>
      </c>
    </row>
    <row r="26" spans="1:5" s="14" customFormat="1" ht="12.75" x14ac:dyDescent="0.2">
      <c r="A26" s="286" t="str">
        <f>IF(INDEX('CoC Ranking Data'!$A$1:$CF$106,ROW($E29),4)&lt;&gt;"",INDEX('CoC Ranking Data'!$A$1:$CF$106,ROW($E29),4),"")</f>
        <v>County of Washington</v>
      </c>
      <c r="B26" s="286" t="str">
        <f>IF(INDEX('CoC Ranking Data'!$A$1:$CF$106,ROW($E29),5)&lt;&gt;"",INDEX('CoC Ranking Data'!$A$1:$CF$106,ROW($E29),5),"")</f>
        <v>Shelter plus Care - Washington City Mission</v>
      </c>
      <c r="C26" s="287" t="str">
        <f>IF(INDEX('CoC Ranking Data'!$A$1:$CF$106,ROW($E29),7)&lt;&gt;"",INDEX('CoC Ranking Data'!$A$1:$CF$106,ROW($E29),7),"")</f>
        <v>PH</v>
      </c>
      <c r="D26" s="317">
        <f>IF(INDEX('CoC Ranking Data'!$A$1:$CF$106,ROW($E29),47)&lt;&gt;"",INDEX('CoC Ranking Data'!$A$1:$CF$106,ROW($E29),47),"")</f>
        <v>52.18</v>
      </c>
      <c r="E26" s="318">
        <f t="shared" si="0"/>
        <v>0</v>
      </c>
    </row>
    <row r="27" spans="1:5" s="14" customFormat="1" ht="12.75" x14ac:dyDescent="0.2">
      <c r="A27" s="286" t="str">
        <f>IF(INDEX('CoC Ranking Data'!$A$1:$CF$106,ROW($E30),4)&lt;&gt;"",INDEX('CoC Ranking Data'!$A$1:$CF$106,ROW($E30),4),"")</f>
        <v>County of Washington</v>
      </c>
      <c r="B27" s="286" t="str">
        <f>IF(INDEX('CoC Ranking Data'!$A$1:$CF$106,ROW($E30),5)&lt;&gt;"",INDEX('CoC Ranking Data'!$A$1:$CF$106,ROW($E30),5),"")</f>
        <v>Shelter plus Care I</v>
      </c>
      <c r="C27" s="287" t="str">
        <f>IF(INDEX('CoC Ranking Data'!$A$1:$CF$106,ROW($E30),7)&lt;&gt;"",INDEX('CoC Ranking Data'!$A$1:$CF$106,ROW($E30),7),"")</f>
        <v>PH</v>
      </c>
      <c r="D27" s="317">
        <f>IF(INDEX('CoC Ranking Data'!$A$1:$CF$106,ROW($E30),47)&lt;&gt;"",INDEX('CoC Ranking Data'!$A$1:$CF$106,ROW($E30),47),"")</f>
        <v>317.02999999999997</v>
      </c>
      <c r="E27" s="318">
        <f t="shared" si="0"/>
        <v>0</v>
      </c>
    </row>
    <row r="28" spans="1:5" s="14" customFormat="1" ht="12.75" x14ac:dyDescent="0.2">
      <c r="A28" s="286" t="str">
        <f>IF(INDEX('CoC Ranking Data'!$A$1:$CF$106,ROW($E31),4)&lt;&gt;"",INDEX('CoC Ranking Data'!$A$1:$CF$106,ROW($E31),4),"")</f>
        <v>County of Washington</v>
      </c>
      <c r="B28" s="286" t="str">
        <f>IF(INDEX('CoC Ranking Data'!$A$1:$CF$106,ROW($E31),5)&lt;&gt;"",INDEX('CoC Ranking Data'!$A$1:$CF$106,ROW($E31),5),"")</f>
        <v>Supportive Living</v>
      </c>
      <c r="C28" s="287" t="str">
        <f>IF(INDEX('CoC Ranking Data'!$A$1:$CF$106,ROW($E31),7)&lt;&gt;"",INDEX('CoC Ranking Data'!$A$1:$CF$106,ROW($E31),7),"")</f>
        <v>PH</v>
      </c>
      <c r="D28" s="317">
        <f>IF(INDEX('CoC Ranking Data'!$A$1:$CF$106,ROW($E31),47)&lt;&gt;"",INDEX('CoC Ranking Data'!$A$1:$CF$106,ROW($E31),47),"")</f>
        <v>215.13</v>
      </c>
      <c r="E28" s="318">
        <f t="shared" si="0"/>
        <v>0</v>
      </c>
    </row>
    <row r="29" spans="1:5" s="14" customFormat="1" ht="12.75" x14ac:dyDescent="0.2">
      <c r="A29" s="286" t="str">
        <f>IF(INDEX('CoC Ranking Data'!$A$1:$CF$106,ROW($E32),4)&lt;&gt;"",INDEX('CoC Ranking Data'!$A$1:$CF$106,ROW($E32),4),"")</f>
        <v>Crawford County Coalition on Housing Needs, Inc.</v>
      </c>
      <c r="B29" s="286" t="str">
        <f>IF(INDEX('CoC Ranking Data'!$A$1:$CF$106,ROW($E32),5)&lt;&gt;"",INDEX('CoC Ranking Data'!$A$1:$CF$106,ROW($E32),5),"")</f>
        <v>Liberty House Transitional Housing Program</v>
      </c>
      <c r="C29" s="287" t="str">
        <f>IF(INDEX('CoC Ranking Data'!$A$1:$CF$106,ROW($E32),7)&lt;&gt;"",INDEX('CoC Ranking Data'!$A$1:$CF$106,ROW($E32),7),"")</f>
        <v>TH</v>
      </c>
      <c r="D29" s="317">
        <f>IF(INDEX('CoC Ranking Data'!$A$1:$CF$106,ROW($E32),47)&lt;&gt;"",INDEX('CoC Ranking Data'!$A$1:$CF$106,ROW($E32),47),"")</f>
        <v>63.38</v>
      </c>
      <c r="E29" s="318">
        <f t="shared" si="0"/>
        <v>0</v>
      </c>
    </row>
    <row r="30" spans="1:5" s="14" customFormat="1" ht="12.75" x14ac:dyDescent="0.2">
      <c r="A30" s="286" t="str">
        <f>IF(INDEX('CoC Ranking Data'!$A$1:$CF$106,ROW($E33),4)&lt;&gt;"",INDEX('CoC Ranking Data'!$A$1:$CF$106,ROW($E33),4),"")</f>
        <v>Crawford County Commissioners</v>
      </c>
      <c r="B30" s="286" t="str">
        <f>IF(INDEX('CoC Ranking Data'!$A$1:$CF$106,ROW($E33),5)&lt;&gt;"",INDEX('CoC Ranking Data'!$A$1:$CF$106,ROW($E33),5),"")</f>
        <v>Crawford County Shelter plus Care</v>
      </c>
      <c r="C30" s="287" t="str">
        <f>IF(INDEX('CoC Ranking Data'!$A$1:$CF$106,ROW($E33),7)&lt;&gt;"",INDEX('CoC Ranking Data'!$A$1:$CF$106,ROW($E33),7),"")</f>
        <v>PH</v>
      </c>
      <c r="D30" s="317">
        <f>IF(INDEX('CoC Ranking Data'!$A$1:$CF$106,ROW($E33),47)&lt;&gt;"",INDEX('CoC Ranking Data'!$A$1:$CF$106,ROW($E33),47),"")</f>
        <v>24.5</v>
      </c>
      <c r="E30" s="318">
        <f t="shared" si="0"/>
        <v>0</v>
      </c>
    </row>
    <row r="31" spans="1:5" s="14" customFormat="1" ht="12.75" x14ac:dyDescent="0.2">
      <c r="A31" s="286" t="str">
        <f>IF(INDEX('CoC Ranking Data'!$A$1:$CF$106,ROW($E34),4)&lt;&gt;"",INDEX('CoC Ranking Data'!$A$1:$CF$106,ROW($E34),4),"")</f>
        <v>Crawford County Mental Health Awareness Program, Inc.</v>
      </c>
      <c r="B31" s="286" t="str">
        <f>IF(INDEX('CoC Ranking Data'!$A$1:$CF$106,ROW($E34),5)&lt;&gt;"",INDEX('CoC Ranking Data'!$A$1:$CF$106,ROW($E34),5),"")</f>
        <v>CHAPS Fairweather Lodge</v>
      </c>
      <c r="C31" s="287" t="str">
        <f>IF(INDEX('CoC Ranking Data'!$A$1:$CF$106,ROW($E34),7)&lt;&gt;"",INDEX('CoC Ranking Data'!$A$1:$CF$106,ROW($E34),7),"")</f>
        <v>PH</v>
      </c>
      <c r="D31" s="317">
        <f>IF(INDEX('CoC Ranking Data'!$A$1:$CF$106,ROW($E34),47)&lt;&gt;"",INDEX('CoC Ranking Data'!$A$1:$CF$106,ROW($E34),47),"")</f>
        <v>41.5</v>
      </c>
      <c r="E31" s="318">
        <f t="shared" si="0"/>
        <v>0</v>
      </c>
    </row>
    <row r="32" spans="1:5" s="14" customFormat="1" ht="12.75" x14ac:dyDescent="0.2">
      <c r="A32" s="286" t="str">
        <f>IF(INDEX('CoC Ranking Data'!$A$1:$CF$106,ROW($E35),4)&lt;&gt;"",INDEX('CoC Ranking Data'!$A$1:$CF$106,ROW($E35),4),"")</f>
        <v>Crawford County Mental Health Awareness Program, Inc.</v>
      </c>
      <c r="B32" s="286" t="str">
        <f>IF(INDEX('CoC Ranking Data'!$A$1:$CF$106,ROW($E35),5)&lt;&gt;"",INDEX('CoC Ranking Data'!$A$1:$CF$106,ROW($E35),5),"")</f>
        <v xml:space="preserve">CHAPS Family Housing </v>
      </c>
      <c r="C32" s="287" t="str">
        <f>IF(INDEX('CoC Ranking Data'!$A$1:$CF$106,ROW($E35),7)&lt;&gt;"",INDEX('CoC Ranking Data'!$A$1:$CF$106,ROW($E35),7),"")</f>
        <v>PH</v>
      </c>
      <c r="D32" s="317">
        <f>IF(INDEX('CoC Ranking Data'!$A$1:$CF$106,ROW($E35),47)&lt;&gt;"",INDEX('CoC Ranking Data'!$A$1:$CF$106,ROW($E35),47),"")</f>
        <v>41.8</v>
      </c>
      <c r="E32" s="318">
        <f t="shared" si="0"/>
        <v>0</v>
      </c>
    </row>
    <row r="33" spans="1:5" s="14" customFormat="1" ht="12.75" x14ac:dyDescent="0.2">
      <c r="A33" s="286" t="str">
        <f>IF(INDEX('CoC Ranking Data'!$A$1:$CF$106,ROW($E36),4)&lt;&gt;"",INDEX('CoC Ranking Data'!$A$1:$CF$106,ROW($E36),4),"")</f>
        <v>Crawford County Mental Health Awareness Program, Inc.</v>
      </c>
      <c r="B33" s="286" t="str">
        <f>IF(INDEX('CoC Ranking Data'!$A$1:$CF$106,ROW($E36),5)&lt;&gt;"",INDEX('CoC Ranking Data'!$A$1:$CF$106,ROW($E36),5),"")</f>
        <v>Crawford County Housing Advocacy Project</v>
      </c>
      <c r="C33" s="287" t="str">
        <f>IF(INDEX('CoC Ranking Data'!$A$1:$CF$106,ROW($E36),7)&lt;&gt;"",INDEX('CoC Ranking Data'!$A$1:$CF$106,ROW($E36),7),"")</f>
        <v>SSO</v>
      </c>
      <c r="D33" s="317">
        <f>IF(INDEX('CoC Ranking Data'!$A$1:$CF$106,ROW($E36),47)&lt;&gt;"",INDEX('CoC Ranking Data'!$A$1:$CF$106,ROW($E36),47),"")</f>
        <v>47.03</v>
      </c>
      <c r="E33" s="318">
        <f t="shared" si="0"/>
        <v>0</v>
      </c>
    </row>
    <row r="34" spans="1:5" s="14" customFormat="1" ht="12.75" x14ac:dyDescent="0.2">
      <c r="A34" s="286" t="str">
        <f>IF(INDEX('CoC Ranking Data'!$A$1:$CF$106,ROW($E37),4)&lt;&gt;"",INDEX('CoC Ranking Data'!$A$1:$CF$106,ROW($E37),4),"")</f>
        <v>Crawford County Mental Health Awareness Program, Inc.</v>
      </c>
      <c r="B34" s="286" t="str">
        <f>IF(INDEX('CoC Ranking Data'!$A$1:$CF$106,ROW($E37),5)&lt;&gt;"",INDEX('CoC Ranking Data'!$A$1:$CF$106,ROW($E37),5),"")</f>
        <v xml:space="preserve">Housing Now </v>
      </c>
      <c r="C34" s="287" t="str">
        <f>IF(INDEX('CoC Ranking Data'!$A$1:$CF$106,ROW($E37),7)&lt;&gt;"",INDEX('CoC Ranking Data'!$A$1:$CF$106,ROW($E37),7),"")</f>
        <v>PH</v>
      </c>
      <c r="D34" s="317">
        <f>IF(INDEX('CoC Ranking Data'!$A$1:$CF$106,ROW($E37),47)&lt;&gt;"",INDEX('CoC Ranking Data'!$A$1:$CF$106,ROW($E37),47),"")</f>
        <v>32.479999999999997</v>
      </c>
      <c r="E34" s="318">
        <f t="shared" si="0"/>
        <v>0</v>
      </c>
    </row>
    <row r="35" spans="1:5" s="14" customFormat="1" ht="12.75" x14ac:dyDescent="0.2">
      <c r="A35" s="286" t="str">
        <f>IF(INDEX('CoC Ranking Data'!$A$1:$CF$106,ROW($E38),4)&lt;&gt;"",INDEX('CoC Ranking Data'!$A$1:$CF$106,ROW($E38),4),"")</f>
        <v>DuBois Housing Authority</v>
      </c>
      <c r="B35" s="286" t="str">
        <f>IF(INDEX('CoC Ranking Data'!$A$1:$CF$106,ROW($E38),5)&lt;&gt;"",INDEX('CoC Ranking Data'!$A$1:$CF$106,ROW($E38),5),"")</f>
        <v>2018 Renewal App - DuBois Housing Authority - Shelter Plus Care 1/2/3/4/5</v>
      </c>
      <c r="C35" s="287" t="str">
        <f>IF(INDEX('CoC Ranking Data'!$A$1:$CF$106,ROW($E38),7)&lt;&gt;"",INDEX('CoC Ranking Data'!$A$1:$CF$106,ROW($E38),7),"")</f>
        <v>PH</v>
      </c>
      <c r="D35" s="317">
        <f>IF(INDEX('CoC Ranking Data'!$A$1:$CF$106,ROW($E38),47)&lt;&gt;"",INDEX('CoC Ranking Data'!$A$1:$CF$106,ROW($E38),47),"")</f>
        <v>232.28</v>
      </c>
      <c r="E35" s="318">
        <f t="shared" si="0"/>
        <v>0</v>
      </c>
    </row>
    <row r="36" spans="1:5" s="14" customFormat="1" ht="12.75" x14ac:dyDescent="0.2">
      <c r="A36" s="286" t="str">
        <f>IF(INDEX('CoC Ranking Data'!$A$1:$CF$106,ROW($E39),4)&lt;&gt;"",INDEX('CoC Ranking Data'!$A$1:$CF$106,ROW($E39),4),"")</f>
        <v>Fayette County Community Action Agency, Inc.</v>
      </c>
      <c r="B36" s="286" t="str">
        <f>IF(INDEX('CoC Ranking Data'!$A$1:$CF$106,ROW($E39),5)&lt;&gt;"",INDEX('CoC Ranking Data'!$A$1:$CF$106,ROW($E39),5),"")</f>
        <v>Fairweather Lodge Supportive Housing</v>
      </c>
      <c r="C36" s="287" t="str">
        <f>IF(INDEX('CoC Ranking Data'!$A$1:$CF$106,ROW($E39),7)&lt;&gt;"",INDEX('CoC Ranking Data'!$A$1:$CF$106,ROW($E39),7),"")</f>
        <v>PH</v>
      </c>
      <c r="D36" s="317">
        <f>IF(INDEX('CoC Ranking Data'!$A$1:$CF$106,ROW($E39),47)&lt;&gt;"",INDEX('CoC Ranking Data'!$A$1:$CF$106,ROW($E39),47),"")</f>
        <v>34.18</v>
      </c>
      <c r="E36" s="318">
        <f t="shared" si="0"/>
        <v>0</v>
      </c>
    </row>
    <row r="37" spans="1:5" s="14" customFormat="1" ht="12.75" x14ac:dyDescent="0.2">
      <c r="A37" s="286" t="str">
        <f>IF(INDEX('CoC Ranking Data'!$A$1:$CF$106,ROW($E40),4)&lt;&gt;"",INDEX('CoC Ranking Data'!$A$1:$CF$106,ROW($E40),4),"")</f>
        <v>Fayette County Community Action Agency, Inc.</v>
      </c>
      <c r="B37" s="286" t="str">
        <f>IF(INDEX('CoC Ranking Data'!$A$1:$CF$106,ROW($E40),5)&lt;&gt;"",INDEX('CoC Ranking Data'!$A$1:$CF$106,ROW($E40),5),"")</f>
        <v>Fayette Apartments</v>
      </c>
      <c r="C37" s="287" t="str">
        <f>IF(INDEX('CoC Ranking Data'!$A$1:$CF$106,ROW($E40),7)&lt;&gt;"",INDEX('CoC Ranking Data'!$A$1:$CF$106,ROW($E40),7),"")</f>
        <v>PH</v>
      </c>
      <c r="D37" s="317">
        <f>IF(INDEX('CoC Ranking Data'!$A$1:$CF$106,ROW($E40),47)&lt;&gt;"",INDEX('CoC Ranking Data'!$A$1:$CF$106,ROW($E40),47),"")</f>
        <v>55.18</v>
      </c>
      <c r="E37" s="318">
        <f t="shared" si="0"/>
        <v>0</v>
      </c>
    </row>
    <row r="38" spans="1:5" s="14" customFormat="1" ht="12.75" x14ac:dyDescent="0.2">
      <c r="A38" s="286" t="str">
        <f>IF(INDEX('CoC Ranking Data'!$A$1:$CF$106,ROW($E41),4)&lt;&gt;"",INDEX('CoC Ranking Data'!$A$1:$CF$106,ROW($E41),4),"")</f>
        <v>Fayette County Community Action Agency, Inc.</v>
      </c>
      <c r="B38" s="286" t="str">
        <f>IF(INDEX('CoC Ranking Data'!$A$1:$CF$106,ROW($E41),5)&lt;&gt;"",INDEX('CoC Ranking Data'!$A$1:$CF$106,ROW($E41),5),"")</f>
        <v>Fayette County Rapid Rehousing</v>
      </c>
      <c r="C38" s="287" t="str">
        <f>IF(INDEX('CoC Ranking Data'!$A$1:$CF$106,ROW($E41),7)&lt;&gt;"",INDEX('CoC Ranking Data'!$A$1:$CF$106,ROW($E41),7),"")</f>
        <v>PH-RRH</v>
      </c>
      <c r="D38" s="317">
        <f>IF(INDEX('CoC Ranking Data'!$A$1:$CF$106,ROW($E41),47)&lt;&gt;"",INDEX('CoC Ranking Data'!$A$1:$CF$106,ROW($E41),47),"")</f>
        <v>8.59</v>
      </c>
      <c r="E38" s="318">
        <f t="shared" si="0"/>
        <v>0</v>
      </c>
    </row>
    <row r="39" spans="1:5" s="14" customFormat="1" ht="12.75" x14ac:dyDescent="0.2">
      <c r="A39" s="286" t="str">
        <f>IF(INDEX('CoC Ranking Data'!$A$1:$CF$106,ROW($E42),4)&lt;&gt;"",INDEX('CoC Ranking Data'!$A$1:$CF$106,ROW($E42),4),"")</f>
        <v>Fayette County Community Action Agency, Inc.</v>
      </c>
      <c r="B39" s="286" t="str">
        <f>IF(INDEX('CoC Ranking Data'!$A$1:$CF$106,ROW($E42),5)&lt;&gt;"",INDEX('CoC Ranking Data'!$A$1:$CF$106,ROW($E42),5),"")</f>
        <v>Lenox Street Apartments</v>
      </c>
      <c r="C39" s="287" t="str">
        <f>IF(INDEX('CoC Ranking Data'!$A$1:$CF$106,ROW($E42),7)&lt;&gt;"",INDEX('CoC Ranking Data'!$A$1:$CF$106,ROW($E42),7),"")</f>
        <v>PH</v>
      </c>
      <c r="D39" s="317">
        <f>IF(INDEX('CoC Ranking Data'!$A$1:$CF$106,ROW($E42),47)&lt;&gt;"",INDEX('CoC Ranking Data'!$A$1:$CF$106,ROW($E42),47),"")</f>
        <v>77.849999999999994</v>
      </c>
      <c r="E39" s="318">
        <f t="shared" si="0"/>
        <v>0</v>
      </c>
    </row>
    <row r="40" spans="1:5" s="14" customFormat="1" ht="12.75" x14ac:dyDescent="0.2">
      <c r="A40" s="286" t="str">
        <f>IF(INDEX('CoC Ranking Data'!$A$1:$CF$106,ROW($E43),4)&lt;&gt;"",INDEX('CoC Ranking Data'!$A$1:$CF$106,ROW($E43),4),"")</f>
        <v>Fayette County Community Action Agency, Inc.</v>
      </c>
      <c r="B40" s="286" t="str">
        <f>IF(INDEX('CoC Ranking Data'!$A$1:$CF$106,ROW($E43),5)&lt;&gt;"",INDEX('CoC Ranking Data'!$A$1:$CF$106,ROW($E43),5),"")</f>
        <v>Southwest Regional Rapid Re-Housing Program</v>
      </c>
      <c r="C40" s="287" t="str">
        <f>IF(INDEX('CoC Ranking Data'!$A$1:$CF$106,ROW($E43),7)&lt;&gt;"",INDEX('CoC Ranking Data'!$A$1:$CF$106,ROW($E43),7),"")</f>
        <v>PH-RRH</v>
      </c>
      <c r="D40" s="317">
        <f>IF(INDEX('CoC Ranking Data'!$A$1:$CF$106,ROW($E43),47)&lt;&gt;"",INDEX('CoC Ranking Data'!$A$1:$CF$106,ROW($E43),47),"")</f>
        <v>33.945</v>
      </c>
      <c r="E40" s="318">
        <f t="shared" si="0"/>
        <v>0</v>
      </c>
    </row>
    <row r="41" spans="1:5" s="14" customFormat="1" ht="12.75" x14ac:dyDescent="0.2">
      <c r="A41" s="286" t="str">
        <f>IF(INDEX('CoC Ranking Data'!$A$1:$CF$106,ROW($E44),4)&lt;&gt;"",INDEX('CoC Ranking Data'!$A$1:$CF$106,ROW($E44),4),"")</f>
        <v>Housing Authority of the County of Butler</v>
      </c>
      <c r="B41" s="286" t="str">
        <f>IF(INDEX('CoC Ranking Data'!$A$1:$CF$106,ROW($E44),5)&lt;&gt;"",INDEX('CoC Ranking Data'!$A$1:$CF$106,ROW($E44),5),"")</f>
        <v>Franklin Court Chronically Homeless</v>
      </c>
      <c r="C41" s="287" t="str">
        <f>IF(INDEX('CoC Ranking Data'!$A$1:$CF$106,ROW($E44),7)&lt;&gt;"",INDEX('CoC Ranking Data'!$A$1:$CF$106,ROW($E44),7),"")</f>
        <v>PH</v>
      </c>
      <c r="D41" s="317">
        <f>IF(INDEX('CoC Ranking Data'!$A$1:$CF$106,ROW($E44),47)&lt;&gt;"",INDEX('CoC Ranking Data'!$A$1:$CF$106,ROW($E44),47),"")</f>
        <v>275.8</v>
      </c>
      <c r="E41" s="318">
        <f t="shared" si="0"/>
        <v>0</v>
      </c>
    </row>
    <row r="42" spans="1:5" s="14" customFormat="1" ht="12.75" x14ac:dyDescent="0.2">
      <c r="A42" s="286" t="str">
        <f>IF(INDEX('CoC Ranking Data'!$A$1:$CF$106,ROW($E45),4)&lt;&gt;"",INDEX('CoC Ranking Data'!$A$1:$CF$106,ROW($E45),4),"")</f>
        <v>Indiana County Community Action Program, Inc.</v>
      </c>
      <c r="B42" s="286" t="str">
        <f>IF(INDEX('CoC Ranking Data'!$A$1:$CF$106,ROW($E45),5)&lt;&gt;"",INDEX('CoC Ranking Data'!$A$1:$CF$106,ROW($E45),5),"")</f>
        <v>PHD Consolidated</v>
      </c>
      <c r="C42" s="287" t="str">
        <f>IF(INDEX('CoC Ranking Data'!$A$1:$CF$106,ROW($E45),7)&lt;&gt;"",INDEX('CoC Ranking Data'!$A$1:$CF$106,ROW($E45),7),"")</f>
        <v>PH</v>
      </c>
      <c r="D42" s="317">
        <f>IF(INDEX('CoC Ranking Data'!$A$1:$CF$106,ROW($E45),47)&lt;&gt;"",INDEX('CoC Ranking Data'!$A$1:$CF$106,ROW($E45),47),"")</f>
        <v>5.54</v>
      </c>
      <c r="E42" s="318">
        <f t="shared" si="0"/>
        <v>2</v>
      </c>
    </row>
    <row r="43" spans="1:5" s="14" customFormat="1" ht="12.75" x14ac:dyDescent="0.2">
      <c r="A43" s="286" t="str">
        <f>IF(INDEX('CoC Ranking Data'!$A$1:$CF$106,ROW($E46),4)&lt;&gt;"",INDEX('CoC Ranking Data'!$A$1:$CF$106,ROW($E46),4),"")</f>
        <v>Lawrence County Social Services, Inc.</v>
      </c>
      <c r="B43" s="286" t="str">
        <f>IF(INDEX('CoC Ranking Data'!$A$1:$CF$106,ROW($E46),5)&lt;&gt;"",INDEX('CoC Ranking Data'!$A$1:$CF$106,ROW($E46),5),"")</f>
        <v>NWRHA</v>
      </c>
      <c r="C43" s="287" t="str">
        <f>IF(INDEX('CoC Ranking Data'!$A$1:$CF$106,ROW($E46),7)&lt;&gt;"",INDEX('CoC Ranking Data'!$A$1:$CF$106,ROW($E46),7),"")</f>
        <v>PH</v>
      </c>
      <c r="D43" s="317">
        <f>IF(INDEX('CoC Ranking Data'!$A$1:$CF$106,ROW($E46),47)&lt;&gt;"",INDEX('CoC Ranking Data'!$A$1:$CF$106,ROW($E46),47),"")</f>
        <v>52</v>
      </c>
      <c r="E43" s="318">
        <f t="shared" si="0"/>
        <v>0</v>
      </c>
    </row>
    <row r="44" spans="1:5" s="14" customFormat="1" ht="12.75" x14ac:dyDescent="0.2">
      <c r="A44" s="286" t="str">
        <f>IF(INDEX('CoC Ranking Data'!$A$1:$CF$106,ROW($E47),4)&lt;&gt;"",INDEX('CoC Ranking Data'!$A$1:$CF$106,ROW($E47),4),"")</f>
        <v>Lawrence County Social Services, Inc.</v>
      </c>
      <c r="B44" s="286" t="str">
        <f>IF(INDEX('CoC Ranking Data'!$A$1:$CF$106,ROW($E47),5)&lt;&gt;"",INDEX('CoC Ranking Data'!$A$1:$CF$106,ROW($E47),5),"")</f>
        <v>NWRHA 2</v>
      </c>
      <c r="C44" s="287" t="str">
        <f>IF(INDEX('CoC Ranking Data'!$A$1:$CF$106,ROW($E47),7)&lt;&gt;"",INDEX('CoC Ranking Data'!$A$1:$CF$106,ROW($E47),7),"")</f>
        <v>PH</v>
      </c>
      <c r="D44" s="317">
        <f>IF(INDEX('CoC Ranking Data'!$A$1:$CF$106,ROW($E47),47)&lt;&gt;"",INDEX('CoC Ranking Data'!$A$1:$CF$106,ROW($E47),47),"")</f>
        <v>121.14</v>
      </c>
      <c r="E44" s="318">
        <f t="shared" si="0"/>
        <v>0</v>
      </c>
    </row>
    <row r="45" spans="1:5" s="14" customFormat="1" ht="12.75" x14ac:dyDescent="0.2">
      <c r="A45" s="286" t="str">
        <f>IF(INDEX('CoC Ranking Data'!$A$1:$CF$106,ROW($E48),4)&lt;&gt;"",INDEX('CoC Ranking Data'!$A$1:$CF$106,ROW($E48),4),"")</f>
        <v>Lawrence County Social Services, Inc.</v>
      </c>
      <c r="B45" s="286" t="str">
        <f>IF(INDEX('CoC Ranking Data'!$A$1:$CF$106,ROW($E48),5)&lt;&gt;"",INDEX('CoC Ranking Data'!$A$1:$CF$106,ROW($E48),5),"")</f>
        <v>SAFE</v>
      </c>
      <c r="C45" s="287" t="str">
        <f>IF(INDEX('CoC Ranking Data'!$A$1:$CF$106,ROW($E48),7)&lt;&gt;"",INDEX('CoC Ranking Data'!$A$1:$CF$106,ROW($E48),7),"")</f>
        <v>SSO</v>
      </c>
      <c r="D45" s="317">
        <f>IF(INDEX('CoC Ranking Data'!$A$1:$CF$106,ROW($E48),47)&lt;&gt;"",INDEX('CoC Ranking Data'!$A$1:$CF$106,ROW($E48),47),"")</f>
        <v>41.07</v>
      </c>
      <c r="E45" s="318">
        <f t="shared" si="0"/>
        <v>0</v>
      </c>
    </row>
    <row r="46" spans="1:5" s="14" customFormat="1" ht="12.75" x14ac:dyDescent="0.2">
      <c r="A46" s="286" t="str">
        <f>IF(INDEX('CoC Ranking Data'!$A$1:$CF$106,ROW($E49),4)&lt;&gt;"",INDEX('CoC Ranking Data'!$A$1:$CF$106,ROW($E49),4),"")</f>
        <v>Lawrence County Social Services, Inc.</v>
      </c>
      <c r="B46" s="286" t="str">
        <f>IF(INDEX('CoC Ranking Data'!$A$1:$CF$106,ROW($E49),5)&lt;&gt;"",INDEX('CoC Ranking Data'!$A$1:$CF$106,ROW($E49),5),"")</f>
        <v>TEAM RRH</v>
      </c>
      <c r="C46" s="287" t="str">
        <f>IF(INDEX('CoC Ranking Data'!$A$1:$CF$106,ROW($E49),7)&lt;&gt;"",INDEX('CoC Ranking Data'!$A$1:$CF$106,ROW($E49),7),"")</f>
        <v>PH-RRH</v>
      </c>
      <c r="D46" s="317">
        <f>IF(INDEX('CoC Ranking Data'!$A$1:$CF$106,ROW($E49),47)&lt;&gt;"",INDEX('CoC Ranking Data'!$A$1:$CF$106,ROW($E49),47),"")</f>
        <v>44.48</v>
      </c>
      <c r="E46" s="318">
        <f t="shared" si="0"/>
        <v>0</v>
      </c>
    </row>
    <row r="47" spans="1:5" s="14" customFormat="1" ht="12.75" x14ac:dyDescent="0.2">
      <c r="A47" s="286" t="str">
        <f>IF(INDEX('CoC Ranking Data'!$A$1:$CF$106,ROW($E50),4)&lt;&gt;"",INDEX('CoC Ranking Data'!$A$1:$CF$106,ROW($E50),4),"")</f>
        <v>Lawrence County Social Services, Inc.</v>
      </c>
      <c r="B47" s="286" t="str">
        <f>IF(INDEX('CoC Ranking Data'!$A$1:$CF$106,ROW($E50),5)&lt;&gt;"",INDEX('CoC Ranking Data'!$A$1:$CF$106,ROW($E50),5),"")</f>
        <v>Turning Point</v>
      </c>
      <c r="C47" s="287" t="str">
        <f>IF(INDEX('CoC Ranking Data'!$A$1:$CF$106,ROW($E50),7)&lt;&gt;"",INDEX('CoC Ranking Data'!$A$1:$CF$106,ROW($E50),7),"")</f>
        <v>PH</v>
      </c>
      <c r="D47" s="317">
        <f>IF(INDEX('CoC Ranking Data'!$A$1:$CF$106,ROW($E50),47)&lt;&gt;"",INDEX('CoC Ranking Data'!$A$1:$CF$106,ROW($E50),47),"")</f>
        <v>145.76</v>
      </c>
      <c r="E47" s="318">
        <f t="shared" si="0"/>
        <v>0</v>
      </c>
    </row>
    <row r="48" spans="1:5" s="14" customFormat="1" ht="12.75" x14ac:dyDescent="0.2">
      <c r="A48" s="286" t="str">
        <f>IF(INDEX('CoC Ranking Data'!$A$1:$CF$106,ROW($E51),4)&lt;&gt;"",INDEX('CoC Ranking Data'!$A$1:$CF$106,ROW($E51),4),"")</f>
        <v>Lawrence County Social Services, Inc.</v>
      </c>
      <c r="B48" s="286" t="str">
        <f>IF(INDEX('CoC Ranking Data'!$A$1:$CF$106,ROW($E51),5)&lt;&gt;"",INDEX('CoC Ranking Data'!$A$1:$CF$106,ROW($E51),5),"")</f>
        <v>Veterans RRH</v>
      </c>
      <c r="C48" s="287" t="str">
        <f>IF(INDEX('CoC Ranking Data'!$A$1:$CF$106,ROW($E51),7)&lt;&gt;"",INDEX('CoC Ranking Data'!$A$1:$CF$106,ROW($E51),7),"")</f>
        <v>PH-RRH</v>
      </c>
      <c r="D48" s="317">
        <f>IF(INDEX('CoC Ranking Data'!$A$1:$CF$106,ROW($E51),47)&lt;&gt;"",INDEX('CoC Ranking Data'!$A$1:$CF$106,ROW($E51),47),"")</f>
        <v>36.47</v>
      </c>
      <c r="E48" s="318">
        <f t="shared" si="0"/>
        <v>0</v>
      </c>
    </row>
    <row r="49" spans="1:5" s="14" customFormat="1" ht="12.75" x14ac:dyDescent="0.2">
      <c r="A49" s="286" t="str">
        <f>IF(INDEX('CoC Ranking Data'!$A$1:$CF$106,ROW($E52),4)&lt;&gt;"",INDEX('CoC Ranking Data'!$A$1:$CF$106,ROW($E52),4),"")</f>
        <v>McKean County Redevelopment &amp; Housing Authority</v>
      </c>
      <c r="B49" s="286" t="str">
        <f>IF(INDEX('CoC Ranking Data'!$A$1:$CF$106,ROW($E52),5)&lt;&gt;"",INDEX('CoC Ranking Data'!$A$1:$CF$106,ROW($E52),5),"")</f>
        <v>Northwest RRH</v>
      </c>
      <c r="C49" s="287" t="str">
        <f>IF(INDEX('CoC Ranking Data'!$A$1:$CF$106,ROW($E52),7)&lt;&gt;"",INDEX('CoC Ranking Data'!$A$1:$CF$106,ROW($E52),7),"")</f>
        <v>PH-RRH</v>
      </c>
      <c r="D49" s="317">
        <f>IF(INDEX('CoC Ranking Data'!$A$1:$CF$106,ROW($E52),47)&lt;&gt;"",INDEX('CoC Ranking Data'!$A$1:$CF$106,ROW($E52),47),"")</f>
        <v>63.54</v>
      </c>
      <c r="E49" s="318">
        <f t="shared" si="0"/>
        <v>0</v>
      </c>
    </row>
    <row r="50" spans="1:5" s="14" customFormat="1" ht="12.75" x14ac:dyDescent="0.2">
      <c r="A50" s="286" t="str">
        <f>IF(INDEX('CoC Ranking Data'!$A$1:$CF$106,ROW($E53),4)&lt;&gt;"",INDEX('CoC Ranking Data'!$A$1:$CF$106,ROW($E53),4),"")</f>
        <v>Northern Cambria Community Development Corporation</v>
      </c>
      <c r="B50" s="286" t="str">
        <f>IF(INDEX('CoC Ranking Data'!$A$1:$CF$106,ROW($E53),5)&lt;&gt;"",INDEX('CoC Ranking Data'!$A$1:$CF$106,ROW($E53),5),"")</f>
        <v>Chestnut Street Gardens Renewal Project Application FY 2018</v>
      </c>
      <c r="C50" s="287" t="str">
        <f>IF(INDEX('CoC Ranking Data'!$A$1:$CF$106,ROW($E53),7)&lt;&gt;"",INDEX('CoC Ranking Data'!$A$1:$CF$106,ROW($E53),7),"")</f>
        <v>PH</v>
      </c>
      <c r="D50" s="317">
        <f>IF(INDEX('CoC Ranking Data'!$A$1:$CF$106,ROW($E53),47)&lt;&gt;"",INDEX('CoC Ranking Data'!$A$1:$CF$106,ROW($E53),47),"")</f>
        <v>160</v>
      </c>
      <c r="E50" s="318">
        <f t="shared" si="0"/>
        <v>0</v>
      </c>
    </row>
    <row r="51" spans="1:5" s="14" customFormat="1" ht="12.75" x14ac:dyDescent="0.2">
      <c r="A51" s="286" t="str">
        <f>IF(INDEX('CoC Ranking Data'!$A$1:$CF$106,ROW($E54),4)&lt;&gt;"",INDEX('CoC Ranking Data'!$A$1:$CF$106,ROW($E54),4),"")</f>
        <v>Northern Cambria Community Development Corporation</v>
      </c>
      <c r="B51" s="286" t="str">
        <f>IF(INDEX('CoC Ranking Data'!$A$1:$CF$106,ROW($E54),5)&lt;&gt;"",INDEX('CoC Ranking Data'!$A$1:$CF$106,ROW($E54),5),"")</f>
        <v>Clinton Street Gardens Renewal Project Application FY 2018</v>
      </c>
      <c r="C51" s="287" t="str">
        <f>IF(INDEX('CoC Ranking Data'!$A$1:$CF$106,ROW($E54),7)&lt;&gt;"",INDEX('CoC Ranking Data'!$A$1:$CF$106,ROW($E54),7),"")</f>
        <v>PH</v>
      </c>
      <c r="D51" s="317">
        <f>IF(INDEX('CoC Ranking Data'!$A$1:$CF$106,ROW($E54),47)&lt;&gt;"",INDEX('CoC Ranking Data'!$A$1:$CF$106,ROW($E54),47),"")</f>
        <v>124.5</v>
      </c>
      <c r="E51" s="318">
        <f t="shared" si="0"/>
        <v>0</v>
      </c>
    </row>
    <row r="52" spans="1:5" s="14" customFormat="1" ht="12.75" x14ac:dyDescent="0.2">
      <c r="A52" s="286" t="str">
        <f>IF(INDEX('CoC Ranking Data'!$A$1:$CF$106,ROW($E55),4)&lt;&gt;"",INDEX('CoC Ranking Data'!$A$1:$CF$106,ROW($E55),4),"")</f>
        <v>Union Mission of Latrobe, Inc.</v>
      </c>
      <c r="B52" s="286" t="str">
        <f>IF(INDEX('CoC Ranking Data'!$A$1:$CF$106,ROW($E55),5)&lt;&gt;"",INDEX('CoC Ranking Data'!$A$1:$CF$106,ROW($E55),5),"")</f>
        <v>Consolidated Union Mission Permanent Supportive Housing</v>
      </c>
      <c r="C52" s="287" t="str">
        <f>IF(INDEX('CoC Ranking Data'!$A$1:$CF$106,ROW($E55),7)&lt;&gt;"",INDEX('CoC Ranking Data'!$A$1:$CF$106,ROW($E55),7),"")</f>
        <v>PH</v>
      </c>
      <c r="D52" s="317">
        <f>IF(INDEX('CoC Ranking Data'!$A$1:$CF$106,ROW($E55),47)&lt;&gt;"",INDEX('CoC Ranking Data'!$A$1:$CF$106,ROW($E55),47),"")</f>
        <v>161.78</v>
      </c>
      <c r="E52" s="318">
        <f t="shared" si="0"/>
        <v>0</v>
      </c>
    </row>
    <row r="53" spans="1:5" x14ac:dyDescent="0.2">
      <c r="A53" s="286" t="str">
        <f>IF(INDEX('CoC Ranking Data'!$A$1:$CF$106,ROW($E56),4)&lt;&gt;"",INDEX('CoC Ranking Data'!$A$1:$CF$106,ROW($E56),4),"")</f>
        <v>Victim Outreach Intervention Center</v>
      </c>
      <c r="B53" s="286" t="str">
        <f>IF(INDEX('CoC Ranking Data'!$A$1:$CF$106,ROW($E56),5)&lt;&gt;"",INDEX('CoC Ranking Data'!$A$1:$CF$106,ROW($E56),5),"")</f>
        <v>Enduring VOICe</v>
      </c>
      <c r="C53" s="287" t="str">
        <f>IF(INDEX('CoC Ranking Data'!$A$1:$CF$106,ROW($E56),7)&lt;&gt;"",INDEX('CoC Ranking Data'!$A$1:$CF$106,ROW($E56),7),"")</f>
        <v>PH</v>
      </c>
      <c r="D53" s="317" t="str">
        <f>IF(INDEX('CoC Ranking Data'!$A$1:$CF$106,ROW($E56),47)&lt;&gt;"",INDEX('CoC Ranking Data'!$A$1:$CF$106,ROW($E56),47),"")</f>
        <v/>
      </c>
      <c r="E53" s="318">
        <f t="shared" si="0"/>
        <v>0</v>
      </c>
    </row>
    <row r="54" spans="1:5" x14ac:dyDescent="0.2">
      <c r="A54" s="286" t="str">
        <f>IF(INDEX('CoC Ranking Data'!$A$1:$CF$106,ROW($E57),4)&lt;&gt;"",INDEX('CoC Ranking Data'!$A$1:$CF$106,ROW($E57),4),"")</f>
        <v>Warren-Forest Counties Economic Opportunity Council</v>
      </c>
      <c r="B54" s="286" t="str">
        <f>IF(INDEX('CoC Ranking Data'!$A$1:$CF$106,ROW($E57),5)&lt;&gt;"",INDEX('CoC Ranking Data'!$A$1:$CF$106,ROW($E57),5),"")</f>
        <v>Youngsville Permanent Supportive Housing</v>
      </c>
      <c r="C54" s="287" t="str">
        <f>IF(INDEX('CoC Ranking Data'!$A$1:$CF$106,ROW($E57),7)&lt;&gt;"",INDEX('CoC Ranking Data'!$A$1:$CF$106,ROW($E57),7),"")</f>
        <v>PH</v>
      </c>
      <c r="D54" s="317">
        <f>IF(INDEX('CoC Ranking Data'!$A$1:$CF$106,ROW($E57),47)&lt;&gt;"",INDEX('CoC Ranking Data'!$A$1:$CF$106,ROW($E57),47),"")</f>
        <v>8.1999999999999993</v>
      </c>
      <c r="E54" s="318">
        <f t="shared" si="0"/>
        <v>0</v>
      </c>
    </row>
    <row r="55" spans="1:5" x14ac:dyDescent="0.2">
      <c r="A55" s="286" t="str">
        <f>IF(INDEX('CoC Ranking Data'!$A$1:$CF$106,ROW($E58),4)&lt;&gt;"",INDEX('CoC Ranking Data'!$A$1:$CF$106,ROW($E58),4),"")</f>
        <v>Westmoreland Community Action</v>
      </c>
      <c r="B55" s="286" t="str">
        <f>IF(INDEX('CoC Ranking Data'!$A$1:$CF$106,ROW($E58),5)&lt;&gt;"",INDEX('CoC Ranking Data'!$A$1:$CF$106,ROW($E58),5),"")</f>
        <v>Consolidated WCA PSH Project FY2018</v>
      </c>
      <c r="C55" s="287" t="str">
        <f>IF(INDEX('CoC Ranking Data'!$A$1:$CF$106,ROW($E58),7)&lt;&gt;"",INDEX('CoC Ranking Data'!$A$1:$CF$106,ROW($E58),7),"")</f>
        <v>PH</v>
      </c>
      <c r="D55" s="317">
        <f>IF(INDEX('CoC Ranking Data'!$A$1:$CF$106,ROW($E58),47)&lt;&gt;"",INDEX('CoC Ranking Data'!$A$1:$CF$106,ROW($E58),47),"")</f>
        <v>224.1</v>
      </c>
      <c r="E55" s="318">
        <f t="shared" si="0"/>
        <v>0</v>
      </c>
    </row>
    <row r="56" spans="1:5" x14ac:dyDescent="0.2">
      <c r="A56" s="286" t="str">
        <f>IF(INDEX('CoC Ranking Data'!$A$1:$CF$106,ROW($E59),4)&lt;&gt;"",INDEX('CoC Ranking Data'!$A$1:$CF$106,ROW($E59),4),"")</f>
        <v>Westmoreland Community Action</v>
      </c>
      <c r="B56" s="286" t="str">
        <f>IF(INDEX('CoC Ranking Data'!$A$1:$CF$106,ROW($E59),5)&lt;&gt;"",INDEX('CoC Ranking Data'!$A$1:$CF$106,ROW($E59),5),"")</f>
        <v>WCA PSH for Families 2018</v>
      </c>
      <c r="C56" s="287" t="str">
        <f>IF(INDEX('CoC Ranking Data'!$A$1:$CF$106,ROW($E59),7)&lt;&gt;"",INDEX('CoC Ranking Data'!$A$1:$CF$106,ROW($E59),7),"")</f>
        <v>PH</v>
      </c>
      <c r="D56" s="317">
        <f>IF(INDEX('CoC Ranking Data'!$A$1:$CF$106,ROW($E59),47)&lt;&gt;"",INDEX('CoC Ranking Data'!$A$1:$CF$106,ROW($E59),47),"")</f>
        <v>97.37</v>
      </c>
      <c r="E56" s="318">
        <f t="shared" si="0"/>
        <v>0</v>
      </c>
    </row>
    <row r="57" spans="1:5" x14ac:dyDescent="0.2">
      <c r="A57" s="286" t="str">
        <f>IF(INDEX('CoC Ranking Data'!$A$1:$CF$106,ROW($E60),4)&lt;&gt;"",INDEX('CoC Ranking Data'!$A$1:$CF$106,ROW($E60),4),"")</f>
        <v>Westmoreland Community Action</v>
      </c>
      <c r="B57" s="286" t="str">
        <f>IF(INDEX('CoC Ranking Data'!$A$1:$CF$106,ROW($E60),5)&lt;&gt;"",INDEX('CoC Ranking Data'!$A$1:$CF$106,ROW($E60),5),"")</f>
        <v>WCA PSH-Pittsburgh Street House 2018</v>
      </c>
      <c r="C57" s="287" t="str">
        <f>IF(INDEX('CoC Ranking Data'!$A$1:$CF$106,ROW($E60),7)&lt;&gt;"",INDEX('CoC Ranking Data'!$A$1:$CF$106,ROW($E60),7),"")</f>
        <v>PH</v>
      </c>
      <c r="D57" s="317">
        <f>IF(INDEX('CoC Ranking Data'!$A$1:$CF$106,ROW($E60),47)&lt;&gt;"",INDEX('CoC Ranking Data'!$A$1:$CF$106,ROW($E60),47),"")</f>
        <v>101.2</v>
      </c>
      <c r="E57" s="318">
        <f t="shared" si="0"/>
        <v>0</v>
      </c>
    </row>
    <row r="58" spans="1:5" x14ac:dyDescent="0.2">
      <c r="A58" s="286" t="str">
        <f>IF(INDEX('CoC Ranking Data'!$A$1:$CF$106,ROW($E61),4)&lt;&gt;"",INDEX('CoC Ranking Data'!$A$1:$CF$106,ROW($E61),4),"")</f>
        <v/>
      </c>
      <c r="B58" s="286" t="str">
        <f>IF(INDEX('CoC Ranking Data'!$A$1:$CF$106,ROW($E61),5)&lt;&gt;"",INDEX('CoC Ranking Data'!$A$1:$CF$106,ROW($E61),5),"")</f>
        <v/>
      </c>
      <c r="C58" s="287" t="str">
        <f>IF(INDEX('CoC Ranking Data'!$A$1:$CF$106,ROW($E61),7)&lt;&gt;"",INDEX('CoC Ranking Data'!$A$1:$CF$106,ROW($E61),7),"")</f>
        <v/>
      </c>
      <c r="D58" s="317" t="str">
        <f>IF(INDEX('CoC Ranking Data'!$A$1:$CF$106,ROW($E61),47)&lt;&gt;"",INDEX('CoC Ranking Data'!$A$1:$CF$106,ROW($E61),47),"")</f>
        <v/>
      </c>
      <c r="E58" s="318" t="str">
        <f t="shared" si="0"/>
        <v/>
      </c>
    </row>
    <row r="59" spans="1:5" x14ac:dyDescent="0.2">
      <c r="A59" s="286" t="str">
        <f>IF(INDEX('CoC Ranking Data'!$A$1:$CF$106,ROW($E62),4)&lt;&gt;"",INDEX('CoC Ranking Data'!$A$1:$CF$106,ROW($E62),4),"")</f>
        <v/>
      </c>
      <c r="B59" s="286" t="str">
        <f>IF(INDEX('CoC Ranking Data'!$A$1:$CF$106,ROW($E62),5)&lt;&gt;"",INDEX('CoC Ranking Data'!$A$1:$CF$106,ROW($E62),5),"")</f>
        <v/>
      </c>
      <c r="C59" s="287" t="str">
        <f>IF(INDEX('CoC Ranking Data'!$A$1:$CF$106,ROW($E62),7)&lt;&gt;"",INDEX('CoC Ranking Data'!$A$1:$CF$106,ROW($E62),7),"")</f>
        <v/>
      </c>
      <c r="D59" s="317" t="str">
        <f>IF(INDEX('CoC Ranking Data'!$A$1:$CF$106,ROW($E62),47)&lt;&gt;"",INDEX('CoC Ranking Data'!$A$1:$CF$106,ROW($E62),47),"")</f>
        <v/>
      </c>
      <c r="E59" s="318" t="str">
        <f t="shared" si="0"/>
        <v/>
      </c>
    </row>
    <row r="60" spans="1:5" x14ac:dyDescent="0.2">
      <c r="A60" s="286" t="str">
        <f>IF(INDEX('CoC Ranking Data'!$A$1:$CF$106,ROW($E63),4)&lt;&gt;"",INDEX('CoC Ranking Data'!$A$1:$CF$106,ROW($E63),4),"")</f>
        <v/>
      </c>
      <c r="B60" s="286" t="str">
        <f>IF(INDEX('CoC Ranking Data'!$A$1:$CF$106,ROW($E63),5)&lt;&gt;"",INDEX('CoC Ranking Data'!$A$1:$CF$106,ROW($E63),5),"")</f>
        <v/>
      </c>
      <c r="C60" s="287" t="str">
        <f>IF(INDEX('CoC Ranking Data'!$A$1:$CF$106,ROW($E63),7)&lt;&gt;"",INDEX('CoC Ranking Data'!$A$1:$CF$106,ROW($E63),7),"")</f>
        <v/>
      </c>
      <c r="D60" s="317" t="str">
        <f>IF(INDEX('CoC Ranking Data'!$A$1:$CF$106,ROW($E63),47)&lt;&gt;"",INDEX('CoC Ranking Data'!$A$1:$CF$106,ROW($E63),47),"")</f>
        <v/>
      </c>
      <c r="E60" s="318" t="str">
        <f t="shared" si="0"/>
        <v/>
      </c>
    </row>
    <row r="61" spans="1:5" x14ac:dyDescent="0.2">
      <c r="A61" s="286" t="str">
        <f>IF(INDEX('CoC Ranking Data'!$A$1:$CF$106,ROW($E64),4)&lt;&gt;"",INDEX('CoC Ranking Data'!$A$1:$CF$106,ROW($E64),4),"")</f>
        <v/>
      </c>
      <c r="B61" s="286" t="str">
        <f>IF(INDEX('CoC Ranking Data'!$A$1:$CF$106,ROW($E64),5)&lt;&gt;"",INDEX('CoC Ranking Data'!$A$1:$CF$106,ROW($E64),5),"")</f>
        <v/>
      </c>
      <c r="C61" s="287" t="str">
        <f>IF(INDEX('CoC Ranking Data'!$A$1:$CF$106,ROW($E64),7)&lt;&gt;"",INDEX('CoC Ranking Data'!$A$1:$CF$106,ROW($E64),7),"")</f>
        <v/>
      </c>
      <c r="D61" s="317" t="str">
        <f>IF(INDEX('CoC Ranking Data'!$A$1:$CF$106,ROW($E64),47)&lt;&gt;"",INDEX('CoC Ranking Data'!$A$1:$CF$106,ROW($E64),47),"")</f>
        <v/>
      </c>
      <c r="E61" s="318" t="str">
        <f t="shared" si="0"/>
        <v/>
      </c>
    </row>
    <row r="62" spans="1:5" x14ac:dyDescent="0.2">
      <c r="A62" s="286" t="str">
        <f>IF(INDEX('CoC Ranking Data'!$A$1:$CF$106,ROW($E65),4)&lt;&gt;"",INDEX('CoC Ranking Data'!$A$1:$CF$106,ROW($E65),4),"")</f>
        <v/>
      </c>
      <c r="B62" s="286" t="str">
        <f>IF(INDEX('CoC Ranking Data'!$A$1:$CF$106,ROW($E65),5)&lt;&gt;"",INDEX('CoC Ranking Data'!$A$1:$CF$106,ROW($E65),5),"")</f>
        <v/>
      </c>
      <c r="C62" s="287" t="str">
        <f>IF(INDEX('CoC Ranking Data'!$A$1:$CF$106,ROW($E65),7)&lt;&gt;"",INDEX('CoC Ranking Data'!$A$1:$CF$106,ROW($E65),7),"")</f>
        <v/>
      </c>
      <c r="D62" s="317" t="str">
        <f>IF(INDEX('CoC Ranking Data'!$A$1:$CF$106,ROW($E65),47)&lt;&gt;"",INDEX('CoC Ranking Data'!$A$1:$CF$106,ROW($E65),47),"")</f>
        <v/>
      </c>
      <c r="E62" s="318" t="str">
        <f t="shared" si="0"/>
        <v/>
      </c>
    </row>
    <row r="63" spans="1:5" x14ac:dyDescent="0.2">
      <c r="A63" s="286" t="str">
        <f>IF(INDEX('CoC Ranking Data'!$A$1:$CF$106,ROW($E66),4)&lt;&gt;"",INDEX('CoC Ranking Data'!$A$1:$CF$106,ROW($E66),4),"")</f>
        <v/>
      </c>
      <c r="B63" s="286" t="str">
        <f>IF(INDEX('CoC Ranking Data'!$A$1:$CF$106,ROW($E66),5)&lt;&gt;"",INDEX('CoC Ranking Data'!$A$1:$CF$106,ROW($E66),5),"")</f>
        <v/>
      </c>
      <c r="C63" s="287" t="str">
        <f>IF(INDEX('CoC Ranking Data'!$A$1:$CF$106,ROW($E66),7)&lt;&gt;"",INDEX('CoC Ranking Data'!$A$1:$CF$106,ROW($E66),7),"")</f>
        <v/>
      </c>
      <c r="D63" s="317" t="str">
        <f>IF(INDEX('CoC Ranking Data'!$A$1:$CF$106,ROW($E66),47)&lt;&gt;"",INDEX('CoC Ranking Data'!$A$1:$CF$106,ROW($E66),47),"")</f>
        <v/>
      </c>
      <c r="E63" s="318" t="str">
        <f t="shared" si="0"/>
        <v/>
      </c>
    </row>
    <row r="64" spans="1:5" x14ac:dyDescent="0.2">
      <c r="A64" s="286" t="str">
        <f>IF(INDEX('CoC Ranking Data'!$A$1:$CF$106,ROW($E67),4)&lt;&gt;"",INDEX('CoC Ranking Data'!$A$1:$CF$106,ROW($E67),4),"")</f>
        <v/>
      </c>
      <c r="B64" s="286" t="str">
        <f>IF(INDEX('CoC Ranking Data'!$A$1:$CF$106,ROW($E67),5)&lt;&gt;"",INDEX('CoC Ranking Data'!$A$1:$CF$106,ROW($E67),5),"")</f>
        <v/>
      </c>
      <c r="C64" s="287" t="str">
        <f>IF(INDEX('CoC Ranking Data'!$A$1:$CF$106,ROW($E67),7)&lt;&gt;"",INDEX('CoC Ranking Data'!$A$1:$CF$106,ROW($E67),7),"")</f>
        <v/>
      </c>
      <c r="D64" s="317" t="str">
        <f>IF(INDEX('CoC Ranking Data'!$A$1:$CF$106,ROW($E67),47)&lt;&gt;"",INDEX('CoC Ranking Data'!$A$1:$CF$106,ROW($E67),47),"")</f>
        <v/>
      </c>
      <c r="E64" s="318" t="str">
        <f t="shared" si="0"/>
        <v/>
      </c>
    </row>
    <row r="65" spans="1:5" x14ac:dyDescent="0.2">
      <c r="A65" s="286" t="str">
        <f>IF(INDEX('CoC Ranking Data'!$A$1:$CF$106,ROW($E68),4)&lt;&gt;"",INDEX('CoC Ranking Data'!$A$1:$CF$106,ROW($E68),4),"")</f>
        <v/>
      </c>
      <c r="B65" s="286" t="str">
        <f>IF(INDEX('CoC Ranking Data'!$A$1:$CF$106,ROW($E68),5)&lt;&gt;"",INDEX('CoC Ranking Data'!$A$1:$CF$106,ROW($E68),5),"")</f>
        <v/>
      </c>
      <c r="C65" s="287" t="str">
        <f>IF(INDEX('CoC Ranking Data'!$A$1:$CF$106,ROW($E68),7)&lt;&gt;"",INDEX('CoC Ranking Data'!$A$1:$CF$106,ROW($E68),7),"")</f>
        <v/>
      </c>
      <c r="D65" s="317" t="str">
        <f>IF(INDEX('CoC Ranking Data'!$A$1:$CF$106,ROW($E68),47)&lt;&gt;"",INDEX('CoC Ranking Data'!$A$1:$CF$106,ROW($E68),47),"")</f>
        <v/>
      </c>
      <c r="E65" s="318" t="str">
        <f t="shared" si="0"/>
        <v/>
      </c>
    </row>
    <row r="66" spans="1:5" x14ac:dyDescent="0.2">
      <c r="A66" s="286" t="str">
        <f>IF(INDEX('CoC Ranking Data'!$A$1:$CF$106,ROW($E69),4)&lt;&gt;"",INDEX('CoC Ranking Data'!$A$1:$CF$106,ROW($E69),4),"")</f>
        <v/>
      </c>
      <c r="B66" s="286" t="str">
        <f>IF(INDEX('CoC Ranking Data'!$A$1:$CF$106,ROW($E69),5)&lt;&gt;"",INDEX('CoC Ranking Data'!$A$1:$CF$106,ROW($E69),5),"")</f>
        <v/>
      </c>
      <c r="C66" s="287" t="str">
        <f>IF(INDEX('CoC Ranking Data'!$A$1:$CF$106,ROW($E69),7)&lt;&gt;"",INDEX('CoC Ranking Data'!$A$1:$CF$106,ROW($E69),7),"")</f>
        <v/>
      </c>
      <c r="D66" s="317" t="str">
        <f>IF(INDEX('CoC Ranking Data'!$A$1:$CF$106,ROW($E69),47)&lt;&gt;"",INDEX('CoC Ranking Data'!$A$1:$CF$106,ROW($E69),47),"")</f>
        <v/>
      </c>
      <c r="E66" s="318" t="str">
        <f t="shared" si="0"/>
        <v/>
      </c>
    </row>
    <row r="67" spans="1:5" x14ac:dyDescent="0.2">
      <c r="A67" s="286" t="str">
        <f>IF(INDEX('CoC Ranking Data'!$A$1:$CF$106,ROW($E70),4)&lt;&gt;"",INDEX('CoC Ranking Data'!$A$1:$CF$106,ROW($E70),4),"")</f>
        <v/>
      </c>
      <c r="B67" s="286" t="str">
        <f>IF(INDEX('CoC Ranking Data'!$A$1:$CF$106,ROW($E70),5)&lt;&gt;"",INDEX('CoC Ranking Data'!$A$1:$CF$106,ROW($E70),5),"")</f>
        <v/>
      </c>
      <c r="C67" s="287" t="str">
        <f>IF(INDEX('CoC Ranking Data'!$A$1:$CF$106,ROW($E70),7)&lt;&gt;"",INDEX('CoC Ranking Data'!$A$1:$CF$106,ROW($E70),7),"")</f>
        <v/>
      </c>
      <c r="D67" s="317" t="str">
        <f>IF(INDEX('CoC Ranking Data'!$A$1:$CF$106,ROW($E70),47)&lt;&gt;"",INDEX('CoC Ranking Data'!$A$1:$CF$106,ROW($E70),47),"")</f>
        <v/>
      </c>
      <c r="E67" s="318" t="str">
        <f t="shared" si="0"/>
        <v/>
      </c>
    </row>
    <row r="68" spans="1:5" x14ac:dyDescent="0.2">
      <c r="A68" s="286" t="str">
        <f>IF(INDEX('CoC Ranking Data'!$A$1:$CF$106,ROW($E71),4)&lt;&gt;"",INDEX('CoC Ranking Data'!$A$1:$CF$106,ROW($E71),4),"")</f>
        <v/>
      </c>
      <c r="B68" s="286" t="str">
        <f>IF(INDEX('CoC Ranking Data'!$A$1:$CF$106,ROW($E71),5)&lt;&gt;"",INDEX('CoC Ranking Data'!$A$1:$CF$106,ROW($E71),5),"")</f>
        <v/>
      </c>
      <c r="C68" s="287" t="str">
        <f>IF(INDEX('CoC Ranking Data'!$A$1:$CF$106,ROW($E71),7)&lt;&gt;"",INDEX('CoC Ranking Data'!$A$1:$CF$106,ROW($E71),7),"")</f>
        <v/>
      </c>
      <c r="D68" s="317" t="str">
        <f>IF(INDEX('CoC Ranking Data'!$A$1:$CF$106,ROW($E71),47)&lt;&gt;"",INDEX('CoC Ranking Data'!$A$1:$CF$106,ROW($E71),47),"")</f>
        <v/>
      </c>
      <c r="E68" s="318" t="str">
        <f t="shared" si="0"/>
        <v/>
      </c>
    </row>
    <row r="69" spans="1:5" x14ac:dyDescent="0.2">
      <c r="A69" s="286" t="str">
        <f>IF(INDEX('CoC Ranking Data'!$A$1:$CF$106,ROW($E72),4)&lt;&gt;"",INDEX('CoC Ranking Data'!$A$1:$CF$106,ROW($E72),4),"")</f>
        <v/>
      </c>
      <c r="B69" s="286" t="str">
        <f>IF(INDEX('CoC Ranking Data'!$A$1:$CF$106,ROW($E72),5)&lt;&gt;"",INDEX('CoC Ranking Data'!$A$1:$CF$106,ROW($E72),5),"")</f>
        <v/>
      </c>
      <c r="C69" s="287" t="str">
        <f>IF(INDEX('CoC Ranking Data'!$A$1:$CF$106,ROW($E72),7)&lt;&gt;"",INDEX('CoC Ranking Data'!$A$1:$CF$106,ROW($E72),7),"")</f>
        <v/>
      </c>
      <c r="D69" s="317" t="str">
        <f>IF(INDEX('CoC Ranking Data'!$A$1:$CF$106,ROW($E72),47)&lt;&gt;"",INDEX('CoC Ranking Data'!$A$1:$CF$106,ROW($E72),47),"")</f>
        <v/>
      </c>
      <c r="E69" s="318" t="str">
        <f t="shared" si="0"/>
        <v/>
      </c>
    </row>
    <row r="70" spans="1:5" x14ac:dyDescent="0.2">
      <c r="A70" s="286" t="str">
        <f>IF(INDEX('CoC Ranking Data'!$A$1:$CF$106,ROW($E73),4)&lt;&gt;"",INDEX('CoC Ranking Data'!$A$1:$CF$106,ROW($E73),4),"")</f>
        <v/>
      </c>
      <c r="B70" s="286" t="str">
        <f>IF(INDEX('CoC Ranking Data'!$A$1:$CF$106,ROW($E73),5)&lt;&gt;"",INDEX('CoC Ranking Data'!$A$1:$CF$106,ROW($E73),5),"")</f>
        <v/>
      </c>
      <c r="C70" s="287" t="str">
        <f>IF(INDEX('CoC Ranking Data'!$A$1:$CF$106,ROW($E73),7)&lt;&gt;"",INDEX('CoC Ranking Data'!$A$1:$CF$106,ROW($E73),7),"")</f>
        <v/>
      </c>
      <c r="D70" s="317" t="str">
        <f>IF(INDEX('CoC Ranking Data'!$A$1:$CF$106,ROW($E73),47)&lt;&gt;"",INDEX('CoC Ranking Data'!$A$1:$CF$106,ROW($E73),47),"")</f>
        <v/>
      </c>
      <c r="E70" s="318" t="str">
        <f t="shared" si="0"/>
        <v/>
      </c>
    </row>
    <row r="71" spans="1:5" x14ac:dyDescent="0.2">
      <c r="A71" s="286" t="str">
        <f>IF(INDEX('CoC Ranking Data'!$A$1:$CF$106,ROW($E74),4)&lt;&gt;"",INDEX('CoC Ranking Data'!$A$1:$CF$106,ROW($E74),4),"")</f>
        <v/>
      </c>
      <c r="B71" s="286" t="str">
        <f>IF(INDEX('CoC Ranking Data'!$A$1:$CF$106,ROW($E74),5)&lt;&gt;"",INDEX('CoC Ranking Data'!$A$1:$CF$106,ROW($E74),5),"")</f>
        <v/>
      </c>
      <c r="C71" s="287" t="str">
        <f>IF(INDEX('CoC Ranking Data'!$A$1:$CF$106,ROW($E74),7)&lt;&gt;"",INDEX('CoC Ranking Data'!$A$1:$CF$106,ROW($E74),7),"")</f>
        <v/>
      </c>
      <c r="D71" s="317" t="str">
        <f>IF(INDEX('CoC Ranking Data'!$A$1:$CF$106,ROW($E74),47)&lt;&gt;"",INDEX('CoC Ranking Data'!$A$1:$CF$106,ROW($E74),47),"")</f>
        <v/>
      </c>
      <c r="E71" s="318" t="str">
        <f t="shared" ref="E71:E102" si="1">IF($A71&lt;&gt;"",IF($D71&lt;=7, 2, 0), "")</f>
        <v/>
      </c>
    </row>
    <row r="72" spans="1:5" x14ac:dyDescent="0.2">
      <c r="A72" s="286" t="str">
        <f>IF(INDEX('CoC Ranking Data'!$A$1:$CF$106,ROW($E75),4)&lt;&gt;"",INDEX('CoC Ranking Data'!$A$1:$CF$106,ROW($E75),4),"")</f>
        <v/>
      </c>
      <c r="B72" s="286" t="str">
        <f>IF(INDEX('CoC Ranking Data'!$A$1:$CF$106,ROW($E75),5)&lt;&gt;"",INDEX('CoC Ranking Data'!$A$1:$CF$106,ROW($E75),5),"")</f>
        <v/>
      </c>
      <c r="C72" s="287" t="str">
        <f>IF(INDEX('CoC Ranking Data'!$A$1:$CF$106,ROW($E75),7)&lt;&gt;"",INDEX('CoC Ranking Data'!$A$1:$CF$106,ROW($E75),7),"")</f>
        <v/>
      </c>
      <c r="D72" s="317" t="str">
        <f>IF(INDEX('CoC Ranking Data'!$A$1:$CF$106,ROW($E75),47)&lt;&gt;"",INDEX('CoC Ranking Data'!$A$1:$CF$106,ROW($E75),47),"")</f>
        <v/>
      </c>
      <c r="E72" s="318" t="str">
        <f t="shared" si="1"/>
        <v/>
      </c>
    </row>
    <row r="73" spans="1:5" x14ac:dyDescent="0.2">
      <c r="A73" s="286" t="str">
        <f>IF(INDEX('CoC Ranking Data'!$A$1:$CF$106,ROW($E76),4)&lt;&gt;"",INDEX('CoC Ranking Data'!$A$1:$CF$106,ROW($E76),4),"")</f>
        <v/>
      </c>
      <c r="B73" s="286" t="str">
        <f>IF(INDEX('CoC Ranking Data'!$A$1:$CF$106,ROW($E76),5)&lt;&gt;"",INDEX('CoC Ranking Data'!$A$1:$CF$106,ROW($E76),5),"")</f>
        <v/>
      </c>
      <c r="C73" s="287" t="str">
        <f>IF(INDEX('CoC Ranking Data'!$A$1:$CF$106,ROW($E76),7)&lt;&gt;"",INDEX('CoC Ranking Data'!$A$1:$CF$106,ROW($E76),7),"")</f>
        <v/>
      </c>
      <c r="D73" s="317" t="str">
        <f>IF(INDEX('CoC Ranking Data'!$A$1:$CF$106,ROW($E76),47)&lt;&gt;"",INDEX('CoC Ranking Data'!$A$1:$CF$106,ROW($E76),47),"")</f>
        <v/>
      </c>
      <c r="E73" s="318" t="str">
        <f t="shared" si="1"/>
        <v/>
      </c>
    </row>
    <row r="74" spans="1:5" x14ac:dyDescent="0.2">
      <c r="A74" s="286" t="str">
        <f>IF(INDEX('CoC Ranking Data'!$A$1:$CF$106,ROW($E77),4)&lt;&gt;"",INDEX('CoC Ranking Data'!$A$1:$CF$106,ROW($E77),4),"")</f>
        <v/>
      </c>
      <c r="B74" s="286" t="str">
        <f>IF(INDEX('CoC Ranking Data'!$A$1:$CF$106,ROW($E77),5)&lt;&gt;"",INDEX('CoC Ranking Data'!$A$1:$CF$106,ROW($E77),5),"")</f>
        <v/>
      </c>
      <c r="C74" s="287" t="str">
        <f>IF(INDEX('CoC Ranking Data'!$A$1:$CF$106,ROW($E77),7)&lt;&gt;"",INDEX('CoC Ranking Data'!$A$1:$CF$106,ROW($E77),7),"")</f>
        <v/>
      </c>
      <c r="D74" s="317" t="str">
        <f>IF(INDEX('CoC Ranking Data'!$A$1:$CF$106,ROW($E77),47)&lt;&gt;"",INDEX('CoC Ranking Data'!$A$1:$CF$106,ROW($E77),47),"")</f>
        <v/>
      </c>
      <c r="E74" s="318" t="str">
        <f t="shared" si="1"/>
        <v/>
      </c>
    </row>
    <row r="75" spans="1:5" x14ac:dyDescent="0.2">
      <c r="A75" s="286" t="str">
        <f>IF(INDEX('CoC Ranking Data'!$A$1:$CF$106,ROW($E78),4)&lt;&gt;"",INDEX('CoC Ranking Data'!$A$1:$CF$106,ROW($E78),4),"")</f>
        <v/>
      </c>
      <c r="B75" s="286" t="str">
        <f>IF(INDEX('CoC Ranking Data'!$A$1:$CF$106,ROW($E78),5)&lt;&gt;"",INDEX('CoC Ranking Data'!$A$1:$CF$106,ROW($E78),5),"")</f>
        <v/>
      </c>
      <c r="C75" s="287" t="str">
        <f>IF(INDEX('CoC Ranking Data'!$A$1:$CF$106,ROW($E78),7)&lt;&gt;"",INDEX('CoC Ranking Data'!$A$1:$CF$106,ROW($E78),7),"")</f>
        <v/>
      </c>
      <c r="D75" s="317" t="str">
        <f>IF(INDEX('CoC Ranking Data'!$A$1:$CF$106,ROW($E78),47)&lt;&gt;"",INDEX('CoC Ranking Data'!$A$1:$CF$106,ROW($E78),47),"")</f>
        <v/>
      </c>
      <c r="E75" s="318" t="str">
        <f t="shared" si="1"/>
        <v/>
      </c>
    </row>
    <row r="76" spans="1:5" x14ac:dyDescent="0.2">
      <c r="A76" s="286" t="str">
        <f>IF(INDEX('CoC Ranking Data'!$A$1:$CF$106,ROW($E79),4)&lt;&gt;"",INDEX('CoC Ranking Data'!$A$1:$CF$106,ROW($E79),4),"")</f>
        <v/>
      </c>
      <c r="B76" s="286" t="str">
        <f>IF(INDEX('CoC Ranking Data'!$A$1:$CF$106,ROW($E79),5)&lt;&gt;"",INDEX('CoC Ranking Data'!$A$1:$CF$106,ROW($E79),5),"")</f>
        <v/>
      </c>
      <c r="C76" s="287" t="str">
        <f>IF(INDEX('CoC Ranking Data'!$A$1:$CF$106,ROW($E79),7)&lt;&gt;"",INDEX('CoC Ranking Data'!$A$1:$CF$106,ROW($E79),7),"")</f>
        <v/>
      </c>
      <c r="D76" s="317" t="str">
        <f>IF(INDEX('CoC Ranking Data'!$A$1:$CF$106,ROW($E79),47)&lt;&gt;"",INDEX('CoC Ranking Data'!$A$1:$CF$106,ROW($E79),47),"")</f>
        <v/>
      </c>
      <c r="E76" s="318" t="str">
        <f t="shared" si="1"/>
        <v/>
      </c>
    </row>
    <row r="77" spans="1:5" x14ac:dyDescent="0.2">
      <c r="A77" s="286" t="str">
        <f>IF(INDEX('CoC Ranking Data'!$A$1:$CF$106,ROW($E80),4)&lt;&gt;"",INDEX('CoC Ranking Data'!$A$1:$CF$106,ROW($E80),4),"")</f>
        <v/>
      </c>
      <c r="B77" s="286" t="str">
        <f>IF(INDEX('CoC Ranking Data'!$A$1:$CF$106,ROW($E80),5)&lt;&gt;"",INDEX('CoC Ranking Data'!$A$1:$CF$106,ROW($E80),5),"")</f>
        <v/>
      </c>
      <c r="C77" s="287" t="str">
        <f>IF(INDEX('CoC Ranking Data'!$A$1:$CF$106,ROW($E80),7)&lt;&gt;"",INDEX('CoC Ranking Data'!$A$1:$CF$106,ROW($E80),7),"")</f>
        <v/>
      </c>
      <c r="D77" s="317" t="str">
        <f>IF(INDEX('CoC Ranking Data'!$A$1:$CF$106,ROW($E80),47)&lt;&gt;"",INDEX('CoC Ranking Data'!$A$1:$CF$106,ROW($E80),47),"")</f>
        <v/>
      </c>
      <c r="E77" s="318" t="str">
        <f t="shared" si="1"/>
        <v/>
      </c>
    </row>
    <row r="78" spans="1:5" x14ac:dyDescent="0.2">
      <c r="A78" s="286" t="str">
        <f>IF(INDEX('CoC Ranking Data'!$A$1:$CF$106,ROW($E81),4)&lt;&gt;"",INDEX('CoC Ranking Data'!$A$1:$CF$106,ROW($E81),4),"")</f>
        <v/>
      </c>
      <c r="B78" s="286" t="str">
        <f>IF(INDEX('CoC Ranking Data'!$A$1:$CF$106,ROW($E81),5)&lt;&gt;"",INDEX('CoC Ranking Data'!$A$1:$CF$106,ROW($E81),5),"")</f>
        <v/>
      </c>
      <c r="C78" s="287" t="str">
        <f>IF(INDEX('CoC Ranking Data'!$A$1:$CF$106,ROW($E81),7)&lt;&gt;"",INDEX('CoC Ranking Data'!$A$1:$CF$106,ROW($E81),7),"")</f>
        <v/>
      </c>
      <c r="D78" s="317" t="str">
        <f>IF(INDEX('CoC Ranking Data'!$A$1:$CF$106,ROW($E81),47)&lt;&gt;"",INDEX('CoC Ranking Data'!$A$1:$CF$106,ROW($E81),47),"")</f>
        <v/>
      </c>
      <c r="E78" s="318" t="str">
        <f t="shared" si="1"/>
        <v/>
      </c>
    </row>
    <row r="79" spans="1:5" x14ac:dyDescent="0.2">
      <c r="A79" s="286" t="str">
        <f>IF(INDEX('CoC Ranking Data'!$A$1:$CF$106,ROW($E82),4)&lt;&gt;"",INDEX('CoC Ranking Data'!$A$1:$CF$106,ROW($E82),4),"")</f>
        <v/>
      </c>
      <c r="B79" s="286" t="str">
        <f>IF(INDEX('CoC Ranking Data'!$A$1:$CF$106,ROW($E82),5)&lt;&gt;"",INDEX('CoC Ranking Data'!$A$1:$CF$106,ROW($E82),5),"")</f>
        <v/>
      </c>
      <c r="C79" s="287" t="str">
        <f>IF(INDEX('CoC Ranking Data'!$A$1:$CF$106,ROW($E82),7)&lt;&gt;"",INDEX('CoC Ranking Data'!$A$1:$CF$106,ROW($E82),7),"")</f>
        <v/>
      </c>
      <c r="D79" s="317" t="str">
        <f>IF(INDEX('CoC Ranking Data'!$A$1:$CF$106,ROW($E82),47)&lt;&gt;"",INDEX('CoC Ranking Data'!$A$1:$CF$106,ROW($E82),47),"")</f>
        <v/>
      </c>
      <c r="E79" s="318" t="str">
        <f t="shared" si="1"/>
        <v/>
      </c>
    </row>
    <row r="80" spans="1:5" x14ac:dyDescent="0.2">
      <c r="A80" s="286" t="str">
        <f>IF(INDEX('CoC Ranking Data'!$A$1:$CF$106,ROW($E83),4)&lt;&gt;"",INDEX('CoC Ranking Data'!$A$1:$CF$106,ROW($E83),4),"")</f>
        <v/>
      </c>
      <c r="B80" s="286" t="str">
        <f>IF(INDEX('CoC Ranking Data'!$A$1:$CF$106,ROW($E83),5)&lt;&gt;"",INDEX('CoC Ranking Data'!$A$1:$CF$106,ROW($E83),5),"")</f>
        <v/>
      </c>
      <c r="C80" s="287" t="str">
        <f>IF(INDEX('CoC Ranking Data'!$A$1:$CF$106,ROW($E83),7)&lt;&gt;"",INDEX('CoC Ranking Data'!$A$1:$CF$106,ROW($E83),7),"")</f>
        <v/>
      </c>
      <c r="D80" s="317" t="str">
        <f>IF(INDEX('CoC Ranking Data'!$A$1:$CF$106,ROW($E83),47)&lt;&gt;"",INDEX('CoC Ranking Data'!$A$1:$CF$106,ROW($E83),47),"")</f>
        <v/>
      </c>
      <c r="E80" s="318" t="str">
        <f t="shared" si="1"/>
        <v/>
      </c>
    </row>
    <row r="81" spans="1:5" x14ac:dyDescent="0.2">
      <c r="A81" s="286" t="str">
        <f>IF(INDEX('CoC Ranking Data'!$A$1:$CF$106,ROW($E84),4)&lt;&gt;"",INDEX('CoC Ranking Data'!$A$1:$CF$106,ROW($E84),4),"")</f>
        <v/>
      </c>
      <c r="B81" s="286" t="str">
        <f>IF(INDEX('CoC Ranking Data'!$A$1:$CF$106,ROW($E84),5)&lt;&gt;"",INDEX('CoC Ranking Data'!$A$1:$CF$106,ROW($E84),5),"")</f>
        <v/>
      </c>
      <c r="C81" s="287" t="str">
        <f>IF(INDEX('CoC Ranking Data'!$A$1:$CF$106,ROW($E84),7)&lt;&gt;"",INDEX('CoC Ranking Data'!$A$1:$CF$106,ROW($E84),7),"")</f>
        <v/>
      </c>
      <c r="D81" s="317" t="str">
        <f>IF(INDEX('CoC Ranking Data'!$A$1:$CF$106,ROW($E84),47)&lt;&gt;"",INDEX('CoC Ranking Data'!$A$1:$CF$106,ROW($E84),47),"")</f>
        <v/>
      </c>
      <c r="E81" s="318" t="str">
        <f t="shared" si="1"/>
        <v/>
      </c>
    </row>
    <row r="82" spans="1:5" x14ac:dyDescent="0.2">
      <c r="A82" s="286" t="str">
        <f>IF(INDEX('CoC Ranking Data'!$A$1:$CF$106,ROW($E85),4)&lt;&gt;"",INDEX('CoC Ranking Data'!$A$1:$CF$106,ROW($E85),4),"")</f>
        <v/>
      </c>
      <c r="B82" s="286" t="str">
        <f>IF(INDEX('CoC Ranking Data'!$A$1:$CF$106,ROW($E85),5)&lt;&gt;"",INDEX('CoC Ranking Data'!$A$1:$CF$106,ROW($E85),5),"")</f>
        <v/>
      </c>
      <c r="C82" s="287" t="str">
        <f>IF(INDEX('CoC Ranking Data'!$A$1:$CF$106,ROW($E85),7)&lt;&gt;"",INDEX('CoC Ranking Data'!$A$1:$CF$106,ROW($E85),7),"")</f>
        <v/>
      </c>
      <c r="D82" s="317" t="str">
        <f>IF(INDEX('CoC Ranking Data'!$A$1:$CF$106,ROW($E85),47)&lt;&gt;"",INDEX('CoC Ranking Data'!$A$1:$CF$106,ROW($E85),47),"")</f>
        <v/>
      </c>
      <c r="E82" s="318" t="str">
        <f t="shared" si="1"/>
        <v/>
      </c>
    </row>
    <row r="83" spans="1:5" x14ac:dyDescent="0.2">
      <c r="A83" s="286" t="str">
        <f>IF(INDEX('CoC Ranking Data'!$A$1:$CF$106,ROW($E86),4)&lt;&gt;"",INDEX('CoC Ranking Data'!$A$1:$CF$106,ROW($E86),4),"")</f>
        <v/>
      </c>
      <c r="B83" s="286" t="str">
        <f>IF(INDEX('CoC Ranking Data'!$A$1:$CF$106,ROW($E86),5)&lt;&gt;"",INDEX('CoC Ranking Data'!$A$1:$CF$106,ROW($E86),5),"")</f>
        <v/>
      </c>
      <c r="C83" s="287" t="str">
        <f>IF(INDEX('CoC Ranking Data'!$A$1:$CF$106,ROW($E86),7)&lt;&gt;"",INDEX('CoC Ranking Data'!$A$1:$CF$106,ROW($E86),7),"")</f>
        <v/>
      </c>
      <c r="D83" s="317" t="str">
        <f>IF(INDEX('CoC Ranking Data'!$A$1:$CF$106,ROW($E86),47)&lt;&gt;"",INDEX('CoC Ranking Data'!$A$1:$CF$106,ROW($E86),47),"")</f>
        <v/>
      </c>
      <c r="E83" s="318" t="str">
        <f t="shared" si="1"/>
        <v/>
      </c>
    </row>
    <row r="84" spans="1:5" x14ac:dyDescent="0.2">
      <c r="A84" s="286" t="str">
        <f>IF(INDEX('CoC Ranking Data'!$A$1:$CF$106,ROW($E87),4)&lt;&gt;"",INDEX('CoC Ranking Data'!$A$1:$CF$106,ROW($E87),4),"")</f>
        <v/>
      </c>
      <c r="B84" s="286" t="str">
        <f>IF(INDEX('CoC Ranking Data'!$A$1:$CF$106,ROW($E87),5)&lt;&gt;"",INDEX('CoC Ranking Data'!$A$1:$CF$106,ROW($E87),5),"")</f>
        <v/>
      </c>
      <c r="C84" s="287" t="str">
        <f>IF(INDEX('CoC Ranking Data'!$A$1:$CF$106,ROW($E87),7)&lt;&gt;"",INDEX('CoC Ranking Data'!$A$1:$CF$106,ROW($E87),7),"")</f>
        <v/>
      </c>
      <c r="D84" s="317" t="str">
        <f>IF(INDEX('CoC Ranking Data'!$A$1:$CF$106,ROW($E87),47)&lt;&gt;"",INDEX('CoC Ranking Data'!$A$1:$CF$106,ROW($E87),47),"")</f>
        <v/>
      </c>
      <c r="E84" s="318" t="str">
        <f t="shared" si="1"/>
        <v/>
      </c>
    </row>
    <row r="85" spans="1:5" x14ac:dyDescent="0.2">
      <c r="A85" s="286" t="str">
        <f>IF(INDEX('CoC Ranking Data'!$A$1:$CF$106,ROW($E88),4)&lt;&gt;"",INDEX('CoC Ranking Data'!$A$1:$CF$106,ROW($E88),4),"")</f>
        <v/>
      </c>
      <c r="B85" s="286" t="str">
        <f>IF(INDEX('CoC Ranking Data'!$A$1:$CF$106,ROW($E88),5)&lt;&gt;"",INDEX('CoC Ranking Data'!$A$1:$CF$106,ROW($E88),5),"")</f>
        <v/>
      </c>
      <c r="C85" s="287" t="str">
        <f>IF(INDEX('CoC Ranking Data'!$A$1:$CF$106,ROW($E88),7)&lt;&gt;"",INDEX('CoC Ranking Data'!$A$1:$CF$106,ROW($E88),7),"")</f>
        <v/>
      </c>
      <c r="D85" s="317" t="str">
        <f>IF(INDEX('CoC Ranking Data'!$A$1:$CF$106,ROW($E88),47)&lt;&gt;"",INDEX('CoC Ranking Data'!$A$1:$CF$106,ROW($E88),47),"")</f>
        <v/>
      </c>
      <c r="E85" s="318" t="str">
        <f t="shared" si="1"/>
        <v/>
      </c>
    </row>
    <row r="86" spans="1:5" x14ac:dyDescent="0.2">
      <c r="A86" s="286" t="str">
        <f>IF(INDEX('CoC Ranking Data'!$A$1:$CF$106,ROW($E89),4)&lt;&gt;"",INDEX('CoC Ranking Data'!$A$1:$CF$106,ROW($E89),4),"")</f>
        <v/>
      </c>
      <c r="B86" s="286" t="str">
        <f>IF(INDEX('CoC Ranking Data'!$A$1:$CF$106,ROW($E89),5)&lt;&gt;"",INDEX('CoC Ranking Data'!$A$1:$CF$106,ROW($E89),5),"")</f>
        <v/>
      </c>
      <c r="C86" s="287" t="str">
        <f>IF(INDEX('CoC Ranking Data'!$A$1:$CF$106,ROW($E89),7)&lt;&gt;"",INDEX('CoC Ranking Data'!$A$1:$CF$106,ROW($E89),7),"")</f>
        <v/>
      </c>
      <c r="D86" s="317" t="str">
        <f>IF(INDEX('CoC Ranking Data'!$A$1:$CF$106,ROW($E89),47)&lt;&gt;"",INDEX('CoC Ranking Data'!$A$1:$CF$106,ROW($E89),47),"")</f>
        <v/>
      </c>
      <c r="E86" s="318" t="str">
        <f t="shared" si="1"/>
        <v/>
      </c>
    </row>
    <row r="87" spans="1:5" x14ac:dyDescent="0.2">
      <c r="A87" s="286" t="str">
        <f>IF(INDEX('CoC Ranking Data'!$A$1:$CF$106,ROW($E90),4)&lt;&gt;"",INDEX('CoC Ranking Data'!$A$1:$CF$106,ROW($E90),4),"")</f>
        <v/>
      </c>
      <c r="B87" s="286" t="str">
        <f>IF(INDEX('CoC Ranking Data'!$A$1:$CF$106,ROW($E90),5)&lt;&gt;"",INDEX('CoC Ranking Data'!$A$1:$CF$106,ROW($E90),5),"")</f>
        <v/>
      </c>
      <c r="C87" s="287" t="str">
        <f>IF(INDEX('CoC Ranking Data'!$A$1:$CF$106,ROW($E90),7)&lt;&gt;"",INDEX('CoC Ranking Data'!$A$1:$CF$106,ROW($E90),7),"")</f>
        <v/>
      </c>
      <c r="D87" s="317" t="str">
        <f>IF(INDEX('CoC Ranking Data'!$A$1:$CF$106,ROW($E90),47)&lt;&gt;"",INDEX('CoC Ranking Data'!$A$1:$CF$106,ROW($E90),47),"")</f>
        <v/>
      </c>
      <c r="E87" s="318" t="str">
        <f t="shared" si="1"/>
        <v/>
      </c>
    </row>
    <row r="88" spans="1:5" x14ac:dyDescent="0.2">
      <c r="A88" s="286" t="str">
        <f>IF(INDEX('CoC Ranking Data'!$A$1:$CF$106,ROW($E91),4)&lt;&gt;"",INDEX('CoC Ranking Data'!$A$1:$CF$106,ROW($E91),4),"")</f>
        <v/>
      </c>
      <c r="B88" s="286" t="str">
        <f>IF(INDEX('CoC Ranking Data'!$A$1:$CF$106,ROW($E91),5)&lt;&gt;"",INDEX('CoC Ranking Data'!$A$1:$CF$106,ROW($E91),5),"")</f>
        <v/>
      </c>
      <c r="C88" s="287" t="str">
        <f>IF(INDEX('CoC Ranking Data'!$A$1:$CF$106,ROW($E91),7)&lt;&gt;"",INDEX('CoC Ranking Data'!$A$1:$CF$106,ROW($E91),7),"")</f>
        <v/>
      </c>
      <c r="D88" s="317" t="str">
        <f>IF(INDEX('CoC Ranking Data'!$A$1:$CF$106,ROW($E91),47)&lt;&gt;"",INDEX('CoC Ranking Data'!$A$1:$CF$106,ROW($E91),47),"")</f>
        <v/>
      </c>
      <c r="E88" s="318" t="str">
        <f t="shared" si="1"/>
        <v/>
      </c>
    </row>
    <row r="89" spans="1:5" x14ac:dyDescent="0.2">
      <c r="A89" s="286" t="str">
        <f>IF(INDEX('CoC Ranking Data'!$A$1:$CF$106,ROW($E92),4)&lt;&gt;"",INDEX('CoC Ranking Data'!$A$1:$CF$106,ROW($E92),4),"")</f>
        <v/>
      </c>
      <c r="B89" s="286" t="str">
        <f>IF(INDEX('CoC Ranking Data'!$A$1:$CF$106,ROW($E92),5)&lt;&gt;"",INDEX('CoC Ranking Data'!$A$1:$CF$106,ROW($E92),5),"")</f>
        <v/>
      </c>
      <c r="C89" s="287" t="str">
        <f>IF(INDEX('CoC Ranking Data'!$A$1:$CF$106,ROW($E92),7)&lt;&gt;"",INDEX('CoC Ranking Data'!$A$1:$CF$106,ROW($E92),7),"")</f>
        <v/>
      </c>
      <c r="D89" s="317" t="str">
        <f>IF(INDEX('CoC Ranking Data'!$A$1:$CF$106,ROW($E92),47)&lt;&gt;"",INDEX('CoC Ranking Data'!$A$1:$CF$106,ROW($E92),47),"")</f>
        <v/>
      </c>
      <c r="E89" s="318" t="str">
        <f t="shared" si="1"/>
        <v/>
      </c>
    </row>
    <row r="90" spans="1:5" x14ac:dyDescent="0.2">
      <c r="A90" s="286" t="str">
        <f>IF(INDEX('CoC Ranking Data'!$A$1:$CF$106,ROW($E93),4)&lt;&gt;"",INDEX('CoC Ranking Data'!$A$1:$CF$106,ROW($E93),4),"")</f>
        <v/>
      </c>
      <c r="B90" s="286" t="str">
        <f>IF(INDEX('CoC Ranking Data'!$A$1:$CF$106,ROW($E93),5)&lt;&gt;"",INDEX('CoC Ranking Data'!$A$1:$CF$106,ROW($E93),5),"")</f>
        <v/>
      </c>
      <c r="C90" s="287" t="str">
        <f>IF(INDEX('CoC Ranking Data'!$A$1:$CF$106,ROW($E93),7)&lt;&gt;"",INDEX('CoC Ranking Data'!$A$1:$CF$106,ROW($E93),7),"")</f>
        <v/>
      </c>
      <c r="D90" s="317" t="str">
        <f>IF(INDEX('CoC Ranking Data'!$A$1:$CF$106,ROW($E93),47)&lt;&gt;"",INDEX('CoC Ranking Data'!$A$1:$CF$106,ROW($E93),47),"")</f>
        <v/>
      </c>
      <c r="E90" s="318" t="str">
        <f t="shared" si="1"/>
        <v/>
      </c>
    </row>
    <row r="91" spans="1:5" x14ac:dyDescent="0.2">
      <c r="A91" s="286" t="str">
        <f>IF(INDEX('CoC Ranking Data'!$A$1:$CF$106,ROW($E94),4)&lt;&gt;"",INDEX('CoC Ranking Data'!$A$1:$CF$106,ROW($E94),4),"")</f>
        <v/>
      </c>
      <c r="B91" s="286" t="str">
        <f>IF(INDEX('CoC Ranking Data'!$A$1:$CF$106,ROW($E94),5)&lt;&gt;"",INDEX('CoC Ranking Data'!$A$1:$CF$106,ROW($E94),5),"")</f>
        <v/>
      </c>
      <c r="C91" s="287" t="str">
        <f>IF(INDEX('CoC Ranking Data'!$A$1:$CF$106,ROW($E94),7)&lt;&gt;"",INDEX('CoC Ranking Data'!$A$1:$CF$106,ROW($E94),7),"")</f>
        <v/>
      </c>
      <c r="D91" s="317" t="str">
        <f>IF(INDEX('CoC Ranking Data'!$A$1:$CF$106,ROW($E94),47)&lt;&gt;"",INDEX('CoC Ranking Data'!$A$1:$CF$106,ROW($E94),47),"")</f>
        <v/>
      </c>
      <c r="E91" s="318" t="str">
        <f t="shared" si="1"/>
        <v/>
      </c>
    </row>
    <row r="92" spans="1:5" x14ac:dyDescent="0.2">
      <c r="A92" s="286" t="str">
        <f>IF(INDEX('CoC Ranking Data'!$A$1:$CF$106,ROW($E95),4)&lt;&gt;"",INDEX('CoC Ranking Data'!$A$1:$CF$106,ROW($E95),4),"")</f>
        <v/>
      </c>
      <c r="B92" s="286" t="str">
        <f>IF(INDEX('CoC Ranking Data'!$A$1:$CF$106,ROW($E95),5)&lt;&gt;"",INDEX('CoC Ranking Data'!$A$1:$CF$106,ROW($E95),5),"")</f>
        <v/>
      </c>
      <c r="C92" s="287" t="str">
        <f>IF(INDEX('CoC Ranking Data'!$A$1:$CF$106,ROW($E95),7)&lt;&gt;"",INDEX('CoC Ranking Data'!$A$1:$CF$106,ROW($E95),7),"")</f>
        <v/>
      </c>
      <c r="D92" s="317" t="str">
        <f>IF(INDEX('CoC Ranking Data'!$A$1:$CF$106,ROW($E95),47)&lt;&gt;"",INDEX('CoC Ranking Data'!$A$1:$CF$106,ROW($E95),47),"")</f>
        <v/>
      </c>
      <c r="E92" s="318" t="str">
        <f t="shared" si="1"/>
        <v/>
      </c>
    </row>
    <row r="93" spans="1:5" x14ac:dyDescent="0.2">
      <c r="A93" s="286" t="str">
        <f>IF(INDEX('CoC Ranking Data'!$A$1:$CF$106,ROW($E96),4)&lt;&gt;"",INDEX('CoC Ranking Data'!$A$1:$CF$106,ROW($E96),4),"")</f>
        <v/>
      </c>
      <c r="B93" s="286" t="str">
        <f>IF(INDEX('CoC Ranking Data'!$A$1:$CF$106,ROW($E96),5)&lt;&gt;"",INDEX('CoC Ranking Data'!$A$1:$CF$106,ROW($E96),5),"")</f>
        <v/>
      </c>
      <c r="C93" s="287" t="str">
        <f>IF(INDEX('CoC Ranking Data'!$A$1:$CF$106,ROW($E96),7)&lt;&gt;"",INDEX('CoC Ranking Data'!$A$1:$CF$106,ROW($E96),7),"")</f>
        <v/>
      </c>
      <c r="D93" s="317" t="str">
        <f>IF(INDEX('CoC Ranking Data'!$A$1:$CF$106,ROW($E96),47)&lt;&gt;"",INDEX('CoC Ranking Data'!$A$1:$CF$106,ROW($E96),47),"")</f>
        <v/>
      </c>
      <c r="E93" s="318" t="str">
        <f t="shared" si="1"/>
        <v/>
      </c>
    </row>
    <row r="94" spans="1:5" x14ac:dyDescent="0.2">
      <c r="A94" s="286" t="str">
        <f>IF(INDEX('CoC Ranking Data'!$A$1:$CF$106,ROW($E97),4)&lt;&gt;"",INDEX('CoC Ranking Data'!$A$1:$CF$106,ROW($E97),4),"")</f>
        <v/>
      </c>
      <c r="B94" s="286" t="str">
        <f>IF(INDEX('CoC Ranking Data'!$A$1:$CF$106,ROW($E97),5)&lt;&gt;"",INDEX('CoC Ranking Data'!$A$1:$CF$106,ROW($E97),5),"")</f>
        <v/>
      </c>
      <c r="C94" s="287" t="str">
        <f>IF(INDEX('CoC Ranking Data'!$A$1:$CF$106,ROW($E97),7)&lt;&gt;"",INDEX('CoC Ranking Data'!$A$1:$CF$106,ROW($E97),7),"")</f>
        <v/>
      </c>
      <c r="D94" s="317" t="str">
        <f>IF(INDEX('CoC Ranking Data'!$A$1:$CF$106,ROW($E97),47)&lt;&gt;"",INDEX('CoC Ranking Data'!$A$1:$CF$106,ROW($E97),47),"")</f>
        <v/>
      </c>
      <c r="E94" s="318" t="str">
        <f t="shared" si="1"/>
        <v/>
      </c>
    </row>
    <row r="95" spans="1:5" x14ac:dyDescent="0.2">
      <c r="A95" s="286" t="str">
        <f>IF(INDEX('CoC Ranking Data'!$A$1:$CF$106,ROW($E98),4)&lt;&gt;"",INDEX('CoC Ranking Data'!$A$1:$CF$106,ROW($E98),4),"")</f>
        <v/>
      </c>
      <c r="B95" s="286" t="str">
        <f>IF(INDEX('CoC Ranking Data'!$A$1:$CF$106,ROW($E98),5)&lt;&gt;"",INDEX('CoC Ranking Data'!$A$1:$CF$106,ROW($E98),5),"")</f>
        <v/>
      </c>
      <c r="C95" s="287" t="str">
        <f>IF(INDEX('CoC Ranking Data'!$A$1:$CF$106,ROW($E98),7)&lt;&gt;"",INDEX('CoC Ranking Data'!$A$1:$CF$106,ROW($E98),7),"")</f>
        <v/>
      </c>
      <c r="D95" s="317" t="str">
        <f>IF(INDEX('CoC Ranking Data'!$A$1:$CF$106,ROW($E98),47)&lt;&gt;"",INDEX('CoC Ranking Data'!$A$1:$CF$106,ROW($E98),47),"")</f>
        <v/>
      </c>
      <c r="E95" s="318" t="str">
        <f t="shared" si="1"/>
        <v/>
      </c>
    </row>
    <row r="96" spans="1:5" x14ac:dyDescent="0.2">
      <c r="A96" s="286" t="str">
        <f>IF(INDEX('CoC Ranking Data'!$A$1:$CF$106,ROW($E99),4)&lt;&gt;"",INDEX('CoC Ranking Data'!$A$1:$CF$106,ROW($E99),4),"")</f>
        <v/>
      </c>
      <c r="B96" s="286" t="str">
        <f>IF(INDEX('CoC Ranking Data'!$A$1:$CF$106,ROW($E99),5)&lt;&gt;"",INDEX('CoC Ranking Data'!$A$1:$CF$106,ROW($E99),5),"")</f>
        <v/>
      </c>
      <c r="C96" s="287" t="str">
        <f>IF(INDEX('CoC Ranking Data'!$A$1:$CF$106,ROW($E99),7)&lt;&gt;"",INDEX('CoC Ranking Data'!$A$1:$CF$106,ROW($E99),7),"")</f>
        <v/>
      </c>
      <c r="D96" s="317" t="str">
        <f>IF(INDEX('CoC Ranking Data'!$A$1:$CF$106,ROW($E99),47)&lt;&gt;"",INDEX('CoC Ranking Data'!$A$1:$CF$106,ROW($E99),47),"")</f>
        <v/>
      </c>
      <c r="E96" s="318" t="str">
        <f t="shared" si="1"/>
        <v/>
      </c>
    </row>
    <row r="97" spans="1:5" x14ac:dyDescent="0.2">
      <c r="A97" s="286" t="str">
        <f>IF(INDEX('CoC Ranking Data'!$A$1:$CF$106,ROW($E100),4)&lt;&gt;"",INDEX('CoC Ranking Data'!$A$1:$CF$106,ROW($E100),4),"")</f>
        <v/>
      </c>
      <c r="B97" s="286" t="str">
        <f>IF(INDEX('CoC Ranking Data'!$A$1:$CF$106,ROW($E100),5)&lt;&gt;"",INDEX('CoC Ranking Data'!$A$1:$CF$106,ROW($E100),5),"")</f>
        <v/>
      </c>
      <c r="C97" s="287" t="str">
        <f>IF(INDEX('CoC Ranking Data'!$A$1:$CF$106,ROW($E100),7)&lt;&gt;"",INDEX('CoC Ranking Data'!$A$1:$CF$106,ROW($E100),7),"")</f>
        <v/>
      </c>
      <c r="D97" s="317" t="str">
        <f>IF(INDEX('CoC Ranking Data'!$A$1:$CF$106,ROW($E100),47)&lt;&gt;"",INDEX('CoC Ranking Data'!$A$1:$CF$106,ROW($E100),47),"")</f>
        <v/>
      </c>
      <c r="E97" s="318" t="str">
        <f t="shared" si="1"/>
        <v/>
      </c>
    </row>
    <row r="98" spans="1:5" x14ac:dyDescent="0.2">
      <c r="A98" s="286" t="str">
        <f>IF(INDEX('CoC Ranking Data'!$A$1:$CF$106,ROW($E101),4)&lt;&gt;"",INDEX('CoC Ranking Data'!$A$1:$CF$106,ROW($E101),4),"")</f>
        <v/>
      </c>
      <c r="B98" s="286" t="str">
        <f>IF(INDEX('CoC Ranking Data'!$A$1:$CF$106,ROW($E101),5)&lt;&gt;"",INDEX('CoC Ranking Data'!$A$1:$CF$106,ROW($E101),5),"")</f>
        <v/>
      </c>
      <c r="C98" s="287" t="str">
        <f>IF(INDEX('CoC Ranking Data'!$A$1:$CF$106,ROW($E101),7)&lt;&gt;"",INDEX('CoC Ranking Data'!$A$1:$CF$106,ROW($E101),7),"")</f>
        <v/>
      </c>
      <c r="D98" s="317" t="str">
        <f>IF(INDEX('CoC Ranking Data'!$A$1:$CF$106,ROW($E101),47)&lt;&gt;"",INDEX('CoC Ranking Data'!$A$1:$CF$106,ROW($E101),47),"")</f>
        <v/>
      </c>
      <c r="E98" s="318" t="str">
        <f t="shared" si="1"/>
        <v/>
      </c>
    </row>
    <row r="99" spans="1:5" x14ac:dyDescent="0.2">
      <c r="A99" s="286" t="str">
        <f>IF(INDEX('CoC Ranking Data'!$A$1:$CF$106,ROW($E102),4)&lt;&gt;"",INDEX('CoC Ranking Data'!$A$1:$CF$106,ROW($E102),4),"")</f>
        <v/>
      </c>
      <c r="B99" s="286" t="str">
        <f>IF(INDEX('CoC Ranking Data'!$A$1:$CF$106,ROW($E102),5)&lt;&gt;"",INDEX('CoC Ranking Data'!$A$1:$CF$106,ROW($E102),5),"")</f>
        <v/>
      </c>
      <c r="C99" s="287" t="str">
        <f>IF(INDEX('CoC Ranking Data'!$A$1:$CF$106,ROW($E102),7)&lt;&gt;"",INDEX('CoC Ranking Data'!$A$1:$CF$106,ROW($E102),7),"")</f>
        <v/>
      </c>
      <c r="D99" s="317" t="str">
        <f>IF(INDEX('CoC Ranking Data'!$A$1:$CF$106,ROW($E102),47)&lt;&gt;"",INDEX('CoC Ranking Data'!$A$1:$CF$106,ROW($E102),47),"")</f>
        <v/>
      </c>
      <c r="E99" s="318" t="str">
        <f t="shared" si="1"/>
        <v/>
      </c>
    </row>
    <row r="100" spans="1:5" x14ac:dyDescent="0.2">
      <c r="A100" s="286" t="str">
        <f>IF(INDEX('CoC Ranking Data'!$A$1:$CF$106,ROW($E103),4)&lt;&gt;"",INDEX('CoC Ranking Data'!$A$1:$CF$106,ROW($E103),4),"")</f>
        <v/>
      </c>
      <c r="B100" s="286" t="str">
        <f>IF(INDEX('CoC Ranking Data'!$A$1:$CF$106,ROW($E103),5)&lt;&gt;"",INDEX('CoC Ranking Data'!$A$1:$CF$106,ROW($E103),5),"")</f>
        <v/>
      </c>
      <c r="C100" s="287" t="str">
        <f>IF(INDEX('CoC Ranking Data'!$A$1:$CF$106,ROW($E103),7)&lt;&gt;"",INDEX('CoC Ranking Data'!$A$1:$CF$106,ROW($E103),7),"")</f>
        <v/>
      </c>
      <c r="D100" s="317" t="str">
        <f>IF(INDEX('CoC Ranking Data'!$A$1:$CF$106,ROW($E103),47)&lt;&gt;"",INDEX('CoC Ranking Data'!$A$1:$CF$106,ROW($E103),47),"")</f>
        <v/>
      </c>
      <c r="E100" s="318" t="str">
        <f t="shared" si="1"/>
        <v/>
      </c>
    </row>
    <row r="101" spans="1:5" x14ac:dyDescent="0.2">
      <c r="A101" s="286" t="str">
        <f>IF(INDEX('CoC Ranking Data'!$A$1:$CF$106,ROW($E104),4)&lt;&gt;"",INDEX('CoC Ranking Data'!$A$1:$CF$106,ROW($E104),4),"")</f>
        <v/>
      </c>
      <c r="B101" s="286" t="str">
        <f>IF(INDEX('CoC Ranking Data'!$A$1:$CF$106,ROW($E104),5)&lt;&gt;"",INDEX('CoC Ranking Data'!$A$1:$CF$106,ROW($E104),5),"")</f>
        <v/>
      </c>
      <c r="C101" s="287" t="str">
        <f>IF(INDEX('CoC Ranking Data'!$A$1:$CF$106,ROW($E104),7)&lt;&gt;"",INDEX('CoC Ranking Data'!$A$1:$CF$106,ROW($E104),7),"")</f>
        <v/>
      </c>
      <c r="D101" s="317" t="str">
        <f>IF(INDEX('CoC Ranking Data'!$A$1:$CF$106,ROW($E104),47)&lt;&gt;"",INDEX('CoC Ranking Data'!$A$1:$CF$106,ROW($E104),47),"")</f>
        <v/>
      </c>
      <c r="E101" s="318" t="str">
        <f t="shared" si="1"/>
        <v/>
      </c>
    </row>
    <row r="102" spans="1:5" x14ac:dyDescent="0.2">
      <c r="A102" s="286" t="str">
        <f>IF(INDEX('CoC Ranking Data'!$A$1:$CF$106,ROW($E105),4)&lt;&gt;"",INDEX('CoC Ranking Data'!$A$1:$CF$106,ROW($E105),4),"")</f>
        <v/>
      </c>
      <c r="B102" s="286" t="str">
        <f>IF(INDEX('CoC Ranking Data'!$A$1:$CF$106,ROW($E105),5)&lt;&gt;"",INDEX('CoC Ranking Data'!$A$1:$CF$106,ROW($E105),5),"")</f>
        <v/>
      </c>
      <c r="C102" s="287" t="str">
        <f>IF(INDEX('CoC Ranking Data'!$A$1:$CF$106,ROW($E105),7)&lt;&gt;"",INDEX('CoC Ranking Data'!$A$1:$CF$106,ROW($E105),7),"")</f>
        <v/>
      </c>
      <c r="D102" s="317" t="str">
        <f>IF(INDEX('CoC Ranking Data'!$A$1:$CF$106,ROW($E105),47)&lt;&gt;"",INDEX('CoC Ranking Data'!$A$1:$CF$106,ROW($E105),47),"")</f>
        <v/>
      </c>
      <c r="E102" s="318" t="str">
        <f t="shared" si="1"/>
        <v/>
      </c>
    </row>
  </sheetData>
  <sheetProtection algorithmName="SHA-512" hashValue="wcZARpxnZ87TIEHs3nBXE5Jbz9nEXYsIUcTVVsDujhZ3srlsLG3lyIV/xpv7W1R/2EiluC7viEdUcZxJNmxvOw==" saltValue="poLK/49gHnADuAQp2FA/sQ==" spinCount="100000" sheet="1" objects="1" scenarios="1" selectLockedCells="1"/>
  <autoFilter ref="A5:E51" xr:uid="{00000000-0009-0000-0000-000023000000}">
    <filterColumn colId="0" showButton="0"/>
    <filterColumn colId="1" showButton="0"/>
    <filterColumn colId="2" showButton="0"/>
  </autoFilter>
  <hyperlinks>
    <hyperlink ref="E1" location="'Scoring Chart'!A1" display="Return to Scoring Chart"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dimension ref="A1:E102"/>
  <sheetViews>
    <sheetView showGridLines="0" workbookViewId="0">
      <selection activeCell="E1" sqref="E1"/>
    </sheetView>
  </sheetViews>
  <sheetFormatPr defaultRowHeight="14.25" x14ac:dyDescent="0.2"/>
  <cols>
    <col min="1" max="1" width="50.7109375" style="331" customWidth="1"/>
    <col min="2" max="2" width="60.7109375" style="331" customWidth="1"/>
    <col min="3" max="3" width="25.7109375" style="13" customWidth="1"/>
    <col min="4" max="4" width="20.42578125" style="13" customWidth="1"/>
    <col min="5" max="5" width="18.85546875" style="13" customWidth="1"/>
    <col min="6" max="6" width="21.42578125" style="13" customWidth="1"/>
    <col min="7" max="16384" width="9.140625" style="13"/>
  </cols>
  <sheetData>
    <row r="1" spans="1:5" ht="15.75" x14ac:dyDescent="0.25">
      <c r="A1" s="332"/>
      <c r="B1" s="349" t="s">
        <v>355</v>
      </c>
      <c r="C1"/>
      <c r="D1" s="357"/>
      <c r="E1" s="373" t="s">
        <v>342</v>
      </c>
    </row>
    <row r="2" spans="1:5" customFormat="1" ht="15.75" customHeight="1" x14ac:dyDescent="0.25">
      <c r="A2" s="333"/>
      <c r="B2" s="358" t="s">
        <v>810</v>
      </c>
      <c r="D2" s="357"/>
    </row>
    <row r="3" spans="1:5" customFormat="1" ht="15.75" customHeight="1" x14ac:dyDescent="0.25">
      <c r="A3" s="333"/>
      <c r="D3" s="357"/>
    </row>
    <row r="4" spans="1:5" ht="15.75" thickBot="1" x14ac:dyDescent="0.3">
      <c r="D4"/>
      <c r="E4"/>
    </row>
    <row r="5" spans="1:5" ht="15" thickBot="1" x14ac:dyDescent="0.25">
      <c r="A5" s="329" t="s">
        <v>2</v>
      </c>
      <c r="B5" s="329" t="s">
        <v>3</v>
      </c>
      <c r="C5" s="291" t="s">
        <v>4</v>
      </c>
      <c r="D5" s="288" t="s">
        <v>354</v>
      </c>
      <c r="E5" s="321" t="s">
        <v>1</v>
      </c>
    </row>
    <row r="6" spans="1:5" s="14" customFormat="1" ht="12.75" x14ac:dyDescent="0.2">
      <c r="A6" s="286" t="str">
        <f>IF(INDEX('CoC Ranking Data'!$A$1:$CF$106,ROW($E9),4)&lt;&gt;"",INDEX('CoC Ranking Data'!$A$1:$CF$106,ROW($E9),4),"")</f>
        <v>Armstrong County Community Action Agency</v>
      </c>
      <c r="B6" s="286" t="str">
        <f>IF(INDEX('CoC Ranking Data'!$A$1:$CF$106,ROW($E9),5)&lt;&gt;"",INDEX('CoC Ranking Data'!$A$1:$CF$106,ROW($E9),5),"")</f>
        <v>Armstrong County Permanent Supportive Housing Program</v>
      </c>
      <c r="C6" s="287" t="str">
        <f>IF(INDEX('CoC Ranking Data'!$A$1:$CF$106,ROW($E9),7)&lt;&gt;"",INDEX('CoC Ranking Data'!$A$1:$CF$106,ROW($E9),7),"")</f>
        <v>PH</v>
      </c>
      <c r="D6" s="317">
        <f>IF(INDEX('CoC Ranking Data'!$A$1:$CF$106,ROW($E9),48)&lt;&gt;"",INDEX('CoC Ranking Data'!$A$1:$CF$106,ROW($E9),48),"")</f>
        <v>20</v>
      </c>
      <c r="E6" s="318"/>
    </row>
    <row r="7" spans="1:5" s="14" customFormat="1" ht="12.75" x14ac:dyDescent="0.2">
      <c r="A7" s="286" t="str">
        <f>IF(INDEX('CoC Ranking Data'!$A$1:$CF$106,ROW($E10),4)&lt;&gt;"",INDEX('CoC Ranking Data'!$A$1:$CF$106,ROW($E10),4),"")</f>
        <v>Armstrong County Community Action Agency</v>
      </c>
      <c r="B7" s="286" t="str">
        <f>IF(INDEX('CoC Ranking Data'!$A$1:$CF$106,ROW($E10),5)&lt;&gt;"",INDEX('CoC Ranking Data'!$A$1:$CF$106,ROW($E10),5),"")</f>
        <v>Armstrong-Fayette Rapid Rehousing Program</v>
      </c>
      <c r="C7" s="287" t="str">
        <f>IF(INDEX('CoC Ranking Data'!$A$1:$CF$106,ROW($E10),7)&lt;&gt;"",INDEX('CoC Ranking Data'!$A$1:$CF$106,ROW($E10),7),"")</f>
        <v>PH-RRH</v>
      </c>
      <c r="D7" s="317">
        <f>IF(INDEX('CoC Ranking Data'!$A$1:$CF$106,ROW($E10),48)&lt;&gt;"",INDEX('CoC Ranking Data'!$A$1:$CF$106,ROW($E10),48),"")</f>
        <v>0</v>
      </c>
      <c r="E7" s="318"/>
    </row>
    <row r="8" spans="1:5" s="14" customFormat="1" ht="12.75" x14ac:dyDescent="0.2">
      <c r="A8" s="286" t="str">
        <f>IF(INDEX('CoC Ranking Data'!$A$1:$CF$106,ROW($E11),4)&lt;&gt;"",INDEX('CoC Ranking Data'!$A$1:$CF$106,ROW($E11),4),"")</f>
        <v>Armstrong County Community Action Agency</v>
      </c>
      <c r="B8" s="286" t="str">
        <f>IF(INDEX('CoC Ranking Data'!$A$1:$CF$106,ROW($E11),5)&lt;&gt;"",INDEX('CoC Ranking Data'!$A$1:$CF$106,ROW($E11),5),"")</f>
        <v>Rapid Rehousing Program of Armstrong County</v>
      </c>
      <c r="C8" s="287" t="str">
        <f>IF(INDEX('CoC Ranking Data'!$A$1:$CF$106,ROW($E11),7)&lt;&gt;"",INDEX('CoC Ranking Data'!$A$1:$CF$106,ROW($E11),7),"")</f>
        <v>PH-RRH</v>
      </c>
      <c r="D8" s="317">
        <f>IF(INDEX('CoC Ranking Data'!$A$1:$CF$106,ROW($E11),48)&lt;&gt;"",INDEX('CoC Ranking Data'!$A$1:$CF$106,ROW($E11),48),"")</f>
        <v>0</v>
      </c>
      <c r="E8" s="318"/>
    </row>
    <row r="9" spans="1:5" s="14" customFormat="1" ht="12.75" x14ac:dyDescent="0.2">
      <c r="A9" s="286" t="str">
        <f>IF(INDEX('CoC Ranking Data'!$A$1:$CF$106,ROW($E12),4)&lt;&gt;"",INDEX('CoC Ranking Data'!$A$1:$CF$106,ROW($E12),4),"")</f>
        <v>Cameron/Elk Counties Behavioral &amp; Developmental Programs</v>
      </c>
      <c r="B9" s="286" t="str">
        <f>IF(INDEX('CoC Ranking Data'!$A$1:$CF$106,ROW($E12),5)&lt;&gt;"",INDEX('CoC Ranking Data'!$A$1:$CF$106,ROW($E12),5),"")</f>
        <v xml:space="preserve">AHEAD </v>
      </c>
      <c r="C9" s="287" t="str">
        <f>IF(INDEX('CoC Ranking Data'!$A$1:$CF$106,ROW($E12),7)&lt;&gt;"",INDEX('CoC Ranking Data'!$A$1:$CF$106,ROW($E12),7),"")</f>
        <v>PH</v>
      </c>
      <c r="D9" s="317">
        <f>IF(INDEX('CoC Ranking Data'!$A$1:$CF$106,ROW($E12),48)&lt;&gt;"",INDEX('CoC Ranking Data'!$A$1:$CF$106,ROW($E12),48),"")</f>
        <v>11</v>
      </c>
      <c r="E9" s="318"/>
    </row>
    <row r="10" spans="1:5" s="14" customFormat="1" ht="12.75" x14ac:dyDescent="0.2">
      <c r="A10" s="286" t="str">
        <f>IF(INDEX('CoC Ranking Data'!$A$1:$CF$106,ROW($E13),4)&lt;&gt;"",INDEX('CoC Ranking Data'!$A$1:$CF$106,ROW($E13),4),"")</f>
        <v>Cameron/Elk Counties Behavioral &amp; Developmental Programs</v>
      </c>
      <c r="B10" s="286" t="str">
        <f>IF(INDEX('CoC Ranking Data'!$A$1:$CF$106,ROW($E13),5)&lt;&gt;"",INDEX('CoC Ranking Data'!$A$1:$CF$106,ROW($E13),5),"")</f>
        <v xml:space="preserve">Home Again </v>
      </c>
      <c r="C10" s="287" t="str">
        <f>IF(INDEX('CoC Ranking Data'!$A$1:$CF$106,ROW($E13),7)&lt;&gt;"",INDEX('CoC Ranking Data'!$A$1:$CF$106,ROW($E13),7),"")</f>
        <v>PH</v>
      </c>
      <c r="D10" s="317">
        <f>IF(INDEX('CoC Ranking Data'!$A$1:$CF$106,ROW($E13),48)&lt;&gt;"",INDEX('CoC Ranking Data'!$A$1:$CF$106,ROW($E13),48),"")</f>
        <v>23</v>
      </c>
      <c r="E10" s="318"/>
    </row>
    <row r="11" spans="1:5" s="14" customFormat="1" ht="12.75" x14ac:dyDescent="0.2">
      <c r="A11" s="286" t="str">
        <f>IF(INDEX('CoC Ranking Data'!$A$1:$CF$106,ROW($E14),4)&lt;&gt;"",INDEX('CoC Ranking Data'!$A$1:$CF$106,ROW($E14),4),"")</f>
        <v>CAPSEA, Inc.</v>
      </c>
      <c r="B11" s="286" t="str">
        <f>IF(INDEX('CoC Ranking Data'!$A$1:$CF$106,ROW($E14),5)&lt;&gt;"",INDEX('CoC Ranking Data'!$A$1:$CF$106,ROW($E14),5),"")</f>
        <v>Housing Plus</v>
      </c>
      <c r="C11" s="287" t="str">
        <f>IF(INDEX('CoC Ranking Data'!$A$1:$CF$106,ROW($E14),7)&lt;&gt;"",INDEX('CoC Ranking Data'!$A$1:$CF$106,ROW($E14),7),"")</f>
        <v>PH</v>
      </c>
      <c r="D11" s="317">
        <f>IF(INDEX('CoC Ranking Data'!$A$1:$CF$106,ROW($E14),48)&lt;&gt;"",INDEX('CoC Ranking Data'!$A$1:$CF$106,ROW($E14),48),"")</f>
        <v>0</v>
      </c>
      <c r="E11" s="318"/>
    </row>
    <row r="12" spans="1:5" s="14" customFormat="1" ht="12.75" x14ac:dyDescent="0.2">
      <c r="A12" s="286" t="str">
        <f>IF(INDEX('CoC Ranking Data'!$A$1:$CF$106,ROW($E15),4)&lt;&gt;"",INDEX('CoC Ranking Data'!$A$1:$CF$106,ROW($E15),4),"")</f>
        <v>City Mission-Living Stones, Inc.</v>
      </c>
      <c r="B12" s="286" t="str">
        <f>IF(INDEX('CoC Ranking Data'!$A$1:$CF$106,ROW($E15),5)&lt;&gt;"",INDEX('CoC Ranking Data'!$A$1:$CF$106,ROW($E15),5),"")</f>
        <v>Gallatin School Living Centre</v>
      </c>
      <c r="C12" s="287" t="str">
        <f>IF(INDEX('CoC Ranking Data'!$A$1:$CF$106,ROW($E15),7)&lt;&gt;"",INDEX('CoC Ranking Data'!$A$1:$CF$106,ROW($E15),7),"")</f>
        <v>TH</v>
      </c>
      <c r="D12" s="317">
        <f>IF(INDEX('CoC Ranking Data'!$A$1:$CF$106,ROW($E15),48)&lt;&gt;"",INDEX('CoC Ranking Data'!$A$1:$CF$106,ROW($E15),48),"")</f>
        <v>13</v>
      </c>
      <c r="E12" s="318"/>
    </row>
    <row r="13" spans="1:5" s="14" customFormat="1" ht="12.75" x14ac:dyDescent="0.2">
      <c r="A13" s="286" t="str">
        <f>IF(INDEX('CoC Ranking Data'!$A$1:$CF$106,ROW($E16),4)&lt;&gt;"",INDEX('CoC Ranking Data'!$A$1:$CF$106,ROW($E16),4),"")</f>
        <v>Community Action, Inc.</v>
      </c>
      <c r="B13" s="286" t="str">
        <f>IF(INDEX('CoC Ranking Data'!$A$1:$CF$106,ROW($E16),5)&lt;&gt;"",INDEX('CoC Ranking Data'!$A$1:$CF$106,ROW($E16),5),"")</f>
        <v>Housing for Homeless and Disabled Persons</v>
      </c>
      <c r="C13" s="287" t="str">
        <f>IF(INDEX('CoC Ranking Data'!$A$1:$CF$106,ROW($E16),7)&lt;&gt;"",INDEX('CoC Ranking Data'!$A$1:$CF$106,ROW($E16),7),"")</f>
        <v>PH</v>
      </c>
      <c r="D13" s="317">
        <f>IF(INDEX('CoC Ranking Data'!$A$1:$CF$106,ROW($E16),48)&lt;&gt;"",INDEX('CoC Ranking Data'!$A$1:$CF$106,ROW($E16),48),"")</f>
        <v>2</v>
      </c>
      <c r="E13" s="318"/>
    </row>
    <row r="14" spans="1:5" s="14" customFormat="1" ht="12.75" x14ac:dyDescent="0.2">
      <c r="A14" s="286" t="str">
        <f>IF(INDEX('CoC Ranking Data'!$A$1:$CF$106,ROW($E17),4)&lt;&gt;"",INDEX('CoC Ranking Data'!$A$1:$CF$106,ROW($E17),4),"")</f>
        <v>Community Action, Inc.</v>
      </c>
      <c r="B14" s="286" t="str">
        <f>IF(INDEX('CoC Ranking Data'!$A$1:$CF$106,ROW($E17),5)&lt;&gt;"",INDEX('CoC Ranking Data'!$A$1:$CF$106,ROW($E17),5),"")</f>
        <v>Transitional Housing Project</v>
      </c>
      <c r="C14" s="287" t="str">
        <f>IF(INDEX('CoC Ranking Data'!$A$1:$CF$106,ROW($E17),7)&lt;&gt;"",INDEX('CoC Ranking Data'!$A$1:$CF$106,ROW($E17),7),"")</f>
        <v>TH</v>
      </c>
      <c r="D14" s="317">
        <f>IF(INDEX('CoC Ranking Data'!$A$1:$CF$106,ROW($E17),48)&lt;&gt;"",INDEX('CoC Ranking Data'!$A$1:$CF$106,ROW($E17),48),"")</f>
        <v>1</v>
      </c>
      <c r="E14" s="318"/>
    </row>
    <row r="15" spans="1:5" s="14" customFormat="1" ht="12.75" x14ac:dyDescent="0.2">
      <c r="A15" s="286" t="str">
        <f>IF(INDEX('CoC Ranking Data'!$A$1:$CF$106,ROW($E18),4)&lt;&gt;"",INDEX('CoC Ranking Data'!$A$1:$CF$106,ROW($E18),4),"")</f>
        <v>Community Connections of Clearfield/Jefferson</v>
      </c>
      <c r="B15" s="286" t="str">
        <f>IF(INDEX('CoC Ranking Data'!$A$1:$CF$106,ROW($E18),5)&lt;&gt;"",INDEX('CoC Ranking Data'!$A$1:$CF$106,ROW($E18),5),"")</f>
        <v>Housing First FY 2018 Renewal Application Counties</v>
      </c>
      <c r="C15" s="287" t="str">
        <f>IF(INDEX('CoC Ranking Data'!$A$1:$CF$106,ROW($E18),7)&lt;&gt;"",INDEX('CoC Ranking Data'!$A$1:$CF$106,ROW($E18),7),"")</f>
        <v>PH</v>
      </c>
      <c r="D15" s="317">
        <f>IF(INDEX('CoC Ranking Data'!$A$1:$CF$106,ROW($E18),48)&lt;&gt;"",INDEX('CoC Ranking Data'!$A$1:$CF$106,ROW($E18),48),"")</f>
        <v>14</v>
      </c>
      <c r="E15" s="318"/>
    </row>
    <row r="16" spans="1:5" s="14" customFormat="1" ht="12.75" x14ac:dyDescent="0.2">
      <c r="A16" s="286" t="str">
        <f>IF(INDEX('CoC Ranking Data'!$A$1:$CF$106,ROW($E19),4)&lt;&gt;"",INDEX('CoC Ranking Data'!$A$1:$CF$106,ROW($E19),4),"")</f>
        <v>Community Services of Venango County, Inc.</v>
      </c>
      <c r="B16" s="286" t="str">
        <f>IF(INDEX('CoC Ranking Data'!$A$1:$CF$106,ROW($E19),5)&lt;&gt;"",INDEX('CoC Ranking Data'!$A$1:$CF$106,ROW($E19),5),"")</f>
        <v>Sycamore Commons</v>
      </c>
      <c r="C16" s="287" t="str">
        <f>IF(INDEX('CoC Ranking Data'!$A$1:$CF$106,ROW($E19),7)&lt;&gt;"",INDEX('CoC Ranking Data'!$A$1:$CF$106,ROW($E19),7),"")</f>
        <v>PH</v>
      </c>
      <c r="D16" s="317">
        <f>IF(INDEX('CoC Ranking Data'!$A$1:$CF$106,ROW($E19),48)&lt;&gt;"",INDEX('CoC Ranking Data'!$A$1:$CF$106,ROW($E19),48),"")</f>
        <v>4</v>
      </c>
      <c r="E16" s="318"/>
    </row>
    <row r="17" spans="1:5" s="14" customFormat="1" ht="12.75" x14ac:dyDescent="0.2">
      <c r="A17" s="286" t="str">
        <f>IF(INDEX('CoC Ranking Data'!$A$1:$CF$106,ROW($E20),4)&lt;&gt;"",INDEX('CoC Ranking Data'!$A$1:$CF$106,ROW($E20),4),"")</f>
        <v>Connect, Inc.</v>
      </c>
      <c r="B17" s="286" t="str">
        <f>IF(INDEX('CoC Ranking Data'!$A$1:$CF$106,ROW($E20),5)&lt;&gt;"",INDEX('CoC Ranking Data'!$A$1:$CF$106,ROW($E20),5),"")</f>
        <v>Westmoreland Permanent Supportive Housing Expansion</v>
      </c>
      <c r="C17" s="287" t="str">
        <f>IF(INDEX('CoC Ranking Data'!$A$1:$CF$106,ROW($E20),7)&lt;&gt;"",INDEX('CoC Ranking Data'!$A$1:$CF$106,ROW($E20),7),"")</f>
        <v>PH</v>
      </c>
      <c r="D17" s="317">
        <f>IF(INDEX('CoC Ranking Data'!$A$1:$CF$106,ROW($E20),48)&lt;&gt;"",INDEX('CoC Ranking Data'!$A$1:$CF$106,ROW($E20),48),"")</f>
        <v>9</v>
      </c>
      <c r="E17" s="318"/>
    </row>
    <row r="18" spans="1:5" s="14" customFormat="1" ht="12.75" x14ac:dyDescent="0.2">
      <c r="A18" s="286" t="str">
        <f>IF(INDEX('CoC Ranking Data'!$A$1:$CF$106,ROW($E21),4)&lt;&gt;"",INDEX('CoC Ranking Data'!$A$1:$CF$106,ROW($E21),4),"")</f>
        <v>County of Butler, Human Services</v>
      </c>
      <c r="B18" s="286" t="str">
        <f>IF(INDEX('CoC Ranking Data'!$A$1:$CF$106,ROW($E21),5)&lt;&gt;"",INDEX('CoC Ranking Data'!$A$1:$CF$106,ROW($E21),5),"")</f>
        <v>Home Again Butler County</v>
      </c>
      <c r="C18" s="287" t="str">
        <f>IF(INDEX('CoC Ranking Data'!$A$1:$CF$106,ROW($E21),7)&lt;&gt;"",INDEX('CoC Ranking Data'!$A$1:$CF$106,ROW($E21),7),"")</f>
        <v>PH</v>
      </c>
      <c r="D18" s="317">
        <f>IF(INDEX('CoC Ranking Data'!$A$1:$CF$106,ROW($E21),48)&lt;&gt;"",INDEX('CoC Ranking Data'!$A$1:$CF$106,ROW($E21),48),"")</f>
        <v>13</v>
      </c>
      <c r="E18" s="318"/>
    </row>
    <row r="19" spans="1:5" s="14" customFormat="1" ht="12.75" x14ac:dyDescent="0.2">
      <c r="A19" s="286" t="str">
        <f>IF(INDEX('CoC Ranking Data'!$A$1:$CF$106,ROW($E22),4)&lt;&gt;"",INDEX('CoC Ranking Data'!$A$1:$CF$106,ROW($E22),4),"")</f>
        <v>County of Butler, Human Services</v>
      </c>
      <c r="B19" s="286" t="str">
        <f>IF(INDEX('CoC Ranking Data'!$A$1:$CF$106,ROW($E22),5)&lt;&gt;"",INDEX('CoC Ranking Data'!$A$1:$CF$106,ROW($E22),5),"")</f>
        <v>HOPE Project</v>
      </c>
      <c r="C19" s="287" t="str">
        <f>IF(INDEX('CoC Ranking Data'!$A$1:$CF$106,ROW($E22),7)&lt;&gt;"",INDEX('CoC Ranking Data'!$A$1:$CF$106,ROW($E22),7),"")</f>
        <v>PH</v>
      </c>
      <c r="D19" s="317">
        <f>IF(INDEX('CoC Ranking Data'!$A$1:$CF$106,ROW($E22),48)&lt;&gt;"",INDEX('CoC Ranking Data'!$A$1:$CF$106,ROW($E22),48),"")</f>
        <v>19</v>
      </c>
      <c r="E19" s="318"/>
    </row>
    <row r="20" spans="1:5" s="14" customFormat="1" ht="12.75" x14ac:dyDescent="0.2">
      <c r="A20" s="286" t="str">
        <f>IF(INDEX('CoC Ranking Data'!$A$1:$CF$106,ROW($E23),4)&lt;&gt;"",INDEX('CoC Ranking Data'!$A$1:$CF$106,ROW($E23),4),"")</f>
        <v>County of Butler, Human Services</v>
      </c>
      <c r="B20" s="286" t="str">
        <f>IF(INDEX('CoC Ranking Data'!$A$1:$CF$106,ROW($E23),5)&lt;&gt;"",INDEX('CoC Ranking Data'!$A$1:$CF$106,ROW($E23),5),"")</f>
        <v>Path Transition Age Project</v>
      </c>
      <c r="C20" s="287" t="str">
        <f>IF(INDEX('CoC Ranking Data'!$A$1:$CF$106,ROW($E23),7)&lt;&gt;"",INDEX('CoC Ranking Data'!$A$1:$CF$106,ROW($E23),7),"")</f>
        <v>PH</v>
      </c>
      <c r="D20" s="317">
        <f>IF(INDEX('CoC Ranking Data'!$A$1:$CF$106,ROW($E23),48)&lt;&gt;"",INDEX('CoC Ranking Data'!$A$1:$CF$106,ROW($E23),48),"")</f>
        <v>9</v>
      </c>
      <c r="E20" s="318"/>
    </row>
    <row r="21" spans="1:5" s="14" customFormat="1" ht="12.75" x14ac:dyDescent="0.2">
      <c r="A21" s="286" t="str">
        <f>IF(INDEX('CoC Ranking Data'!$A$1:$CF$106,ROW($E24),4)&lt;&gt;"",INDEX('CoC Ranking Data'!$A$1:$CF$106,ROW($E24),4),"")</f>
        <v>County of Greene</v>
      </c>
      <c r="B21" s="286" t="str">
        <f>IF(INDEX('CoC Ranking Data'!$A$1:$CF$106,ROW($E24),5)&lt;&gt;"",INDEX('CoC Ranking Data'!$A$1:$CF$106,ROW($E24),5),"")</f>
        <v>Greene County Rapid Rehousing Project</v>
      </c>
      <c r="C21" s="287" t="str">
        <f>IF(INDEX('CoC Ranking Data'!$A$1:$CF$106,ROW($E24),7)&lt;&gt;"",INDEX('CoC Ranking Data'!$A$1:$CF$106,ROW($E24),7),"")</f>
        <v>PH-RRH</v>
      </c>
      <c r="D21" s="317">
        <f>IF(INDEX('CoC Ranking Data'!$A$1:$CF$106,ROW($E24),48)&lt;&gt;"",INDEX('CoC Ranking Data'!$A$1:$CF$106,ROW($E24),48),"")</f>
        <v>0</v>
      </c>
      <c r="E21" s="318"/>
    </row>
    <row r="22" spans="1:5" s="14" customFormat="1" ht="12.75" x14ac:dyDescent="0.2">
      <c r="A22" s="286" t="str">
        <f>IF(INDEX('CoC Ranking Data'!$A$1:$CF$106,ROW($E25),4)&lt;&gt;"",INDEX('CoC Ranking Data'!$A$1:$CF$106,ROW($E25),4),"")</f>
        <v>County of Greene</v>
      </c>
      <c r="B22" s="286" t="str">
        <f>IF(INDEX('CoC Ranking Data'!$A$1:$CF$106,ROW($E25),5)&lt;&gt;"",INDEX('CoC Ranking Data'!$A$1:$CF$106,ROW($E25),5),"")</f>
        <v>Greene County Shelter + Care Project</v>
      </c>
      <c r="C22" s="287" t="str">
        <f>IF(INDEX('CoC Ranking Data'!$A$1:$CF$106,ROW($E25),7)&lt;&gt;"",INDEX('CoC Ranking Data'!$A$1:$CF$106,ROW($E25),7),"")</f>
        <v>PH</v>
      </c>
      <c r="D22" s="317">
        <f>IF(INDEX('CoC Ranking Data'!$A$1:$CF$106,ROW($E25),48)&lt;&gt;"",INDEX('CoC Ranking Data'!$A$1:$CF$106,ROW($E25),48),"")</f>
        <v>8</v>
      </c>
      <c r="E22" s="318"/>
    </row>
    <row r="23" spans="1:5" s="14" customFormat="1" ht="12.75" x14ac:dyDescent="0.2">
      <c r="A23" s="286" t="str">
        <f>IF(INDEX('CoC Ranking Data'!$A$1:$CF$106,ROW($E26),4)&lt;&gt;"",INDEX('CoC Ranking Data'!$A$1:$CF$106,ROW($E26),4),"")</f>
        <v>County of Greene</v>
      </c>
      <c r="B23" s="286" t="str">
        <f>IF(INDEX('CoC Ranking Data'!$A$1:$CF$106,ROW($E26),5)&lt;&gt;"",INDEX('CoC Ranking Data'!$A$1:$CF$106,ROW($E26),5),"")</f>
        <v>Greene County Supportive Housing Project</v>
      </c>
      <c r="C23" s="287" t="str">
        <f>IF(INDEX('CoC Ranking Data'!$A$1:$CF$106,ROW($E26),7)&lt;&gt;"",INDEX('CoC Ranking Data'!$A$1:$CF$106,ROW($E26),7),"")</f>
        <v>PH</v>
      </c>
      <c r="D23" s="317">
        <f>IF(INDEX('CoC Ranking Data'!$A$1:$CF$106,ROW($E26),48)&lt;&gt;"",INDEX('CoC Ranking Data'!$A$1:$CF$106,ROW($E26),48),"")</f>
        <v>13</v>
      </c>
      <c r="E23" s="318"/>
    </row>
    <row r="24" spans="1:5" s="14" customFormat="1" ht="12.75" x14ac:dyDescent="0.2">
      <c r="A24" s="286" t="str">
        <f>IF(INDEX('CoC Ranking Data'!$A$1:$CF$106,ROW($E27),4)&lt;&gt;"",INDEX('CoC Ranking Data'!$A$1:$CF$106,ROW($E27),4),"")</f>
        <v>County of Washington</v>
      </c>
      <c r="B24" s="286" t="str">
        <f>IF(INDEX('CoC Ranking Data'!$A$1:$CF$106,ROW($E27),5)&lt;&gt;"",INDEX('CoC Ranking Data'!$A$1:$CF$106,ROW($E27),5),"")</f>
        <v>Crossing Pointe</v>
      </c>
      <c r="C24" s="287" t="str">
        <f>IF(INDEX('CoC Ranking Data'!$A$1:$CF$106,ROW($E27),7)&lt;&gt;"",INDEX('CoC Ranking Data'!$A$1:$CF$106,ROW($E27),7),"")</f>
        <v>PH</v>
      </c>
      <c r="D24" s="317">
        <f>IF(INDEX('CoC Ranking Data'!$A$1:$CF$106,ROW($E27),48)&lt;&gt;"",INDEX('CoC Ranking Data'!$A$1:$CF$106,ROW($E27),48),"")</f>
        <v>4</v>
      </c>
      <c r="E24" s="318"/>
    </row>
    <row r="25" spans="1:5" s="14" customFormat="1" ht="12.75" x14ac:dyDescent="0.2">
      <c r="A25" s="286" t="str">
        <f>IF(INDEX('CoC Ranking Data'!$A$1:$CF$106,ROW($E28),4)&lt;&gt;"",INDEX('CoC Ranking Data'!$A$1:$CF$106,ROW($E28),4),"")</f>
        <v>County of Washington</v>
      </c>
      <c r="B25" s="286" t="str">
        <f>IF(INDEX('CoC Ranking Data'!$A$1:$CF$106,ROW($E28),5)&lt;&gt;"",INDEX('CoC Ranking Data'!$A$1:$CF$106,ROW($E28),5),"")</f>
        <v>Permanent Supportive Housing</v>
      </c>
      <c r="C25" s="287" t="str">
        <f>IF(INDEX('CoC Ranking Data'!$A$1:$CF$106,ROW($E28),7)&lt;&gt;"",INDEX('CoC Ranking Data'!$A$1:$CF$106,ROW($E28),7),"")</f>
        <v>PH</v>
      </c>
      <c r="D25" s="317">
        <f>IF(INDEX('CoC Ranking Data'!$A$1:$CF$106,ROW($E28),48)&lt;&gt;"",INDEX('CoC Ranking Data'!$A$1:$CF$106,ROW($E28),48),"")</f>
        <v>46</v>
      </c>
      <c r="E25" s="318"/>
    </row>
    <row r="26" spans="1:5" s="14" customFormat="1" ht="12.75" x14ac:dyDescent="0.2">
      <c r="A26" s="286" t="str">
        <f>IF(INDEX('CoC Ranking Data'!$A$1:$CF$106,ROW($E29),4)&lt;&gt;"",INDEX('CoC Ranking Data'!$A$1:$CF$106,ROW($E29),4),"")</f>
        <v>County of Washington</v>
      </c>
      <c r="B26" s="286" t="str">
        <f>IF(INDEX('CoC Ranking Data'!$A$1:$CF$106,ROW($E29),5)&lt;&gt;"",INDEX('CoC Ranking Data'!$A$1:$CF$106,ROW($E29),5),"")</f>
        <v>Shelter plus Care - Washington City Mission</v>
      </c>
      <c r="C26" s="287" t="str">
        <f>IF(INDEX('CoC Ranking Data'!$A$1:$CF$106,ROW($E29),7)&lt;&gt;"",INDEX('CoC Ranking Data'!$A$1:$CF$106,ROW($E29),7),"")</f>
        <v>PH</v>
      </c>
      <c r="D26" s="317">
        <f>IF(INDEX('CoC Ranking Data'!$A$1:$CF$106,ROW($E29),48)&lt;&gt;"",INDEX('CoC Ranking Data'!$A$1:$CF$106,ROW($E29),48),"")</f>
        <v>18</v>
      </c>
      <c r="E26" s="318"/>
    </row>
    <row r="27" spans="1:5" s="14" customFormat="1" ht="12.75" x14ac:dyDescent="0.2">
      <c r="A27" s="286" t="str">
        <f>IF(INDEX('CoC Ranking Data'!$A$1:$CF$106,ROW($E30),4)&lt;&gt;"",INDEX('CoC Ranking Data'!$A$1:$CF$106,ROW($E30),4),"")</f>
        <v>County of Washington</v>
      </c>
      <c r="B27" s="286" t="str">
        <f>IF(INDEX('CoC Ranking Data'!$A$1:$CF$106,ROW($E30),5)&lt;&gt;"",INDEX('CoC Ranking Data'!$A$1:$CF$106,ROW($E30),5),"")</f>
        <v>Shelter plus Care I</v>
      </c>
      <c r="C27" s="287" t="str">
        <f>IF(INDEX('CoC Ranking Data'!$A$1:$CF$106,ROW($E30),7)&lt;&gt;"",INDEX('CoC Ranking Data'!$A$1:$CF$106,ROW($E30),7),"")</f>
        <v>PH</v>
      </c>
      <c r="D27" s="317">
        <f>IF(INDEX('CoC Ranking Data'!$A$1:$CF$106,ROW($E30),48)&lt;&gt;"",INDEX('CoC Ranking Data'!$A$1:$CF$106,ROW($E30),48),"")</f>
        <v>23</v>
      </c>
      <c r="E27" s="318"/>
    </row>
    <row r="28" spans="1:5" s="14" customFormat="1" ht="12.75" x14ac:dyDescent="0.2">
      <c r="A28" s="286" t="str">
        <f>IF(INDEX('CoC Ranking Data'!$A$1:$CF$106,ROW($E31),4)&lt;&gt;"",INDEX('CoC Ranking Data'!$A$1:$CF$106,ROW($E31),4),"")</f>
        <v>County of Washington</v>
      </c>
      <c r="B28" s="286" t="str">
        <f>IF(INDEX('CoC Ranking Data'!$A$1:$CF$106,ROW($E31),5)&lt;&gt;"",INDEX('CoC Ranking Data'!$A$1:$CF$106,ROW($E31),5),"")</f>
        <v>Supportive Living</v>
      </c>
      <c r="C28" s="287" t="str">
        <f>IF(INDEX('CoC Ranking Data'!$A$1:$CF$106,ROW($E31),7)&lt;&gt;"",INDEX('CoC Ranking Data'!$A$1:$CF$106,ROW($E31),7),"")</f>
        <v>PH</v>
      </c>
      <c r="D28" s="317">
        <f>IF(INDEX('CoC Ranking Data'!$A$1:$CF$106,ROW($E31),48)&lt;&gt;"",INDEX('CoC Ranking Data'!$A$1:$CF$106,ROW($E31),48),"")</f>
        <v>7</v>
      </c>
      <c r="E28" s="318"/>
    </row>
    <row r="29" spans="1:5" s="14" customFormat="1" ht="12.75" x14ac:dyDescent="0.2">
      <c r="A29" s="286" t="str">
        <f>IF(INDEX('CoC Ranking Data'!$A$1:$CF$106,ROW($E32),4)&lt;&gt;"",INDEX('CoC Ranking Data'!$A$1:$CF$106,ROW($E32),4),"")</f>
        <v>Crawford County Coalition on Housing Needs, Inc.</v>
      </c>
      <c r="B29" s="286" t="str">
        <f>IF(INDEX('CoC Ranking Data'!$A$1:$CF$106,ROW($E32),5)&lt;&gt;"",INDEX('CoC Ranking Data'!$A$1:$CF$106,ROW($E32),5),"")</f>
        <v>Liberty House Transitional Housing Program</v>
      </c>
      <c r="C29" s="287" t="str">
        <f>IF(INDEX('CoC Ranking Data'!$A$1:$CF$106,ROW($E32),7)&lt;&gt;"",INDEX('CoC Ranking Data'!$A$1:$CF$106,ROW($E32),7),"")</f>
        <v>TH</v>
      </c>
      <c r="D29" s="317">
        <f>IF(INDEX('CoC Ranking Data'!$A$1:$CF$106,ROW($E32),48)&lt;&gt;"",INDEX('CoC Ranking Data'!$A$1:$CF$106,ROW($E32),48),"")</f>
        <v>8</v>
      </c>
      <c r="E29" s="318"/>
    </row>
    <row r="30" spans="1:5" s="14" customFormat="1" ht="12.75" x14ac:dyDescent="0.2">
      <c r="A30" s="286" t="str">
        <f>IF(INDEX('CoC Ranking Data'!$A$1:$CF$106,ROW($E33),4)&lt;&gt;"",INDEX('CoC Ranking Data'!$A$1:$CF$106,ROW($E33),4),"")</f>
        <v>Crawford County Commissioners</v>
      </c>
      <c r="B30" s="286" t="str">
        <f>IF(INDEX('CoC Ranking Data'!$A$1:$CF$106,ROW($E33),5)&lt;&gt;"",INDEX('CoC Ranking Data'!$A$1:$CF$106,ROW($E33),5),"")</f>
        <v>Crawford County Shelter plus Care</v>
      </c>
      <c r="C30" s="287" t="str">
        <f>IF(INDEX('CoC Ranking Data'!$A$1:$CF$106,ROW($E33),7)&lt;&gt;"",INDEX('CoC Ranking Data'!$A$1:$CF$106,ROW($E33),7),"")</f>
        <v>PH</v>
      </c>
      <c r="D30" s="317">
        <f>IF(INDEX('CoC Ranking Data'!$A$1:$CF$106,ROW($E33),48)&lt;&gt;"",INDEX('CoC Ranking Data'!$A$1:$CF$106,ROW($E33),48),"")</f>
        <v>33</v>
      </c>
      <c r="E30" s="318"/>
    </row>
    <row r="31" spans="1:5" s="14" customFormat="1" ht="12.75" x14ac:dyDescent="0.2">
      <c r="A31" s="286" t="str">
        <f>IF(INDEX('CoC Ranking Data'!$A$1:$CF$106,ROW($E34),4)&lt;&gt;"",INDEX('CoC Ranking Data'!$A$1:$CF$106,ROW($E34),4),"")</f>
        <v>Crawford County Mental Health Awareness Program, Inc.</v>
      </c>
      <c r="B31" s="286" t="str">
        <f>IF(INDEX('CoC Ranking Data'!$A$1:$CF$106,ROW($E34),5)&lt;&gt;"",INDEX('CoC Ranking Data'!$A$1:$CF$106,ROW($E34),5),"")</f>
        <v>CHAPS Fairweather Lodge</v>
      </c>
      <c r="C31" s="287" t="str">
        <f>IF(INDEX('CoC Ranking Data'!$A$1:$CF$106,ROW($E34),7)&lt;&gt;"",INDEX('CoC Ranking Data'!$A$1:$CF$106,ROW($E34),7),"")</f>
        <v>PH</v>
      </c>
      <c r="D31" s="317">
        <f>IF(INDEX('CoC Ranking Data'!$A$1:$CF$106,ROW($E34),48)&lt;&gt;"",INDEX('CoC Ranking Data'!$A$1:$CF$106,ROW($E34),48),"")</f>
        <v>10</v>
      </c>
      <c r="E31" s="318"/>
    </row>
    <row r="32" spans="1:5" s="14" customFormat="1" ht="12.75" x14ac:dyDescent="0.2">
      <c r="A32" s="286" t="str">
        <f>IF(INDEX('CoC Ranking Data'!$A$1:$CF$106,ROW($E35),4)&lt;&gt;"",INDEX('CoC Ranking Data'!$A$1:$CF$106,ROW($E35),4),"")</f>
        <v>Crawford County Mental Health Awareness Program, Inc.</v>
      </c>
      <c r="B32" s="286" t="str">
        <f>IF(INDEX('CoC Ranking Data'!$A$1:$CF$106,ROW($E35),5)&lt;&gt;"",INDEX('CoC Ranking Data'!$A$1:$CF$106,ROW($E35),5),"")</f>
        <v xml:space="preserve">CHAPS Family Housing </v>
      </c>
      <c r="C32" s="287" t="str">
        <f>IF(INDEX('CoC Ranking Data'!$A$1:$CF$106,ROW($E35),7)&lt;&gt;"",INDEX('CoC Ranking Data'!$A$1:$CF$106,ROW($E35),7),"")</f>
        <v>PH</v>
      </c>
      <c r="D32" s="317">
        <f>IF(INDEX('CoC Ranking Data'!$A$1:$CF$106,ROW($E35),48)&lt;&gt;"",INDEX('CoC Ranking Data'!$A$1:$CF$106,ROW($E35),48),"")</f>
        <v>5</v>
      </c>
      <c r="E32" s="318"/>
    </row>
    <row r="33" spans="1:5" s="14" customFormat="1" ht="12.75" x14ac:dyDescent="0.2">
      <c r="A33" s="286" t="str">
        <f>IF(INDEX('CoC Ranking Data'!$A$1:$CF$106,ROW($E36),4)&lt;&gt;"",INDEX('CoC Ranking Data'!$A$1:$CF$106,ROW($E36),4),"")</f>
        <v>Crawford County Mental Health Awareness Program, Inc.</v>
      </c>
      <c r="B33" s="286" t="str">
        <f>IF(INDEX('CoC Ranking Data'!$A$1:$CF$106,ROW($E36),5)&lt;&gt;"",INDEX('CoC Ranking Data'!$A$1:$CF$106,ROW($E36),5),"")</f>
        <v>Crawford County Housing Advocacy Project</v>
      </c>
      <c r="C33" s="287" t="str">
        <f>IF(INDEX('CoC Ranking Data'!$A$1:$CF$106,ROW($E36),7)&lt;&gt;"",INDEX('CoC Ranking Data'!$A$1:$CF$106,ROW($E36),7),"")</f>
        <v>SSO</v>
      </c>
      <c r="D33" s="317">
        <f>IF(INDEX('CoC Ranking Data'!$A$1:$CF$106,ROW($E36),48)&lt;&gt;"",INDEX('CoC Ranking Data'!$A$1:$CF$106,ROW($E36),48),"")</f>
        <v>0</v>
      </c>
      <c r="E33" s="318"/>
    </row>
    <row r="34" spans="1:5" s="14" customFormat="1" ht="12.75" x14ac:dyDescent="0.2">
      <c r="A34" s="286" t="str">
        <f>IF(INDEX('CoC Ranking Data'!$A$1:$CF$106,ROW($E37),4)&lt;&gt;"",INDEX('CoC Ranking Data'!$A$1:$CF$106,ROW($E37),4),"")</f>
        <v>Crawford County Mental Health Awareness Program, Inc.</v>
      </c>
      <c r="B34" s="286" t="str">
        <f>IF(INDEX('CoC Ranking Data'!$A$1:$CF$106,ROW($E37),5)&lt;&gt;"",INDEX('CoC Ranking Data'!$A$1:$CF$106,ROW($E37),5),"")</f>
        <v xml:space="preserve">Housing Now </v>
      </c>
      <c r="C34" s="287" t="str">
        <f>IF(INDEX('CoC Ranking Data'!$A$1:$CF$106,ROW($E37),7)&lt;&gt;"",INDEX('CoC Ranking Data'!$A$1:$CF$106,ROW($E37),7),"")</f>
        <v>PH</v>
      </c>
      <c r="D34" s="317">
        <f>IF(INDEX('CoC Ranking Data'!$A$1:$CF$106,ROW($E37),48)&lt;&gt;"",INDEX('CoC Ranking Data'!$A$1:$CF$106,ROW($E37),48),"")</f>
        <v>24</v>
      </c>
      <c r="E34" s="318"/>
    </row>
    <row r="35" spans="1:5" s="14" customFormat="1" ht="12.75" x14ac:dyDescent="0.2">
      <c r="A35" s="286" t="str">
        <f>IF(INDEX('CoC Ranking Data'!$A$1:$CF$106,ROW($E38),4)&lt;&gt;"",INDEX('CoC Ranking Data'!$A$1:$CF$106,ROW($E38),4),"")</f>
        <v>DuBois Housing Authority</v>
      </c>
      <c r="B35" s="286" t="str">
        <f>IF(INDEX('CoC Ranking Data'!$A$1:$CF$106,ROW($E38),5)&lt;&gt;"",INDEX('CoC Ranking Data'!$A$1:$CF$106,ROW($E38),5),"")</f>
        <v>2018 Renewal App - DuBois Housing Authority - Shelter Plus Care 1/2/3/4/5</v>
      </c>
      <c r="C35" s="287" t="str">
        <f>IF(INDEX('CoC Ranking Data'!$A$1:$CF$106,ROW($E38),7)&lt;&gt;"",INDEX('CoC Ranking Data'!$A$1:$CF$106,ROW($E38),7),"")</f>
        <v>PH</v>
      </c>
      <c r="D35" s="317">
        <f>IF(INDEX('CoC Ranking Data'!$A$1:$CF$106,ROW($E38),48)&lt;&gt;"",INDEX('CoC Ranking Data'!$A$1:$CF$106,ROW($E38),48),"")</f>
        <v>2</v>
      </c>
      <c r="E35" s="318"/>
    </row>
    <row r="36" spans="1:5" s="14" customFormat="1" ht="12.75" x14ac:dyDescent="0.2">
      <c r="A36" s="286" t="str">
        <f>IF(INDEX('CoC Ranking Data'!$A$1:$CF$106,ROW($E39),4)&lt;&gt;"",INDEX('CoC Ranking Data'!$A$1:$CF$106,ROW($E39),4),"")</f>
        <v>Fayette County Community Action Agency, Inc.</v>
      </c>
      <c r="B36" s="286" t="str">
        <f>IF(INDEX('CoC Ranking Data'!$A$1:$CF$106,ROW($E39),5)&lt;&gt;"",INDEX('CoC Ranking Data'!$A$1:$CF$106,ROW($E39),5),"")</f>
        <v>Fairweather Lodge Supportive Housing</v>
      </c>
      <c r="C36" s="287" t="str">
        <f>IF(INDEX('CoC Ranking Data'!$A$1:$CF$106,ROW($E39),7)&lt;&gt;"",INDEX('CoC Ranking Data'!$A$1:$CF$106,ROW($E39),7),"")</f>
        <v>PH</v>
      </c>
      <c r="D36" s="317">
        <f>IF(INDEX('CoC Ranking Data'!$A$1:$CF$106,ROW($E39),48)&lt;&gt;"",INDEX('CoC Ranking Data'!$A$1:$CF$106,ROW($E39),48),"")</f>
        <v>9</v>
      </c>
      <c r="E36" s="318"/>
    </row>
    <row r="37" spans="1:5" s="14" customFormat="1" ht="12.75" x14ac:dyDescent="0.2">
      <c r="A37" s="286" t="str">
        <f>IF(INDEX('CoC Ranking Data'!$A$1:$CF$106,ROW($E40),4)&lt;&gt;"",INDEX('CoC Ranking Data'!$A$1:$CF$106,ROW($E40),4),"")</f>
        <v>Fayette County Community Action Agency, Inc.</v>
      </c>
      <c r="B37" s="286" t="str">
        <f>IF(INDEX('CoC Ranking Data'!$A$1:$CF$106,ROW($E40),5)&lt;&gt;"",INDEX('CoC Ranking Data'!$A$1:$CF$106,ROW($E40),5),"")</f>
        <v>Fayette Apartments</v>
      </c>
      <c r="C37" s="287" t="str">
        <f>IF(INDEX('CoC Ranking Data'!$A$1:$CF$106,ROW($E40),7)&lt;&gt;"",INDEX('CoC Ranking Data'!$A$1:$CF$106,ROW($E40),7),"")</f>
        <v>PH</v>
      </c>
      <c r="D37" s="317">
        <f>IF(INDEX('CoC Ranking Data'!$A$1:$CF$106,ROW($E40),48)&lt;&gt;"",INDEX('CoC Ranking Data'!$A$1:$CF$106,ROW($E40),48),"")</f>
        <v>10</v>
      </c>
      <c r="E37" s="318"/>
    </row>
    <row r="38" spans="1:5" s="14" customFormat="1" ht="12.75" x14ac:dyDescent="0.2">
      <c r="A38" s="286" t="str">
        <f>IF(INDEX('CoC Ranking Data'!$A$1:$CF$106,ROW($E41),4)&lt;&gt;"",INDEX('CoC Ranking Data'!$A$1:$CF$106,ROW($E41),4),"")</f>
        <v>Fayette County Community Action Agency, Inc.</v>
      </c>
      <c r="B38" s="286" t="str">
        <f>IF(INDEX('CoC Ranking Data'!$A$1:$CF$106,ROW($E41),5)&lt;&gt;"",INDEX('CoC Ranking Data'!$A$1:$CF$106,ROW($E41),5),"")</f>
        <v>Fayette County Rapid Rehousing</v>
      </c>
      <c r="C38" s="287" t="str">
        <f>IF(INDEX('CoC Ranking Data'!$A$1:$CF$106,ROW($E41),7)&lt;&gt;"",INDEX('CoC Ranking Data'!$A$1:$CF$106,ROW($E41),7),"")</f>
        <v>PH-RRH</v>
      </c>
      <c r="D38" s="317">
        <f>IF(INDEX('CoC Ranking Data'!$A$1:$CF$106,ROW($E41),48)&lt;&gt;"",INDEX('CoC Ranking Data'!$A$1:$CF$106,ROW($E41),48),"")</f>
        <v>0</v>
      </c>
      <c r="E38" s="318"/>
    </row>
    <row r="39" spans="1:5" s="14" customFormat="1" ht="12.75" x14ac:dyDescent="0.2">
      <c r="A39" s="286" t="str">
        <f>IF(INDEX('CoC Ranking Data'!$A$1:$CF$106,ROW($E42),4)&lt;&gt;"",INDEX('CoC Ranking Data'!$A$1:$CF$106,ROW($E42),4),"")</f>
        <v>Fayette County Community Action Agency, Inc.</v>
      </c>
      <c r="B39" s="286" t="str">
        <f>IF(INDEX('CoC Ranking Data'!$A$1:$CF$106,ROW($E42),5)&lt;&gt;"",INDEX('CoC Ranking Data'!$A$1:$CF$106,ROW($E42),5),"")</f>
        <v>Lenox Street Apartments</v>
      </c>
      <c r="C39" s="287" t="str">
        <f>IF(INDEX('CoC Ranking Data'!$A$1:$CF$106,ROW($E42),7)&lt;&gt;"",INDEX('CoC Ranking Data'!$A$1:$CF$106,ROW($E42),7),"")</f>
        <v>PH</v>
      </c>
      <c r="D39" s="317">
        <f>IF(INDEX('CoC Ranking Data'!$A$1:$CF$106,ROW($E42),48)&lt;&gt;"",INDEX('CoC Ranking Data'!$A$1:$CF$106,ROW($E42),48),"")</f>
        <v>8</v>
      </c>
      <c r="E39" s="318"/>
    </row>
    <row r="40" spans="1:5" s="14" customFormat="1" ht="12.75" x14ac:dyDescent="0.2">
      <c r="A40" s="286" t="str">
        <f>IF(INDEX('CoC Ranking Data'!$A$1:$CF$106,ROW($E43),4)&lt;&gt;"",INDEX('CoC Ranking Data'!$A$1:$CF$106,ROW($E43),4),"")</f>
        <v>Fayette County Community Action Agency, Inc.</v>
      </c>
      <c r="B40" s="286" t="str">
        <f>IF(INDEX('CoC Ranking Data'!$A$1:$CF$106,ROW($E43),5)&lt;&gt;"",INDEX('CoC Ranking Data'!$A$1:$CF$106,ROW($E43),5),"")</f>
        <v>Southwest Regional Rapid Re-Housing Program</v>
      </c>
      <c r="C40" s="287" t="str">
        <f>IF(INDEX('CoC Ranking Data'!$A$1:$CF$106,ROW($E43),7)&lt;&gt;"",INDEX('CoC Ranking Data'!$A$1:$CF$106,ROW($E43),7),"")</f>
        <v>PH-RRH</v>
      </c>
      <c r="D40" s="317">
        <f>IF(INDEX('CoC Ranking Data'!$A$1:$CF$106,ROW($E43),48)&lt;&gt;"",INDEX('CoC Ranking Data'!$A$1:$CF$106,ROW($E43),48),"")</f>
        <v>0</v>
      </c>
      <c r="E40" s="318"/>
    </row>
    <row r="41" spans="1:5" s="14" customFormat="1" ht="12.75" x14ac:dyDescent="0.2">
      <c r="A41" s="286" t="str">
        <f>IF(INDEX('CoC Ranking Data'!$A$1:$CF$106,ROW($E44),4)&lt;&gt;"",INDEX('CoC Ranking Data'!$A$1:$CF$106,ROW($E44),4),"")</f>
        <v>Housing Authority of the County of Butler</v>
      </c>
      <c r="B41" s="286" t="str">
        <f>IF(INDEX('CoC Ranking Data'!$A$1:$CF$106,ROW($E44),5)&lt;&gt;"",INDEX('CoC Ranking Data'!$A$1:$CF$106,ROW($E44),5),"")</f>
        <v>Franklin Court Chronically Homeless</v>
      </c>
      <c r="C41" s="287" t="str">
        <f>IF(INDEX('CoC Ranking Data'!$A$1:$CF$106,ROW($E44),7)&lt;&gt;"",INDEX('CoC Ranking Data'!$A$1:$CF$106,ROW($E44),7),"")</f>
        <v>PH</v>
      </c>
      <c r="D41" s="317">
        <f>IF(INDEX('CoC Ranking Data'!$A$1:$CF$106,ROW($E44),48)&lt;&gt;"",INDEX('CoC Ranking Data'!$A$1:$CF$106,ROW($E44),48),"")</f>
        <v>5</v>
      </c>
      <c r="E41" s="318"/>
    </row>
    <row r="42" spans="1:5" s="14" customFormat="1" ht="12.75" x14ac:dyDescent="0.2">
      <c r="A42" s="286" t="str">
        <f>IF(INDEX('CoC Ranking Data'!$A$1:$CF$106,ROW($E45),4)&lt;&gt;"",INDEX('CoC Ranking Data'!$A$1:$CF$106,ROW($E45),4),"")</f>
        <v>Indiana County Community Action Program, Inc.</v>
      </c>
      <c r="B42" s="286" t="str">
        <f>IF(INDEX('CoC Ranking Data'!$A$1:$CF$106,ROW($E45),5)&lt;&gt;"",INDEX('CoC Ranking Data'!$A$1:$CF$106,ROW($E45),5),"")</f>
        <v>PHD Consolidated</v>
      </c>
      <c r="C42" s="287" t="str">
        <f>IF(INDEX('CoC Ranking Data'!$A$1:$CF$106,ROW($E45),7)&lt;&gt;"",INDEX('CoC Ranking Data'!$A$1:$CF$106,ROW($E45),7),"")</f>
        <v>PH</v>
      </c>
      <c r="D42" s="317">
        <f>IF(INDEX('CoC Ranking Data'!$A$1:$CF$106,ROW($E45),48)&lt;&gt;"",INDEX('CoC Ranking Data'!$A$1:$CF$106,ROW($E45),48),"")</f>
        <v>9</v>
      </c>
      <c r="E42" s="318"/>
    </row>
    <row r="43" spans="1:5" s="14" customFormat="1" ht="12.75" x14ac:dyDescent="0.2">
      <c r="A43" s="286" t="str">
        <f>IF(INDEX('CoC Ranking Data'!$A$1:$CF$106,ROW($E46),4)&lt;&gt;"",INDEX('CoC Ranking Data'!$A$1:$CF$106,ROW($E46),4),"")</f>
        <v>Lawrence County Social Services, Inc.</v>
      </c>
      <c r="B43" s="286" t="str">
        <f>IF(INDEX('CoC Ranking Data'!$A$1:$CF$106,ROW($E46),5)&lt;&gt;"",INDEX('CoC Ranking Data'!$A$1:$CF$106,ROW($E46),5),"")</f>
        <v>NWRHA</v>
      </c>
      <c r="C43" s="287" t="str">
        <f>IF(INDEX('CoC Ranking Data'!$A$1:$CF$106,ROW($E46),7)&lt;&gt;"",INDEX('CoC Ranking Data'!$A$1:$CF$106,ROW($E46),7),"")</f>
        <v>PH</v>
      </c>
      <c r="D43" s="317">
        <f>IF(INDEX('CoC Ranking Data'!$A$1:$CF$106,ROW($E46),48)&lt;&gt;"",INDEX('CoC Ranking Data'!$A$1:$CF$106,ROW($E46),48),"")</f>
        <v>10</v>
      </c>
      <c r="E43" s="318"/>
    </row>
    <row r="44" spans="1:5" s="14" customFormat="1" ht="12.75" x14ac:dyDescent="0.2">
      <c r="A44" s="286" t="str">
        <f>IF(INDEX('CoC Ranking Data'!$A$1:$CF$106,ROW($E47),4)&lt;&gt;"",INDEX('CoC Ranking Data'!$A$1:$CF$106,ROW($E47),4),"")</f>
        <v>Lawrence County Social Services, Inc.</v>
      </c>
      <c r="B44" s="286" t="str">
        <f>IF(INDEX('CoC Ranking Data'!$A$1:$CF$106,ROW($E47),5)&lt;&gt;"",INDEX('CoC Ranking Data'!$A$1:$CF$106,ROW($E47),5),"")</f>
        <v>NWRHA 2</v>
      </c>
      <c r="C44" s="287" t="str">
        <f>IF(INDEX('CoC Ranking Data'!$A$1:$CF$106,ROW($E47),7)&lt;&gt;"",INDEX('CoC Ranking Data'!$A$1:$CF$106,ROW($E47),7),"")</f>
        <v>PH</v>
      </c>
      <c r="D44" s="317">
        <f>IF(INDEX('CoC Ranking Data'!$A$1:$CF$106,ROW($E47),48)&lt;&gt;"",INDEX('CoC Ranking Data'!$A$1:$CF$106,ROW($E47),48),"")</f>
        <v>22</v>
      </c>
      <c r="E44" s="318"/>
    </row>
    <row r="45" spans="1:5" s="14" customFormat="1" ht="12.75" x14ac:dyDescent="0.2">
      <c r="A45" s="286" t="str">
        <f>IF(INDEX('CoC Ranking Data'!$A$1:$CF$106,ROW($E48),4)&lt;&gt;"",INDEX('CoC Ranking Data'!$A$1:$CF$106,ROW($E48),4),"")</f>
        <v>Lawrence County Social Services, Inc.</v>
      </c>
      <c r="B45" s="286" t="str">
        <f>IF(INDEX('CoC Ranking Data'!$A$1:$CF$106,ROW($E48),5)&lt;&gt;"",INDEX('CoC Ranking Data'!$A$1:$CF$106,ROW($E48),5),"")</f>
        <v>SAFE</v>
      </c>
      <c r="C45" s="287" t="str">
        <f>IF(INDEX('CoC Ranking Data'!$A$1:$CF$106,ROW($E48),7)&lt;&gt;"",INDEX('CoC Ranking Data'!$A$1:$CF$106,ROW($E48),7),"")</f>
        <v>SSO</v>
      </c>
      <c r="D45" s="317">
        <f>IF(INDEX('CoC Ranking Data'!$A$1:$CF$106,ROW($E48),48)&lt;&gt;"",INDEX('CoC Ranking Data'!$A$1:$CF$106,ROW($E48),48),"")</f>
        <v>0</v>
      </c>
      <c r="E45" s="318"/>
    </row>
    <row r="46" spans="1:5" s="14" customFormat="1" ht="12.75" x14ac:dyDescent="0.2">
      <c r="A46" s="286" t="str">
        <f>IF(INDEX('CoC Ranking Data'!$A$1:$CF$106,ROW($E49),4)&lt;&gt;"",INDEX('CoC Ranking Data'!$A$1:$CF$106,ROW($E49),4),"")</f>
        <v>Lawrence County Social Services, Inc.</v>
      </c>
      <c r="B46" s="286" t="str">
        <f>IF(INDEX('CoC Ranking Data'!$A$1:$CF$106,ROW($E49),5)&lt;&gt;"",INDEX('CoC Ranking Data'!$A$1:$CF$106,ROW($E49),5),"")</f>
        <v>TEAM RRH</v>
      </c>
      <c r="C46" s="287" t="str">
        <f>IF(INDEX('CoC Ranking Data'!$A$1:$CF$106,ROW($E49),7)&lt;&gt;"",INDEX('CoC Ranking Data'!$A$1:$CF$106,ROW($E49),7),"")</f>
        <v>PH-RRH</v>
      </c>
      <c r="D46" s="317">
        <f>IF(INDEX('CoC Ranking Data'!$A$1:$CF$106,ROW($E49),48)&lt;&gt;"",INDEX('CoC Ranking Data'!$A$1:$CF$106,ROW($E49),48),"")</f>
        <v>0</v>
      </c>
      <c r="E46" s="318"/>
    </row>
    <row r="47" spans="1:5" s="14" customFormat="1" ht="12.75" x14ac:dyDescent="0.2">
      <c r="A47" s="286" t="str">
        <f>IF(INDEX('CoC Ranking Data'!$A$1:$CF$106,ROW($E50),4)&lt;&gt;"",INDEX('CoC Ranking Data'!$A$1:$CF$106,ROW($E50),4),"")</f>
        <v>Lawrence County Social Services, Inc.</v>
      </c>
      <c r="B47" s="286" t="str">
        <f>IF(INDEX('CoC Ranking Data'!$A$1:$CF$106,ROW($E50),5)&lt;&gt;"",INDEX('CoC Ranking Data'!$A$1:$CF$106,ROW($E50),5),"")</f>
        <v>Turning Point</v>
      </c>
      <c r="C47" s="287" t="str">
        <f>IF(INDEX('CoC Ranking Data'!$A$1:$CF$106,ROW($E50),7)&lt;&gt;"",INDEX('CoC Ranking Data'!$A$1:$CF$106,ROW($E50),7),"")</f>
        <v>PH</v>
      </c>
      <c r="D47" s="317">
        <f>IF(INDEX('CoC Ranking Data'!$A$1:$CF$106,ROW($E50),48)&lt;&gt;"",INDEX('CoC Ranking Data'!$A$1:$CF$106,ROW($E50),48),"")</f>
        <v>19</v>
      </c>
      <c r="E47" s="318"/>
    </row>
    <row r="48" spans="1:5" s="14" customFormat="1" ht="12.75" x14ac:dyDescent="0.2">
      <c r="A48" s="286" t="str">
        <f>IF(INDEX('CoC Ranking Data'!$A$1:$CF$106,ROW($E51),4)&lt;&gt;"",INDEX('CoC Ranking Data'!$A$1:$CF$106,ROW($E51),4),"")</f>
        <v>Lawrence County Social Services, Inc.</v>
      </c>
      <c r="B48" s="286" t="str">
        <f>IF(INDEX('CoC Ranking Data'!$A$1:$CF$106,ROW($E51),5)&lt;&gt;"",INDEX('CoC Ranking Data'!$A$1:$CF$106,ROW($E51),5),"")</f>
        <v>Veterans RRH</v>
      </c>
      <c r="C48" s="287" t="str">
        <f>IF(INDEX('CoC Ranking Data'!$A$1:$CF$106,ROW($E51),7)&lt;&gt;"",INDEX('CoC Ranking Data'!$A$1:$CF$106,ROW($E51),7),"")</f>
        <v>PH-RRH</v>
      </c>
      <c r="D48" s="317">
        <f>IF(INDEX('CoC Ranking Data'!$A$1:$CF$106,ROW($E51),48)&lt;&gt;"",INDEX('CoC Ranking Data'!$A$1:$CF$106,ROW($E51),48),"")</f>
        <v>0</v>
      </c>
      <c r="E48" s="318"/>
    </row>
    <row r="49" spans="1:5" s="14" customFormat="1" ht="12.75" x14ac:dyDescent="0.2">
      <c r="A49" s="286" t="str">
        <f>IF(INDEX('CoC Ranking Data'!$A$1:$CF$106,ROW($E52),4)&lt;&gt;"",INDEX('CoC Ranking Data'!$A$1:$CF$106,ROW($E52),4),"")</f>
        <v>McKean County Redevelopment &amp; Housing Authority</v>
      </c>
      <c r="B49" s="286" t="str">
        <f>IF(INDEX('CoC Ranking Data'!$A$1:$CF$106,ROW($E52),5)&lt;&gt;"",INDEX('CoC Ranking Data'!$A$1:$CF$106,ROW($E52),5),"")</f>
        <v>Northwest RRH</v>
      </c>
      <c r="C49" s="287" t="str">
        <f>IF(INDEX('CoC Ranking Data'!$A$1:$CF$106,ROW($E52),7)&lt;&gt;"",INDEX('CoC Ranking Data'!$A$1:$CF$106,ROW($E52),7),"")</f>
        <v>PH-RRH</v>
      </c>
      <c r="D49" s="317">
        <f>IF(INDEX('CoC Ranking Data'!$A$1:$CF$106,ROW($E52),48)&lt;&gt;"",INDEX('CoC Ranking Data'!$A$1:$CF$106,ROW($E52),48),"")</f>
        <v>0</v>
      </c>
      <c r="E49" s="318"/>
    </row>
    <row r="50" spans="1:5" s="14" customFormat="1" ht="12.75" x14ac:dyDescent="0.2">
      <c r="A50" s="286" t="str">
        <f>IF(INDEX('CoC Ranking Data'!$A$1:$CF$106,ROW($E53),4)&lt;&gt;"",INDEX('CoC Ranking Data'!$A$1:$CF$106,ROW($E53),4),"")</f>
        <v>Northern Cambria Community Development Corporation</v>
      </c>
      <c r="B50" s="286" t="str">
        <f>IF(INDEX('CoC Ranking Data'!$A$1:$CF$106,ROW($E53),5)&lt;&gt;"",INDEX('CoC Ranking Data'!$A$1:$CF$106,ROW($E53),5),"")</f>
        <v>Chestnut Street Gardens Renewal Project Application FY 2018</v>
      </c>
      <c r="C50" s="287" t="str">
        <f>IF(INDEX('CoC Ranking Data'!$A$1:$CF$106,ROW($E53),7)&lt;&gt;"",INDEX('CoC Ranking Data'!$A$1:$CF$106,ROW($E53),7),"")</f>
        <v>PH</v>
      </c>
      <c r="D50" s="317">
        <f>IF(INDEX('CoC Ranking Data'!$A$1:$CF$106,ROW($E53),48)&lt;&gt;"",INDEX('CoC Ranking Data'!$A$1:$CF$106,ROW($E53),48),"")</f>
        <v>9</v>
      </c>
      <c r="E50" s="318"/>
    </row>
    <row r="51" spans="1:5" s="14" customFormat="1" ht="12.75" x14ac:dyDescent="0.2">
      <c r="A51" s="286" t="str">
        <f>IF(INDEX('CoC Ranking Data'!$A$1:$CF$106,ROW($E54),4)&lt;&gt;"",INDEX('CoC Ranking Data'!$A$1:$CF$106,ROW($E54),4),"")</f>
        <v>Northern Cambria Community Development Corporation</v>
      </c>
      <c r="B51" s="286" t="str">
        <f>IF(INDEX('CoC Ranking Data'!$A$1:$CF$106,ROW($E54),5)&lt;&gt;"",INDEX('CoC Ranking Data'!$A$1:$CF$106,ROW($E54),5),"")</f>
        <v>Clinton Street Gardens Renewal Project Application FY 2018</v>
      </c>
      <c r="C51" s="287" t="str">
        <f>IF(INDEX('CoC Ranking Data'!$A$1:$CF$106,ROW($E54),7)&lt;&gt;"",INDEX('CoC Ranking Data'!$A$1:$CF$106,ROW($E54),7),"")</f>
        <v>PH</v>
      </c>
      <c r="D51" s="317">
        <f>IF(INDEX('CoC Ranking Data'!$A$1:$CF$106,ROW($E54),48)&lt;&gt;"",INDEX('CoC Ranking Data'!$A$1:$CF$106,ROW($E54),48),"")</f>
        <v>6</v>
      </c>
      <c r="E51" s="318"/>
    </row>
    <row r="52" spans="1:5" s="14" customFormat="1" ht="12.75" x14ac:dyDescent="0.2">
      <c r="A52" s="286" t="str">
        <f>IF(INDEX('CoC Ranking Data'!$A$1:$CF$106,ROW($E55),4)&lt;&gt;"",INDEX('CoC Ranking Data'!$A$1:$CF$106,ROW($E55),4),"")</f>
        <v>Union Mission of Latrobe, Inc.</v>
      </c>
      <c r="B52" s="286" t="str">
        <f>IF(INDEX('CoC Ranking Data'!$A$1:$CF$106,ROW($E55),5)&lt;&gt;"",INDEX('CoC Ranking Data'!$A$1:$CF$106,ROW($E55),5),"")</f>
        <v>Consolidated Union Mission Permanent Supportive Housing</v>
      </c>
      <c r="C52" s="287" t="str">
        <f>IF(INDEX('CoC Ranking Data'!$A$1:$CF$106,ROW($E55),7)&lt;&gt;"",INDEX('CoC Ranking Data'!$A$1:$CF$106,ROW($E55),7),"")</f>
        <v>PH</v>
      </c>
      <c r="D52" s="317">
        <f>IF(INDEX('CoC Ranking Data'!$A$1:$CF$106,ROW($E55),48)&lt;&gt;"",INDEX('CoC Ranking Data'!$A$1:$CF$106,ROW($E55),48),"")</f>
        <v>2</v>
      </c>
      <c r="E52" s="318"/>
    </row>
    <row r="53" spans="1:5" x14ac:dyDescent="0.2">
      <c r="A53" s="286" t="str">
        <f>IF(INDEX('CoC Ranking Data'!$A$1:$CF$106,ROW($E56),4)&lt;&gt;"",INDEX('CoC Ranking Data'!$A$1:$CF$106,ROW($E56),4),"")</f>
        <v>Victim Outreach Intervention Center</v>
      </c>
      <c r="B53" s="286" t="str">
        <f>IF(INDEX('CoC Ranking Data'!$A$1:$CF$106,ROW($E56),5)&lt;&gt;"",INDEX('CoC Ranking Data'!$A$1:$CF$106,ROW($E56),5),"")</f>
        <v>Enduring VOICe</v>
      </c>
      <c r="C53" s="287" t="str">
        <f>IF(INDEX('CoC Ranking Data'!$A$1:$CF$106,ROW($E56),7)&lt;&gt;"",INDEX('CoC Ranking Data'!$A$1:$CF$106,ROW($E56),7),"")</f>
        <v>PH</v>
      </c>
      <c r="D53" s="317">
        <f>IF(INDEX('CoC Ranking Data'!$A$1:$CF$106,ROW($E56),48)&lt;&gt;"",INDEX('CoC Ranking Data'!$A$1:$CF$106,ROW($E56),48),"")</f>
        <v>0</v>
      </c>
      <c r="E53" s="318"/>
    </row>
    <row r="54" spans="1:5" x14ac:dyDescent="0.2">
      <c r="A54" s="286" t="str">
        <f>IF(INDEX('CoC Ranking Data'!$A$1:$CF$106,ROW($E57),4)&lt;&gt;"",INDEX('CoC Ranking Data'!$A$1:$CF$106,ROW($E57),4),"")</f>
        <v>Warren-Forest Counties Economic Opportunity Council</v>
      </c>
      <c r="B54" s="286" t="str">
        <f>IF(INDEX('CoC Ranking Data'!$A$1:$CF$106,ROW($E57),5)&lt;&gt;"",INDEX('CoC Ranking Data'!$A$1:$CF$106,ROW($E57),5),"")</f>
        <v>Youngsville Permanent Supportive Housing</v>
      </c>
      <c r="C54" s="287" t="str">
        <f>IF(INDEX('CoC Ranking Data'!$A$1:$CF$106,ROW($E57),7)&lt;&gt;"",INDEX('CoC Ranking Data'!$A$1:$CF$106,ROW($E57),7),"")</f>
        <v>PH</v>
      </c>
      <c r="D54" s="317">
        <f>IF(INDEX('CoC Ranking Data'!$A$1:$CF$106,ROW($E57),48)&lt;&gt;"",INDEX('CoC Ranking Data'!$A$1:$CF$106,ROW($E57),48),"")</f>
        <v>4</v>
      </c>
      <c r="E54" s="318"/>
    </row>
    <row r="55" spans="1:5" x14ac:dyDescent="0.2">
      <c r="A55" s="286" t="str">
        <f>IF(INDEX('CoC Ranking Data'!$A$1:$CF$106,ROW($E58),4)&lt;&gt;"",INDEX('CoC Ranking Data'!$A$1:$CF$106,ROW($E58),4),"")</f>
        <v>Westmoreland Community Action</v>
      </c>
      <c r="B55" s="286" t="str">
        <f>IF(INDEX('CoC Ranking Data'!$A$1:$CF$106,ROW($E58),5)&lt;&gt;"",INDEX('CoC Ranking Data'!$A$1:$CF$106,ROW($E58),5),"")</f>
        <v>Consolidated WCA PSH Project FY2018</v>
      </c>
      <c r="C55" s="287" t="str">
        <f>IF(INDEX('CoC Ranking Data'!$A$1:$CF$106,ROW($E58),7)&lt;&gt;"",INDEX('CoC Ranking Data'!$A$1:$CF$106,ROW($E58),7),"")</f>
        <v>PH</v>
      </c>
      <c r="D55" s="317">
        <f>IF(INDEX('CoC Ranking Data'!$A$1:$CF$106,ROW($E58),48)&lt;&gt;"",INDEX('CoC Ranking Data'!$A$1:$CF$106,ROW($E58),48),"")</f>
        <v>16</v>
      </c>
      <c r="E55" s="318"/>
    </row>
    <row r="56" spans="1:5" x14ac:dyDescent="0.2">
      <c r="A56" s="286" t="str">
        <f>IF(INDEX('CoC Ranking Data'!$A$1:$CF$106,ROW($E59),4)&lt;&gt;"",INDEX('CoC Ranking Data'!$A$1:$CF$106,ROW($E59),4),"")</f>
        <v>Westmoreland Community Action</v>
      </c>
      <c r="B56" s="286" t="str">
        <f>IF(INDEX('CoC Ranking Data'!$A$1:$CF$106,ROW($E59),5)&lt;&gt;"",INDEX('CoC Ranking Data'!$A$1:$CF$106,ROW($E59),5),"")</f>
        <v>WCA PSH for Families 2018</v>
      </c>
      <c r="C56" s="287" t="str">
        <f>IF(INDEX('CoC Ranking Data'!$A$1:$CF$106,ROW($E59),7)&lt;&gt;"",INDEX('CoC Ranking Data'!$A$1:$CF$106,ROW($E59),7),"")</f>
        <v>PH</v>
      </c>
      <c r="D56" s="317">
        <f>IF(INDEX('CoC Ranking Data'!$A$1:$CF$106,ROW($E59),48)&lt;&gt;"",INDEX('CoC Ranking Data'!$A$1:$CF$106,ROW($E59),48),"")</f>
        <v>15</v>
      </c>
      <c r="E56" s="318"/>
    </row>
    <row r="57" spans="1:5" x14ac:dyDescent="0.2">
      <c r="A57" s="286" t="str">
        <f>IF(INDEX('CoC Ranking Data'!$A$1:$CF$106,ROW($E60),4)&lt;&gt;"",INDEX('CoC Ranking Data'!$A$1:$CF$106,ROW($E60),4),"")</f>
        <v>Westmoreland Community Action</v>
      </c>
      <c r="B57" s="286" t="str">
        <f>IF(INDEX('CoC Ranking Data'!$A$1:$CF$106,ROW($E60),5)&lt;&gt;"",INDEX('CoC Ranking Data'!$A$1:$CF$106,ROW($E60),5),"")</f>
        <v>WCA PSH-Pittsburgh Street House 2018</v>
      </c>
      <c r="C57" s="287" t="str">
        <f>IF(INDEX('CoC Ranking Data'!$A$1:$CF$106,ROW($E60),7)&lt;&gt;"",INDEX('CoC Ranking Data'!$A$1:$CF$106,ROW($E60),7),"")</f>
        <v>PH</v>
      </c>
      <c r="D57" s="317">
        <f>IF(INDEX('CoC Ranking Data'!$A$1:$CF$106,ROW($E60),48)&lt;&gt;"",INDEX('CoC Ranking Data'!$A$1:$CF$106,ROW($E60),48),"")</f>
        <v>2</v>
      </c>
      <c r="E57" s="318"/>
    </row>
    <row r="58" spans="1:5" x14ac:dyDescent="0.2">
      <c r="A58" s="286" t="str">
        <f>IF(INDEX('CoC Ranking Data'!$A$1:$CF$106,ROW($E61),4)&lt;&gt;"",INDEX('CoC Ranking Data'!$A$1:$CF$106,ROW($E61),4),"")</f>
        <v/>
      </c>
      <c r="B58" s="286" t="str">
        <f>IF(INDEX('CoC Ranking Data'!$A$1:$CF$106,ROW($E61),5)&lt;&gt;"",INDEX('CoC Ranking Data'!$A$1:$CF$106,ROW($E61),5),"")</f>
        <v/>
      </c>
      <c r="C58" s="287" t="str">
        <f>IF(INDEX('CoC Ranking Data'!$A$1:$CF$106,ROW($E61),7)&lt;&gt;"",INDEX('CoC Ranking Data'!$A$1:$CF$106,ROW($E61),7),"")</f>
        <v/>
      </c>
      <c r="D58" s="317" t="str">
        <f>IF(INDEX('CoC Ranking Data'!$A$1:$CF$106,ROW($E61),48)&lt;&gt;"",INDEX('CoC Ranking Data'!$A$1:$CF$106,ROW($E61),48),"")</f>
        <v/>
      </c>
      <c r="E58" s="318"/>
    </row>
    <row r="59" spans="1:5" x14ac:dyDescent="0.2">
      <c r="A59" s="286" t="str">
        <f>IF(INDEX('CoC Ranking Data'!$A$1:$CF$106,ROW($E62),4)&lt;&gt;"",INDEX('CoC Ranking Data'!$A$1:$CF$106,ROW($E62),4),"")</f>
        <v/>
      </c>
      <c r="B59" s="286" t="str">
        <f>IF(INDEX('CoC Ranking Data'!$A$1:$CF$106,ROW($E62),5)&lt;&gt;"",INDEX('CoC Ranking Data'!$A$1:$CF$106,ROW($E62),5),"")</f>
        <v/>
      </c>
      <c r="C59" s="287" t="str">
        <f>IF(INDEX('CoC Ranking Data'!$A$1:$CF$106,ROW($E62),7)&lt;&gt;"",INDEX('CoC Ranking Data'!$A$1:$CF$106,ROW($E62),7),"")</f>
        <v/>
      </c>
      <c r="D59" s="317" t="str">
        <f>IF(INDEX('CoC Ranking Data'!$A$1:$CF$106,ROW($E62),48)&lt;&gt;"",INDEX('CoC Ranking Data'!$A$1:$CF$106,ROW($E62),48),"")</f>
        <v/>
      </c>
      <c r="E59" s="318"/>
    </row>
    <row r="60" spans="1:5" x14ac:dyDescent="0.2">
      <c r="A60" s="286" t="str">
        <f>IF(INDEX('CoC Ranking Data'!$A$1:$CF$106,ROW($E63),4)&lt;&gt;"",INDEX('CoC Ranking Data'!$A$1:$CF$106,ROW($E63),4),"")</f>
        <v/>
      </c>
      <c r="B60" s="286" t="str">
        <f>IF(INDEX('CoC Ranking Data'!$A$1:$CF$106,ROW($E63),5)&lt;&gt;"",INDEX('CoC Ranking Data'!$A$1:$CF$106,ROW($E63),5),"")</f>
        <v/>
      </c>
      <c r="C60" s="287" t="str">
        <f>IF(INDEX('CoC Ranking Data'!$A$1:$CF$106,ROW($E63),7)&lt;&gt;"",INDEX('CoC Ranking Data'!$A$1:$CF$106,ROW($E63),7),"")</f>
        <v/>
      </c>
      <c r="D60" s="317" t="str">
        <f>IF(INDEX('CoC Ranking Data'!$A$1:$CF$106,ROW($E63),48)&lt;&gt;"",INDEX('CoC Ranking Data'!$A$1:$CF$106,ROW($E63),48),"")</f>
        <v/>
      </c>
      <c r="E60" s="318"/>
    </row>
    <row r="61" spans="1:5" x14ac:dyDescent="0.2">
      <c r="A61" s="286" t="str">
        <f>IF(INDEX('CoC Ranking Data'!$A$1:$CF$106,ROW($E64),4)&lt;&gt;"",INDEX('CoC Ranking Data'!$A$1:$CF$106,ROW($E64),4),"")</f>
        <v/>
      </c>
      <c r="B61" s="286" t="str">
        <f>IF(INDEX('CoC Ranking Data'!$A$1:$CF$106,ROW($E64),5)&lt;&gt;"",INDEX('CoC Ranking Data'!$A$1:$CF$106,ROW($E64),5),"")</f>
        <v/>
      </c>
      <c r="C61" s="287" t="str">
        <f>IF(INDEX('CoC Ranking Data'!$A$1:$CF$106,ROW($E64),7)&lt;&gt;"",INDEX('CoC Ranking Data'!$A$1:$CF$106,ROW($E64),7),"")</f>
        <v/>
      </c>
      <c r="D61" s="317" t="str">
        <f>IF(INDEX('CoC Ranking Data'!$A$1:$CF$106,ROW($E64),48)&lt;&gt;"",INDEX('CoC Ranking Data'!$A$1:$CF$106,ROW($E64),48),"")</f>
        <v/>
      </c>
      <c r="E61" s="318"/>
    </row>
    <row r="62" spans="1:5" x14ac:dyDescent="0.2">
      <c r="A62" s="286" t="str">
        <f>IF(INDEX('CoC Ranking Data'!$A$1:$CF$106,ROW($E65),4)&lt;&gt;"",INDEX('CoC Ranking Data'!$A$1:$CF$106,ROW($E65),4),"")</f>
        <v/>
      </c>
      <c r="B62" s="286" t="str">
        <f>IF(INDEX('CoC Ranking Data'!$A$1:$CF$106,ROW($E65),5)&lt;&gt;"",INDEX('CoC Ranking Data'!$A$1:$CF$106,ROW($E65),5),"")</f>
        <v/>
      </c>
      <c r="C62" s="287" t="str">
        <f>IF(INDEX('CoC Ranking Data'!$A$1:$CF$106,ROW($E65),7)&lt;&gt;"",INDEX('CoC Ranking Data'!$A$1:$CF$106,ROW($E65),7),"")</f>
        <v/>
      </c>
      <c r="D62" s="317" t="str">
        <f>IF(INDEX('CoC Ranking Data'!$A$1:$CF$106,ROW($E65),48)&lt;&gt;"",INDEX('CoC Ranking Data'!$A$1:$CF$106,ROW($E65),48),"")</f>
        <v/>
      </c>
      <c r="E62" s="318"/>
    </row>
    <row r="63" spans="1:5" x14ac:dyDescent="0.2">
      <c r="A63" s="286" t="str">
        <f>IF(INDEX('CoC Ranking Data'!$A$1:$CF$106,ROW($E66),4)&lt;&gt;"",INDEX('CoC Ranking Data'!$A$1:$CF$106,ROW($E66),4),"")</f>
        <v/>
      </c>
      <c r="B63" s="286" t="str">
        <f>IF(INDEX('CoC Ranking Data'!$A$1:$CF$106,ROW($E66),5)&lt;&gt;"",INDEX('CoC Ranking Data'!$A$1:$CF$106,ROW($E66),5),"")</f>
        <v/>
      </c>
      <c r="C63" s="287" t="str">
        <f>IF(INDEX('CoC Ranking Data'!$A$1:$CF$106,ROW($E66),7)&lt;&gt;"",INDEX('CoC Ranking Data'!$A$1:$CF$106,ROW($E66),7),"")</f>
        <v/>
      </c>
      <c r="D63" s="317" t="str">
        <f>IF(INDEX('CoC Ranking Data'!$A$1:$CF$106,ROW($E66),48)&lt;&gt;"",INDEX('CoC Ranking Data'!$A$1:$CF$106,ROW($E66),48),"")</f>
        <v/>
      </c>
      <c r="E63" s="318"/>
    </row>
    <row r="64" spans="1:5" x14ac:dyDescent="0.2">
      <c r="A64" s="286" t="str">
        <f>IF(INDEX('CoC Ranking Data'!$A$1:$CF$106,ROW($E67),4)&lt;&gt;"",INDEX('CoC Ranking Data'!$A$1:$CF$106,ROW($E67),4),"")</f>
        <v/>
      </c>
      <c r="B64" s="286" t="str">
        <f>IF(INDEX('CoC Ranking Data'!$A$1:$CF$106,ROW($E67),5)&lt;&gt;"",INDEX('CoC Ranking Data'!$A$1:$CF$106,ROW($E67),5),"")</f>
        <v/>
      </c>
      <c r="C64" s="287" t="str">
        <f>IF(INDEX('CoC Ranking Data'!$A$1:$CF$106,ROW($E67),7)&lt;&gt;"",INDEX('CoC Ranking Data'!$A$1:$CF$106,ROW($E67),7),"")</f>
        <v/>
      </c>
      <c r="D64" s="317" t="str">
        <f>IF(INDEX('CoC Ranking Data'!$A$1:$CF$106,ROW($E67),48)&lt;&gt;"",INDEX('CoC Ranking Data'!$A$1:$CF$106,ROW($E67),48),"")</f>
        <v/>
      </c>
      <c r="E64" s="318"/>
    </row>
    <row r="65" spans="1:5" x14ac:dyDescent="0.2">
      <c r="A65" s="286" t="str">
        <f>IF(INDEX('CoC Ranking Data'!$A$1:$CF$106,ROW($E68),4)&lt;&gt;"",INDEX('CoC Ranking Data'!$A$1:$CF$106,ROW($E68),4),"")</f>
        <v/>
      </c>
      <c r="B65" s="286" t="str">
        <f>IF(INDEX('CoC Ranking Data'!$A$1:$CF$106,ROW($E68),5)&lt;&gt;"",INDEX('CoC Ranking Data'!$A$1:$CF$106,ROW($E68),5),"")</f>
        <v/>
      </c>
      <c r="C65" s="287" t="str">
        <f>IF(INDEX('CoC Ranking Data'!$A$1:$CF$106,ROW($E68),7)&lt;&gt;"",INDEX('CoC Ranking Data'!$A$1:$CF$106,ROW($E68),7),"")</f>
        <v/>
      </c>
      <c r="D65" s="317" t="str">
        <f>IF(INDEX('CoC Ranking Data'!$A$1:$CF$106,ROW($E68),48)&lt;&gt;"",INDEX('CoC Ranking Data'!$A$1:$CF$106,ROW($E68),48),"")</f>
        <v/>
      </c>
      <c r="E65" s="318"/>
    </row>
    <row r="66" spans="1:5" x14ac:dyDescent="0.2">
      <c r="A66" s="286" t="str">
        <f>IF(INDEX('CoC Ranking Data'!$A$1:$CF$106,ROW($E69),4)&lt;&gt;"",INDEX('CoC Ranking Data'!$A$1:$CF$106,ROW($E69),4),"")</f>
        <v/>
      </c>
      <c r="B66" s="286" t="str">
        <f>IF(INDEX('CoC Ranking Data'!$A$1:$CF$106,ROW($E69),5)&lt;&gt;"",INDEX('CoC Ranking Data'!$A$1:$CF$106,ROW($E69),5),"")</f>
        <v/>
      </c>
      <c r="C66" s="287" t="str">
        <f>IF(INDEX('CoC Ranking Data'!$A$1:$CF$106,ROW($E69),7)&lt;&gt;"",INDEX('CoC Ranking Data'!$A$1:$CF$106,ROW($E69),7),"")</f>
        <v/>
      </c>
      <c r="D66" s="317" t="str">
        <f>IF(INDEX('CoC Ranking Data'!$A$1:$CF$106,ROW($E69),48)&lt;&gt;"",INDEX('CoC Ranking Data'!$A$1:$CF$106,ROW($E69),48),"")</f>
        <v/>
      </c>
      <c r="E66" s="318"/>
    </row>
    <row r="67" spans="1:5" x14ac:dyDescent="0.2">
      <c r="A67" s="286" t="str">
        <f>IF(INDEX('CoC Ranking Data'!$A$1:$CF$106,ROW($E70),4)&lt;&gt;"",INDEX('CoC Ranking Data'!$A$1:$CF$106,ROW($E70),4),"")</f>
        <v/>
      </c>
      <c r="B67" s="286" t="str">
        <f>IF(INDEX('CoC Ranking Data'!$A$1:$CF$106,ROW($E70),5)&lt;&gt;"",INDEX('CoC Ranking Data'!$A$1:$CF$106,ROW($E70),5),"")</f>
        <v/>
      </c>
      <c r="C67" s="287" t="str">
        <f>IF(INDEX('CoC Ranking Data'!$A$1:$CF$106,ROW($E70),7)&lt;&gt;"",INDEX('CoC Ranking Data'!$A$1:$CF$106,ROW($E70),7),"")</f>
        <v/>
      </c>
      <c r="D67" s="317" t="str">
        <f>IF(INDEX('CoC Ranking Data'!$A$1:$CF$106,ROW($E70),48)&lt;&gt;"",INDEX('CoC Ranking Data'!$A$1:$CF$106,ROW($E70),48),"")</f>
        <v/>
      </c>
      <c r="E67" s="318"/>
    </row>
    <row r="68" spans="1:5" x14ac:dyDescent="0.2">
      <c r="A68" s="286" t="str">
        <f>IF(INDEX('CoC Ranking Data'!$A$1:$CF$106,ROW($E71),4)&lt;&gt;"",INDEX('CoC Ranking Data'!$A$1:$CF$106,ROW($E71),4),"")</f>
        <v/>
      </c>
      <c r="B68" s="286" t="str">
        <f>IF(INDEX('CoC Ranking Data'!$A$1:$CF$106,ROW($E71),5)&lt;&gt;"",INDEX('CoC Ranking Data'!$A$1:$CF$106,ROW($E71),5),"")</f>
        <v/>
      </c>
      <c r="C68" s="287" t="str">
        <f>IF(INDEX('CoC Ranking Data'!$A$1:$CF$106,ROW($E71),7)&lt;&gt;"",INDEX('CoC Ranking Data'!$A$1:$CF$106,ROW($E71),7),"")</f>
        <v/>
      </c>
      <c r="D68" s="317" t="str">
        <f>IF(INDEX('CoC Ranking Data'!$A$1:$CF$106,ROW($E71),48)&lt;&gt;"",INDEX('CoC Ranking Data'!$A$1:$CF$106,ROW($E71),48),"")</f>
        <v/>
      </c>
      <c r="E68" s="318"/>
    </row>
    <row r="69" spans="1:5" x14ac:dyDescent="0.2">
      <c r="A69" s="286" t="str">
        <f>IF(INDEX('CoC Ranking Data'!$A$1:$CF$106,ROW($E72),4)&lt;&gt;"",INDEX('CoC Ranking Data'!$A$1:$CF$106,ROW($E72),4),"")</f>
        <v/>
      </c>
      <c r="B69" s="286" t="str">
        <f>IF(INDEX('CoC Ranking Data'!$A$1:$CF$106,ROW($E72),5)&lt;&gt;"",INDEX('CoC Ranking Data'!$A$1:$CF$106,ROW($E72),5),"")</f>
        <v/>
      </c>
      <c r="C69" s="287" t="str">
        <f>IF(INDEX('CoC Ranking Data'!$A$1:$CF$106,ROW($E72),7)&lt;&gt;"",INDEX('CoC Ranking Data'!$A$1:$CF$106,ROW($E72),7),"")</f>
        <v/>
      </c>
      <c r="D69" s="317" t="str">
        <f>IF(INDEX('CoC Ranking Data'!$A$1:$CF$106,ROW($E72),48)&lt;&gt;"",INDEX('CoC Ranking Data'!$A$1:$CF$106,ROW($E72),48),"")</f>
        <v/>
      </c>
      <c r="E69" s="318"/>
    </row>
    <row r="70" spans="1:5" x14ac:dyDescent="0.2">
      <c r="A70" s="286" t="str">
        <f>IF(INDEX('CoC Ranking Data'!$A$1:$CF$106,ROW($E73),4)&lt;&gt;"",INDEX('CoC Ranking Data'!$A$1:$CF$106,ROW($E73),4),"")</f>
        <v/>
      </c>
      <c r="B70" s="286" t="str">
        <f>IF(INDEX('CoC Ranking Data'!$A$1:$CF$106,ROW($E73),5)&lt;&gt;"",INDEX('CoC Ranking Data'!$A$1:$CF$106,ROW($E73),5),"")</f>
        <v/>
      </c>
      <c r="C70" s="287" t="str">
        <f>IF(INDEX('CoC Ranking Data'!$A$1:$CF$106,ROW($E73),7)&lt;&gt;"",INDEX('CoC Ranking Data'!$A$1:$CF$106,ROW($E73),7),"")</f>
        <v/>
      </c>
      <c r="D70" s="317" t="str">
        <f>IF(INDEX('CoC Ranking Data'!$A$1:$CF$106,ROW($E73),48)&lt;&gt;"",INDEX('CoC Ranking Data'!$A$1:$CF$106,ROW($E73),48),"")</f>
        <v/>
      </c>
      <c r="E70" s="318"/>
    </row>
    <row r="71" spans="1:5" x14ac:dyDescent="0.2">
      <c r="A71" s="286" t="str">
        <f>IF(INDEX('CoC Ranking Data'!$A$1:$CF$106,ROW($E74),4)&lt;&gt;"",INDEX('CoC Ranking Data'!$A$1:$CF$106,ROW($E74),4),"")</f>
        <v/>
      </c>
      <c r="B71" s="286" t="str">
        <f>IF(INDEX('CoC Ranking Data'!$A$1:$CF$106,ROW($E74),5)&lt;&gt;"",INDEX('CoC Ranking Data'!$A$1:$CF$106,ROW($E74),5),"")</f>
        <v/>
      </c>
      <c r="C71" s="287" t="str">
        <f>IF(INDEX('CoC Ranking Data'!$A$1:$CF$106,ROW($E74),7)&lt;&gt;"",INDEX('CoC Ranking Data'!$A$1:$CF$106,ROW($E74),7),"")</f>
        <v/>
      </c>
      <c r="D71" s="317" t="str">
        <f>IF(INDEX('CoC Ranking Data'!$A$1:$CF$106,ROW($E74),48)&lt;&gt;"",INDEX('CoC Ranking Data'!$A$1:$CF$106,ROW($E74),48),"")</f>
        <v/>
      </c>
      <c r="E71" s="318"/>
    </row>
    <row r="72" spans="1:5" x14ac:dyDescent="0.2">
      <c r="A72" s="286" t="str">
        <f>IF(INDEX('CoC Ranking Data'!$A$1:$CF$106,ROW($E75),4)&lt;&gt;"",INDEX('CoC Ranking Data'!$A$1:$CF$106,ROW($E75),4),"")</f>
        <v/>
      </c>
      <c r="B72" s="286" t="str">
        <f>IF(INDEX('CoC Ranking Data'!$A$1:$CF$106,ROW($E75),5)&lt;&gt;"",INDEX('CoC Ranking Data'!$A$1:$CF$106,ROW($E75),5),"")</f>
        <v/>
      </c>
      <c r="C72" s="287" t="str">
        <f>IF(INDEX('CoC Ranking Data'!$A$1:$CF$106,ROW($E75),7)&lt;&gt;"",INDEX('CoC Ranking Data'!$A$1:$CF$106,ROW($E75),7),"")</f>
        <v/>
      </c>
      <c r="D72" s="317" t="str">
        <f>IF(INDEX('CoC Ranking Data'!$A$1:$CF$106,ROW($E75),48)&lt;&gt;"",INDEX('CoC Ranking Data'!$A$1:$CF$106,ROW($E75),48),"")</f>
        <v/>
      </c>
      <c r="E72" s="318"/>
    </row>
    <row r="73" spans="1:5" x14ac:dyDescent="0.2">
      <c r="A73" s="286" t="str">
        <f>IF(INDEX('CoC Ranking Data'!$A$1:$CF$106,ROW($E76),4)&lt;&gt;"",INDEX('CoC Ranking Data'!$A$1:$CF$106,ROW($E76),4),"")</f>
        <v/>
      </c>
      <c r="B73" s="286" t="str">
        <f>IF(INDEX('CoC Ranking Data'!$A$1:$CF$106,ROW($E76),5)&lt;&gt;"",INDEX('CoC Ranking Data'!$A$1:$CF$106,ROW($E76),5),"")</f>
        <v/>
      </c>
      <c r="C73" s="287" t="str">
        <f>IF(INDEX('CoC Ranking Data'!$A$1:$CF$106,ROW($E76),7)&lt;&gt;"",INDEX('CoC Ranking Data'!$A$1:$CF$106,ROW($E76),7),"")</f>
        <v/>
      </c>
      <c r="D73" s="317" t="str">
        <f>IF(INDEX('CoC Ranking Data'!$A$1:$CF$106,ROW($E76),48)&lt;&gt;"",INDEX('CoC Ranking Data'!$A$1:$CF$106,ROW($E76),48),"")</f>
        <v/>
      </c>
      <c r="E73" s="318"/>
    </row>
    <row r="74" spans="1:5" x14ac:dyDescent="0.2">
      <c r="A74" s="286" t="str">
        <f>IF(INDEX('CoC Ranking Data'!$A$1:$CF$106,ROW($E77),4)&lt;&gt;"",INDEX('CoC Ranking Data'!$A$1:$CF$106,ROW($E77),4),"")</f>
        <v/>
      </c>
      <c r="B74" s="286" t="str">
        <f>IF(INDEX('CoC Ranking Data'!$A$1:$CF$106,ROW($E77),5)&lt;&gt;"",INDEX('CoC Ranking Data'!$A$1:$CF$106,ROW($E77),5),"")</f>
        <v/>
      </c>
      <c r="C74" s="287" t="str">
        <f>IF(INDEX('CoC Ranking Data'!$A$1:$CF$106,ROW($E77),7)&lt;&gt;"",INDEX('CoC Ranking Data'!$A$1:$CF$106,ROW($E77),7),"")</f>
        <v/>
      </c>
      <c r="D74" s="317" t="str">
        <f>IF(INDEX('CoC Ranking Data'!$A$1:$CF$106,ROW($E77),48)&lt;&gt;"",INDEX('CoC Ranking Data'!$A$1:$CF$106,ROW($E77),48),"")</f>
        <v/>
      </c>
      <c r="E74" s="318"/>
    </row>
    <row r="75" spans="1:5" x14ac:dyDescent="0.2">
      <c r="A75" s="286" t="str">
        <f>IF(INDEX('CoC Ranking Data'!$A$1:$CF$106,ROW($E78),4)&lt;&gt;"",INDEX('CoC Ranking Data'!$A$1:$CF$106,ROW($E78),4),"")</f>
        <v/>
      </c>
      <c r="B75" s="286" t="str">
        <f>IF(INDEX('CoC Ranking Data'!$A$1:$CF$106,ROW($E78),5)&lt;&gt;"",INDEX('CoC Ranking Data'!$A$1:$CF$106,ROW($E78),5),"")</f>
        <v/>
      </c>
      <c r="C75" s="287" t="str">
        <f>IF(INDEX('CoC Ranking Data'!$A$1:$CF$106,ROW($E78),7)&lt;&gt;"",INDEX('CoC Ranking Data'!$A$1:$CF$106,ROW($E78),7),"")</f>
        <v/>
      </c>
      <c r="D75" s="317" t="str">
        <f>IF(INDEX('CoC Ranking Data'!$A$1:$CF$106,ROW($E78),48)&lt;&gt;"",INDEX('CoC Ranking Data'!$A$1:$CF$106,ROW($E78),48),"")</f>
        <v/>
      </c>
      <c r="E75" s="318"/>
    </row>
    <row r="76" spans="1:5" x14ac:dyDescent="0.2">
      <c r="A76" s="286" t="str">
        <f>IF(INDEX('CoC Ranking Data'!$A$1:$CF$106,ROW($E79),4)&lt;&gt;"",INDEX('CoC Ranking Data'!$A$1:$CF$106,ROW($E79),4),"")</f>
        <v/>
      </c>
      <c r="B76" s="286" t="str">
        <f>IF(INDEX('CoC Ranking Data'!$A$1:$CF$106,ROW($E79),5)&lt;&gt;"",INDEX('CoC Ranking Data'!$A$1:$CF$106,ROW($E79),5),"")</f>
        <v/>
      </c>
      <c r="C76" s="287" t="str">
        <f>IF(INDEX('CoC Ranking Data'!$A$1:$CF$106,ROW($E79),7)&lt;&gt;"",INDEX('CoC Ranking Data'!$A$1:$CF$106,ROW($E79),7),"")</f>
        <v/>
      </c>
      <c r="D76" s="317" t="str">
        <f>IF(INDEX('CoC Ranking Data'!$A$1:$CF$106,ROW($E79),48)&lt;&gt;"",INDEX('CoC Ranking Data'!$A$1:$CF$106,ROW($E79),48),"")</f>
        <v/>
      </c>
      <c r="E76" s="318"/>
    </row>
    <row r="77" spans="1:5" x14ac:dyDescent="0.2">
      <c r="A77" s="286" t="str">
        <f>IF(INDEX('CoC Ranking Data'!$A$1:$CF$106,ROW($E80),4)&lt;&gt;"",INDEX('CoC Ranking Data'!$A$1:$CF$106,ROW($E80),4),"")</f>
        <v/>
      </c>
      <c r="B77" s="286" t="str">
        <f>IF(INDEX('CoC Ranking Data'!$A$1:$CF$106,ROW($E80),5)&lt;&gt;"",INDEX('CoC Ranking Data'!$A$1:$CF$106,ROW($E80),5),"")</f>
        <v/>
      </c>
      <c r="C77" s="287" t="str">
        <f>IF(INDEX('CoC Ranking Data'!$A$1:$CF$106,ROW($E80),7)&lt;&gt;"",INDEX('CoC Ranking Data'!$A$1:$CF$106,ROW($E80),7),"")</f>
        <v/>
      </c>
      <c r="D77" s="317" t="str">
        <f>IF(INDEX('CoC Ranking Data'!$A$1:$CF$106,ROW($E80),48)&lt;&gt;"",INDEX('CoC Ranking Data'!$A$1:$CF$106,ROW($E80),48),"")</f>
        <v/>
      </c>
      <c r="E77" s="318"/>
    </row>
    <row r="78" spans="1:5" x14ac:dyDescent="0.2">
      <c r="A78" s="286" t="str">
        <f>IF(INDEX('CoC Ranking Data'!$A$1:$CF$106,ROW($E81),4)&lt;&gt;"",INDEX('CoC Ranking Data'!$A$1:$CF$106,ROW($E81),4),"")</f>
        <v/>
      </c>
      <c r="B78" s="286" t="str">
        <f>IF(INDEX('CoC Ranking Data'!$A$1:$CF$106,ROW($E81),5)&lt;&gt;"",INDEX('CoC Ranking Data'!$A$1:$CF$106,ROW($E81),5),"")</f>
        <v/>
      </c>
      <c r="C78" s="287" t="str">
        <f>IF(INDEX('CoC Ranking Data'!$A$1:$CF$106,ROW($E81),7)&lt;&gt;"",INDEX('CoC Ranking Data'!$A$1:$CF$106,ROW($E81),7),"")</f>
        <v/>
      </c>
      <c r="D78" s="317" t="str">
        <f>IF(INDEX('CoC Ranking Data'!$A$1:$CF$106,ROW($E81),48)&lt;&gt;"",INDEX('CoC Ranking Data'!$A$1:$CF$106,ROW($E81),48),"")</f>
        <v/>
      </c>
      <c r="E78" s="318"/>
    </row>
    <row r="79" spans="1:5" x14ac:dyDescent="0.2">
      <c r="A79" s="286" t="str">
        <f>IF(INDEX('CoC Ranking Data'!$A$1:$CF$106,ROW($E82),4)&lt;&gt;"",INDEX('CoC Ranking Data'!$A$1:$CF$106,ROW($E82),4),"")</f>
        <v/>
      </c>
      <c r="B79" s="286" t="str">
        <f>IF(INDEX('CoC Ranking Data'!$A$1:$CF$106,ROW($E82),5)&lt;&gt;"",INDEX('CoC Ranking Data'!$A$1:$CF$106,ROW($E82),5),"")</f>
        <v/>
      </c>
      <c r="C79" s="287" t="str">
        <f>IF(INDEX('CoC Ranking Data'!$A$1:$CF$106,ROW($E82),7)&lt;&gt;"",INDEX('CoC Ranking Data'!$A$1:$CF$106,ROW($E82),7),"")</f>
        <v/>
      </c>
      <c r="D79" s="317" t="str">
        <f>IF(INDEX('CoC Ranking Data'!$A$1:$CF$106,ROW($E82),48)&lt;&gt;"",INDEX('CoC Ranking Data'!$A$1:$CF$106,ROW($E82),48),"")</f>
        <v/>
      </c>
      <c r="E79" s="318"/>
    </row>
    <row r="80" spans="1:5" x14ac:dyDescent="0.2">
      <c r="A80" s="286" t="str">
        <f>IF(INDEX('CoC Ranking Data'!$A$1:$CF$106,ROW($E83),4)&lt;&gt;"",INDEX('CoC Ranking Data'!$A$1:$CF$106,ROW($E83),4),"")</f>
        <v/>
      </c>
      <c r="B80" s="286" t="str">
        <f>IF(INDEX('CoC Ranking Data'!$A$1:$CF$106,ROW($E83),5)&lt;&gt;"",INDEX('CoC Ranking Data'!$A$1:$CF$106,ROW($E83),5),"")</f>
        <v/>
      </c>
      <c r="C80" s="287" t="str">
        <f>IF(INDEX('CoC Ranking Data'!$A$1:$CF$106,ROW($E83),7)&lt;&gt;"",INDEX('CoC Ranking Data'!$A$1:$CF$106,ROW($E83),7),"")</f>
        <v/>
      </c>
      <c r="D80" s="317" t="str">
        <f>IF(INDEX('CoC Ranking Data'!$A$1:$CF$106,ROW($E83),48)&lt;&gt;"",INDEX('CoC Ranking Data'!$A$1:$CF$106,ROW($E83),48),"")</f>
        <v/>
      </c>
      <c r="E80" s="318"/>
    </row>
    <row r="81" spans="1:5" x14ac:dyDescent="0.2">
      <c r="A81" s="286" t="str">
        <f>IF(INDEX('CoC Ranking Data'!$A$1:$CF$106,ROW($E84),4)&lt;&gt;"",INDEX('CoC Ranking Data'!$A$1:$CF$106,ROW($E84),4),"")</f>
        <v/>
      </c>
      <c r="B81" s="286" t="str">
        <f>IF(INDEX('CoC Ranking Data'!$A$1:$CF$106,ROW($E84),5)&lt;&gt;"",INDEX('CoC Ranking Data'!$A$1:$CF$106,ROW($E84),5),"")</f>
        <v/>
      </c>
      <c r="C81" s="287" t="str">
        <f>IF(INDEX('CoC Ranking Data'!$A$1:$CF$106,ROW($E84),7)&lt;&gt;"",INDEX('CoC Ranking Data'!$A$1:$CF$106,ROW($E84),7),"")</f>
        <v/>
      </c>
      <c r="D81" s="317" t="str">
        <f>IF(INDEX('CoC Ranking Data'!$A$1:$CF$106,ROW($E84),48)&lt;&gt;"",INDEX('CoC Ranking Data'!$A$1:$CF$106,ROW($E84),48),"")</f>
        <v/>
      </c>
      <c r="E81" s="318"/>
    </row>
    <row r="82" spans="1:5" x14ac:dyDescent="0.2">
      <c r="A82" s="286" t="str">
        <f>IF(INDEX('CoC Ranking Data'!$A$1:$CF$106,ROW($E85),4)&lt;&gt;"",INDEX('CoC Ranking Data'!$A$1:$CF$106,ROW($E85),4),"")</f>
        <v/>
      </c>
      <c r="B82" s="286" t="str">
        <f>IF(INDEX('CoC Ranking Data'!$A$1:$CF$106,ROW($E85),5)&lt;&gt;"",INDEX('CoC Ranking Data'!$A$1:$CF$106,ROW($E85),5),"")</f>
        <v/>
      </c>
      <c r="C82" s="287" t="str">
        <f>IF(INDEX('CoC Ranking Data'!$A$1:$CF$106,ROW($E85),7)&lt;&gt;"",INDEX('CoC Ranking Data'!$A$1:$CF$106,ROW($E85),7),"")</f>
        <v/>
      </c>
      <c r="D82" s="317" t="str">
        <f>IF(INDEX('CoC Ranking Data'!$A$1:$CF$106,ROW($E85),48)&lt;&gt;"",INDEX('CoC Ranking Data'!$A$1:$CF$106,ROW($E85),48),"")</f>
        <v/>
      </c>
      <c r="E82" s="318"/>
    </row>
    <row r="83" spans="1:5" x14ac:dyDescent="0.2">
      <c r="A83" s="286" t="str">
        <f>IF(INDEX('CoC Ranking Data'!$A$1:$CF$106,ROW($E86),4)&lt;&gt;"",INDEX('CoC Ranking Data'!$A$1:$CF$106,ROW($E86),4),"")</f>
        <v/>
      </c>
      <c r="B83" s="286" t="str">
        <f>IF(INDEX('CoC Ranking Data'!$A$1:$CF$106,ROW($E86),5)&lt;&gt;"",INDEX('CoC Ranking Data'!$A$1:$CF$106,ROW($E86),5),"")</f>
        <v/>
      </c>
      <c r="C83" s="287" t="str">
        <f>IF(INDEX('CoC Ranking Data'!$A$1:$CF$106,ROW($E86),7)&lt;&gt;"",INDEX('CoC Ranking Data'!$A$1:$CF$106,ROW($E86),7),"")</f>
        <v/>
      </c>
      <c r="D83" s="317" t="str">
        <f>IF(INDEX('CoC Ranking Data'!$A$1:$CF$106,ROW($E86),48)&lt;&gt;"",INDEX('CoC Ranking Data'!$A$1:$CF$106,ROW($E86),48),"")</f>
        <v/>
      </c>
      <c r="E83" s="318"/>
    </row>
    <row r="84" spans="1:5" x14ac:dyDescent="0.2">
      <c r="A84" s="286" t="str">
        <f>IF(INDEX('CoC Ranking Data'!$A$1:$CF$106,ROW($E87),4)&lt;&gt;"",INDEX('CoC Ranking Data'!$A$1:$CF$106,ROW($E87),4),"")</f>
        <v/>
      </c>
      <c r="B84" s="286" t="str">
        <f>IF(INDEX('CoC Ranking Data'!$A$1:$CF$106,ROW($E87),5)&lt;&gt;"",INDEX('CoC Ranking Data'!$A$1:$CF$106,ROW($E87),5),"")</f>
        <v/>
      </c>
      <c r="C84" s="287" t="str">
        <f>IF(INDEX('CoC Ranking Data'!$A$1:$CF$106,ROW($E87),7)&lt;&gt;"",INDEX('CoC Ranking Data'!$A$1:$CF$106,ROW($E87),7),"")</f>
        <v/>
      </c>
      <c r="D84" s="317" t="str">
        <f>IF(INDEX('CoC Ranking Data'!$A$1:$CF$106,ROW($E87),48)&lt;&gt;"",INDEX('CoC Ranking Data'!$A$1:$CF$106,ROW($E87),48),"")</f>
        <v/>
      </c>
      <c r="E84" s="318"/>
    </row>
    <row r="85" spans="1:5" x14ac:dyDescent="0.2">
      <c r="A85" s="286" t="str">
        <f>IF(INDEX('CoC Ranking Data'!$A$1:$CF$106,ROW($E88),4)&lt;&gt;"",INDEX('CoC Ranking Data'!$A$1:$CF$106,ROW($E88),4),"")</f>
        <v/>
      </c>
      <c r="B85" s="286" t="str">
        <f>IF(INDEX('CoC Ranking Data'!$A$1:$CF$106,ROW($E88),5)&lt;&gt;"",INDEX('CoC Ranking Data'!$A$1:$CF$106,ROW($E88),5),"")</f>
        <v/>
      </c>
      <c r="C85" s="287" t="str">
        <f>IF(INDEX('CoC Ranking Data'!$A$1:$CF$106,ROW($E88),7)&lt;&gt;"",INDEX('CoC Ranking Data'!$A$1:$CF$106,ROW($E88),7),"")</f>
        <v/>
      </c>
      <c r="D85" s="317" t="str">
        <f>IF(INDEX('CoC Ranking Data'!$A$1:$CF$106,ROW($E88),48)&lt;&gt;"",INDEX('CoC Ranking Data'!$A$1:$CF$106,ROW($E88),48),"")</f>
        <v/>
      </c>
      <c r="E85" s="318"/>
    </row>
    <row r="86" spans="1:5" x14ac:dyDescent="0.2">
      <c r="A86" s="286" t="str">
        <f>IF(INDEX('CoC Ranking Data'!$A$1:$CF$106,ROW($E89),4)&lt;&gt;"",INDEX('CoC Ranking Data'!$A$1:$CF$106,ROW($E89),4),"")</f>
        <v/>
      </c>
      <c r="B86" s="286" t="str">
        <f>IF(INDEX('CoC Ranking Data'!$A$1:$CF$106,ROW($E89),5)&lt;&gt;"",INDEX('CoC Ranking Data'!$A$1:$CF$106,ROW($E89),5),"")</f>
        <v/>
      </c>
      <c r="C86" s="287" t="str">
        <f>IF(INDEX('CoC Ranking Data'!$A$1:$CF$106,ROW($E89),7)&lt;&gt;"",INDEX('CoC Ranking Data'!$A$1:$CF$106,ROW($E89),7),"")</f>
        <v/>
      </c>
      <c r="D86" s="317" t="str">
        <f>IF(INDEX('CoC Ranking Data'!$A$1:$CF$106,ROW($E89),48)&lt;&gt;"",INDEX('CoC Ranking Data'!$A$1:$CF$106,ROW($E89),48),"")</f>
        <v/>
      </c>
      <c r="E86" s="318"/>
    </row>
    <row r="87" spans="1:5" x14ac:dyDescent="0.2">
      <c r="A87" s="286" t="str">
        <f>IF(INDEX('CoC Ranking Data'!$A$1:$CF$106,ROW($E90),4)&lt;&gt;"",INDEX('CoC Ranking Data'!$A$1:$CF$106,ROW($E90),4),"")</f>
        <v/>
      </c>
      <c r="B87" s="286" t="str">
        <f>IF(INDEX('CoC Ranking Data'!$A$1:$CF$106,ROW($E90),5)&lt;&gt;"",INDEX('CoC Ranking Data'!$A$1:$CF$106,ROW($E90),5),"")</f>
        <v/>
      </c>
      <c r="C87" s="287" t="str">
        <f>IF(INDEX('CoC Ranking Data'!$A$1:$CF$106,ROW($E90),7)&lt;&gt;"",INDEX('CoC Ranking Data'!$A$1:$CF$106,ROW($E90),7),"")</f>
        <v/>
      </c>
      <c r="D87" s="317" t="str">
        <f>IF(INDEX('CoC Ranking Data'!$A$1:$CF$106,ROW($E90),48)&lt;&gt;"",INDEX('CoC Ranking Data'!$A$1:$CF$106,ROW($E90),48),"")</f>
        <v/>
      </c>
      <c r="E87" s="318"/>
    </row>
    <row r="88" spans="1:5" x14ac:dyDescent="0.2">
      <c r="A88" s="286" t="str">
        <f>IF(INDEX('CoC Ranking Data'!$A$1:$CF$106,ROW($E91),4)&lt;&gt;"",INDEX('CoC Ranking Data'!$A$1:$CF$106,ROW($E91),4),"")</f>
        <v/>
      </c>
      <c r="B88" s="286" t="str">
        <f>IF(INDEX('CoC Ranking Data'!$A$1:$CF$106,ROW($E91),5)&lt;&gt;"",INDEX('CoC Ranking Data'!$A$1:$CF$106,ROW($E91),5),"")</f>
        <v/>
      </c>
      <c r="C88" s="287" t="str">
        <f>IF(INDEX('CoC Ranking Data'!$A$1:$CF$106,ROW($E91),7)&lt;&gt;"",INDEX('CoC Ranking Data'!$A$1:$CF$106,ROW($E91),7),"")</f>
        <v/>
      </c>
      <c r="D88" s="317" t="str">
        <f>IF(INDEX('CoC Ranking Data'!$A$1:$CF$106,ROW($E91),48)&lt;&gt;"",INDEX('CoC Ranking Data'!$A$1:$CF$106,ROW($E91),48),"")</f>
        <v/>
      </c>
      <c r="E88" s="318"/>
    </row>
    <row r="89" spans="1:5" x14ac:dyDescent="0.2">
      <c r="A89" s="286" t="str">
        <f>IF(INDEX('CoC Ranking Data'!$A$1:$CF$106,ROW($E92),4)&lt;&gt;"",INDEX('CoC Ranking Data'!$A$1:$CF$106,ROW($E92),4),"")</f>
        <v/>
      </c>
      <c r="B89" s="286" t="str">
        <f>IF(INDEX('CoC Ranking Data'!$A$1:$CF$106,ROW($E92),5)&lt;&gt;"",INDEX('CoC Ranking Data'!$A$1:$CF$106,ROW($E92),5),"")</f>
        <v/>
      </c>
      <c r="C89" s="287" t="str">
        <f>IF(INDEX('CoC Ranking Data'!$A$1:$CF$106,ROW($E92),7)&lt;&gt;"",INDEX('CoC Ranking Data'!$A$1:$CF$106,ROW($E92),7),"")</f>
        <v/>
      </c>
      <c r="D89" s="317" t="str">
        <f>IF(INDEX('CoC Ranking Data'!$A$1:$CF$106,ROW($E92),48)&lt;&gt;"",INDEX('CoC Ranking Data'!$A$1:$CF$106,ROW($E92),48),"")</f>
        <v/>
      </c>
      <c r="E89" s="318"/>
    </row>
    <row r="90" spans="1:5" x14ac:dyDescent="0.2">
      <c r="A90" s="286" t="str">
        <f>IF(INDEX('CoC Ranking Data'!$A$1:$CF$106,ROW($E93),4)&lt;&gt;"",INDEX('CoC Ranking Data'!$A$1:$CF$106,ROW($E93),4),"")</f>
        <v/>
      </c>
      <c r="B90" s="286" t="str">
        <f>IF(INDEX('CoC Ranking Data'!$A$1:$CF$106,ROW($E93),5)&lt;&gt;"",INDEX('CoC Ranking Data'!$A$1:$CF$106,ROW($E93),5),"")</f>
        <v/>
      </c>
      <c r="C90" s="287" t="str">
        <f>IF(INDEX('CoC Ranking Data'!$A$1:$CF$106,ROW($E93),7)&lt;&gt;"",INDEX('CoC Ranking Data'!$A$1:$CF$106,ROW($E93),7),"")</f>
        <v/>
      </c>
      <c r="D90" s="317" t="str">
        <f>IF(INDEX('CoC Ranking Data'!$A$1:$CF$106,ROW($E93),48)&lt;&gt;"",INDEX('CoC Ranking Data'!$A$1:$CF$106,ROW($E93),48),"")</f>
        <v/>
      </c>
      <c r="E90" s="318"/>
    </row>
    <row r="91" spans="1:5" x14ac:dyDescent="0.2">
      <c r="A91" s="286" t="str">
        <f>IF(INDEX('CoC Ranking Data'!$A$1:$CF$106,ROW($E94),4)&lt;&gt;"",INDEX('CoC Ranking Data'!$A$1:$CF$106,ROW($E94),4),"")</f>
        <v/>
      </c>
      <c r="B91" s="286" t="str">
        <f>IF(INDEX('CoC Ranking Data'!$A$1:$CF$106,ROW($E94),5)&lt;&gt;"",INDEX('CoC Ranking Data'!$A$1:$CF$106,ROW($E94),5),"")</f>
        <v/>
      </c>
      <c r="C91" s="287" t="str">
        <f>IF(INDEX('CoC Ranking Data'!$A$1:$CF$106,ROW($E94),7)&lt;&gt;"",INDEX('CoC Ranking Data'!$A$1:$CF$106,ROW($E94),7),"")</f>
        <v/>
      </c>
      <c r="D91" s="317" t="str">
        <f>IF(INDEX('CoC Ranking Data'!$A$1:$CF$106,ROW($E94),48)&lt;&gt;"",INDEX('CoC Ranking Data'!$A$1:$CF$106,ROW($E94),48),"")</f>
        <v/>
      </c>
      <c r="E91" s="318"/>
    </row>
    <row r="92" spans="1:5" x14ac:dyDescent="0.2">
      <c r="A92" s="286" t="str">
        <f>IF(INDEX('CoC Ranking Data'!$A$1:$CF$106,ROW($E95),4)&lt;&gt;"",INDEX('CoC Ranking Data'!$A$1:$CF$106,ROW($E95),4),"")</f>
        <v/>
      </c>
      <c r="B92" s="286" t="str">
        <f>IF(INDEX('CoC Ranking Data'!$A$1:$CF$106,ROW($E95),5)&lt;&gt;"",INDEX('CoC Ranking Data'!$A$1:$CF$106,ROW($E95),5),"")</f>
        <v/>
      </c>
      <c r="C92" s="287" t="str">
        <f>IF(INDEX('CoC Ranking Data'!$A$1:$CF$106,ROW($E95),7)&lt;&gt;"",INDEX('CoC Ranking Data'!$A$1:$CF$106,ROW($E95),7),"")</f>
        <v/>
      </c>
      <c r="D92" s="317" t="str">
        <f>IF(INDEX('CoC Ranking Data'!$A$1:$CF$106,ROW($E95),48)&lt;&gt;"",INDEX('CoC Ranking Data'!$A$1:$CF$106,ROW($E95),48),"")</f>
        <v/>
      </c>
      <c r="E92" s="318"/>
    </row>
    <row r="93" spans="1:5" x14ac:dyDescent="0.2">
      <c r="A93" s="286" t="str">
        <f>IF(INDEX('CoC Ranking Data'!$A$1:$CF$106,ROW($E96),4)&lt;&gt;"",INDEX('CoC Ranking Data'!$A$1:$CF$106,ROW($E96),4),"")</f>
        <v/>
      </c>
      <c r="B93" s="286" t="str">
        <f>IF(INDEX('CoC Ranking Data'!$A$1:$CF$106,ROW($E96),5)&lt;&gt;"",INDEX('CoC Ranking Data'!$A$1:$CF$106,ROW($E96),5),"")</f>
        <v/>
      </c>
      <c r="C93" s="287" t="str">
        <f>IF(INDEX('CoC Ranking Data'!$A$1:$CF$106,ROW($E96),7)&lt;&gt;"",INDEX('CoC Ranking Data'!$A$1:$CF$106,ROW($E96),7),"")</f>
        <v/>
      </c>
      <c r="D93" s="317" t="str">
        <f>IF(INDEX('CoC Ranking Data'!$A$1:$CF$106,ROW($E96),48)&lt;&gt;"",INDEX('CoC Ranking Data'!$A$1:$CF$106,ROW($E96),48),"")</f>
        <v/>
      </c>
      <c r="E93" s="318"/>
    </row>
    <row r="94" spans="1:5" x14ac:dyDescent="0.2">
      <c r="A94" s="286" t="str">
        <f>IF(INDEX('CoC Ranking Data'!$A$1:$CF$106,ROW($E97),4)&lt;&gt;"",INDEX('CoC Ranking Data'!$A$1:$CF$106,ROW($E97),4),"")</f>
        <v/>
      </c>
      <c r="B94" s="286" t="str">
        <f>IF(INDEX('CoC Ranking Data'!$A$1:$CF$106,ROW($E97),5)&lt;&gt;"",INDEX('CoC Ranking Data'!$A$1:$CF$106,ROW($E97),5),"")</f>
        <v/>
      </c>
      <c r="C94" s="287" t="str">
        <f>IF(INDEX('CoC Ranking Data'!$A$1:$CF$106,ROW($E97),7)&lt;&gt;"",INDEX('CoC Ranking Data'!$A$1:$CF$106,ROW($E97),7),"")</f>
        <v/>
      </c>
      <c r="D94" s="317" t="str">
        <f>IF(INDEX('CoC Ranking Data'!$A$1:$CF$106,ROW($E97),48)&lt;&gt;"",INDEX('CoC Ranking Data'!$A$1:$CF$106,ROW($E97),48),"")</f>
        <v/>
      </c>
      <c r="E94" s="318"/>
    </row>
    <row r="95" spans="1:5" x14ac:dyDescent="0.2">
      <c r="A95" s="286" t="str">
        <f>IF(INDEX('CoC Ranking Data'!$A$1:$CF$106,ROW($E98),4)&lt;&gt;"",INDEX('CoC Ranking Data'!$A$1:$CF$106,ROW($E98),4),"")</f>
        <v/>
      </c>
      <c r="B95" s="286" t="str">
        <f>IF(INDEX('CoC Ranking Data'!$A$1:$CF$106,ROW($E98),5)&lt;&gt;"",INDEX('CoC Ranking Data'!$A$1:$CF$106,ROW($E98),5),"")</f>
        <v/>
      </c>
      <c r="C95" s="287" t="str">
        <f>IF(INDEX('CoC Ranking Data'!$A$1:$CF$106,ROW($E98),7)&lt;&gt;"",INDEX('CoC Ranking Data'!$A$1:$CF$106,ROW($E98),7),"")</f>
        <v/>
      </c>
      <c r="D95" s="317" t="str">
        <f>IF(INDEX('CoC Ranking Data'!$A$1:$CF$106,ROW($E98),48)&lt;&gt;"",INDEX('CoC Ranking Data'!$A$1:$CF$106,ROW($E98),48),"")</f>
        <v/>
      </c>
      <c r="E95" s="318"/>
    </row>
    <row r="96" spans="1:5" x14ac:dyDescent="0.2">
      <c r="A96" s="286" t="str">
        <f>IF(INDEX('CoC Ranking Data'!$A$1:$CF$106,ROW($E99),4)&lt;&gt;"",INDEX('CoC Ranking Data'!$A$1:$CF$106,ROW($E99),4),"")</f>
        <v/>
      </c>
      <c r="B96" s="286" t="str">
        <f>IF(INDEX('CoC Ranking Data'!$A$1:$CF$106,ROW($E99),5)&lt;&gt;"",INDEX('CoC Ranking Data'!$A$1:$CF$106,ROW($E99),5),"")</f>
        <v/>
      </c>
      <c r="C96" s="287" t="str">
        <f>IF(INDEX('CoC Ranking Data'!$A$1:$CF$106,ROW($E99),7)&lt;&gt;"",INDEX('CoC Ranking Data'!$A$1:$CF$106,ROW($E99),7),"")</f>
        <v/>
      </c>
      <c r="D96" s="317" t="str">
        <f>IF(INDEX('CoC Ranking Data'!$A$1:$CF$106,ROW($E99),48)&lt;&gt;"",INDEX('CoC Ranking Data'!$A$1:$CF$106,ROW($E99),48),"")</f>
        <v/>
      </c>
      <c r="E96" s="318"/>
    </row>
    <row r="97" spans="1:5" x14ac:dyDescent="0.2">
      <c r="A97" s="286" t="str">
        <f>IF(INDEX('CoC Ranking Data'!$A$1:$CF$106,ROW($E100),4)&lt;&gt;"",INDEX('CoC Ranking Data'!$A$1:$CF$106,ROW($E100),4),"")</f>
        <v/>
      </c>
      <c r="B97" s="286" t="str">
        <f>IF(INDEX('CoC Ranking Data'!$A$1:$CF$106,ROW($E100),5)&lt;&gt;"",INDEX('CoC Ranking Data'!$A$1:$CF$106,ROW($E100),5),"")</f>
        <v/>
      </c>
      <c r="C97" s="287" t="str">
        <f>IF(INDEX('CoC Ranking Data'!$A$1:$CF$106,ROW($E100),7)&lt;&gt;"",INDEX('CoC Ranking Data'!$A$1:$CF$106,ROW($E100),7),"")</f>
        <v/>
      </c>
      <c r="D97" s="317" t="str">
        <f>IF(INDEX('CoC Ranking Data'!$A$1:$CF$106,ROW($E100),48)&lt;&gt;"",INDEX('CoC Ranking Data'!$A$1:$CF$106,ROW($E100),48),"")</f>
        <v/>
      </c>
      <c r="E97" s="318"/>
    </row>
    <row r="98" spans="1:5" x14ac:dyDescent="0.2">
      <c r="A98" s="286" t="str">
        <f>IF(INDEX('CoC Ranking Data'!$A$1:$CF$106,ROW($E101),4)&lt;&gt;"",INDEX('CoC Ranking Data'!$A$1:$CF$106,ROW($E101),4),"")</f>
        <v/>
      </c>
      <c r="B98" s="286" t="str">
        <f>IF(INDEX('CoC Ranking Data'!$A$1:$CF$106,ROW($E101),5)&lt;&gt;"",INDEX('CoC Ranking Data'!$A$1:$CF$106,ROW($E101),5),"")</f>
        <v/>
      </c>
      <c r="C98" s="287" t="str">
        <f>IF(INDEX('CoC Ranking Data'!$A$1:$CF$106,ROW($E101),7)&lt;&gt;"",INDEX('CoC Ranking Data'!$A$1:$CF$106,ROW($E101),7),"")</f>
        <v/>
      </c>
      <c r="D98" s="317" t="str">
        <f>IF(INDEX('CoC Ranking Data'!$A$1:$CF$106,ROW($E101),48)&lt;&gt;"",INDEX('CoC Ranking Data'!$A$1:$CF$106,ROW($E101),48),"")</f>
        <v/>
      </c>
      <c r="E98" s="318"/>
    </row>
    <row r="99" spans="1:5" x14ac:dyDescent="0.2">
      <c r="A99" s="286" t="str">
        <f>IF(INDEX('CoC Ranking Data'!$A$1:$CF$106,ROW($E102),4)&lt;&gt;"",INDEX('CoC Ranking Data'!$A$1:$CF$106,ROW($E102),4),"")</f>
        <v/>
      </c>
      <c r="B99" s="286" t="str">
        <f>IF(INDEX('CoC Ranking Data'!$A$1:$CF$106,ROW($E102),5)&lt;&gt;"",INDEX('CoC Ranking Data'!$A$1:$CF$106,ROW($E102),5),"")</f>
        <v/>
      </c>
      <c r="C99" s="287" t="str">
        <f>IF(INDEX('CoC Ranking Data'!$A$1:$CF$106,ROW($E102),7)&lt;&gt;"",INDEX('CoC Ranking Data'!$A$1:$CF$106,ROW($E102),7),"")</f>
        <v/>
      </c>
      <c r="D99" s="317" t="str">
        <f>IF(INDEX('CoC Ranking Data'!$A$1:$CF$106,ROW($E102),48)&lt;&gt;"",INDEX('CoC Ranking Data'!$A$1:$CF$106,ROW($E102),48),"")</f>
        <v/>
      </c>
      <c r="E99" s="318"/>
    </row>
    <row r="100" spans="1:5" x14ac:dyDescent="0.2">
      <c r="A100" s="286" t="str">
        <f>IF(INDEX('CoC Ranking Data'!$A$1:$CF$106,ROW($E103),4)&lt;&gt;"",INDEX('CoC Ranking Data'!$A$1:$CF$106,ROW($E103),4),"")</f>
        <v/>
      </c>
      <c r="B100" s="286" t="str">
        <f>IF(INDEX('CoC Ranking Data'!$A$1:$CF$106,ROW($E103),5)&lt;&gt;"",INDEX('CoC Ranking Data'!$A$1:$CF$106,ROW($E103),5),"")</f>
        <v/>
      </c>
      <c r="C100" s="287" t="str">
        <f>IF(INDEX('CoC Ranking Data'!$A$1:$CF$106,ROW($E103),7)&lt;&gt;"",INDEX('CoC Ranking Data'!$A$1:$CF$106,ROW($E103),7),"")</f>
        <v/>
      </c>
      <c r="D100" s="317" t="str">
        <f>IF(INDEX('CoC Ranking Data'!$A$1:$CF$106,ROW($E103),48)&lt;&gt;"",INDEX('CoC Ranking Data'!$A$1:$CF$106,ROW($E103),48),"")</f>
        <v/>
      </c>
      <c r="E100" s="318"/>
    </row>
    <row r="101" spans="1:5" x14ac:dyDescent="0.2">
      <c r="A101" s="286" t="str">
        <f>IF(INDEX('CoC Ranking Data'!$A$1:$CF$106,ROW($E104),4)&lt;&gt;"",INDEX('CoC Ranking Data'!$A$1:$CF$106,ROW($E104),4),"")</f>
        <v/>
      </c>
      <c r="B101" s="286" t="str">
        <f>IF(INDEX('CoC Ranking Data'!$A$1:$CF$106,ROW($E104),5)&lt;&gt;"",INDEX('CoC Ranking Data'!$A$1:$CF$106,ROW($E104),5),"")</f>
        <v/>
      </c>
      <c r="C101" s="287" t="str">
        <f>IF(INDEX('CoC Ranking Data'!$A$1:$CF$106,ROW($E104),7)&lt;&gt;"",INDEX('CoC Ranking Data'!$A$1:$CF$106,ROW($E104),7),"")</f>
        <v/>
      </c>
      <c r="D101" s="317" t="str">
        <f>IF(INDEX('CoC Ranking Data'!$A$1:$CF$106,ROW($E104),48)&lt;&gt;"",INDEX('CoC Ranking Data'!$A$1:$CF$106,ROW($E104),48),"")</f>
        <v/>
      </c>
      <c r="E101" s="318"/>
    </row>
    <row r="102" spans="1:5" x14ac:dyDescent="0.2">
      <c r="A102" s="286" t="str">
        <f>IF(INDEX('CoC Ranking Data'!$A$1:$CF$106,ROW($E105),4)&lt;&gt;"",INDEX('CoC Ranking Data'!$A$1:$CF$106,ROW($E105),4),"")</f>
        <v/>
      </c>
      <c r="B102" s="286" t="str">
        <f>IF(INDEX('CoC Ranking Data'!$A$1:$CF$106,ROW($E105),5)&lt;&gt;"",INDEX('CoC Ranking Data'!$A$1:$CF$106,ROW($E105),5),"")</f>
        <v/>
      </c>
      <c r="C102" s="287" t="str">
        <f>IF(INDEX('CoC Ranking Data'!$A$1:$CF$106,ROW($E105),7)&lt;&gt;"",INDEX('CoC Ranking Data'!$A$1:$CF$106,ROW($E105),7),"")</f>
        <v/>
      </c>
      <c r="D102" s="317" t="str">
        <f>IF(INDEX('CoC Ranking Data'!$A$1:$CF$106,ROW($E105),48)&lt;&gt;"",INDEX('CoC Ranking Data'!$A$1:$CF$106,ROW($E105),48),"")</f>
        <v/>
      </c>
      <c r="E102" s="318"/>
    </row>
  </sheetData>
  <sheetProtection algorithmName="SHA-512" hashValue="74nLTeMWVR6iJ8LuHFozcQrIZoSdyODEzPhmV7ZKfOS4w6je+w4RCE9AdLAMTuJPwMK4OuMrDz6LXsRdX4UjBg==" saltValue="2l3o12CdWpYpCAyUlZgyXQ==" spinCount="100000" sheet="1" objects="1" scenarios="1" selectLockedCells="1"/>
  <autoFilter ref="A5:E51" xr:uid="{00000000-0009-0000-0000-000024000000}">
    <filterColumn colId="0" showButton="0"/>
    <filterColumn colId="1" showButton="0"/>
    <filterColumn colId="2" showButton="0"/>
  </autoFilter>
  <hyperlinks>
    <hyperlink ref="E1" location="'Scoring Chart'!A1" display="Return to Scoring Chart"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9"/>
  <dimension ref="A1:E102"/>
  <sheetViews>
    <sheetView showGridLines="0" workbookViewId="0">
      <selection activeCell="E1" sqref="E1"/>
    </sheetView>
  </sheetViews>
  <sheetFormatPr defaultRowHeight="14.25" x14ac:dyDescent="0.2"/>
  <cols>
    <col min="1" max="1" width="50.7109375" style="13" customWidth="1"/>
    <col min="2" max="2" width="60.7109375" style="13" customWidth="1"/>
    <col min="3" max="3" width="25.7109375" style="13" customWidth="1"/>
    <col min="4" max="4" width="19.7109375" style="13" customWidth="1"/>
    <col min="5" max="6" width="21.42578125" style="13" customWidth="1"/>
    <col min="7" max="16384" width="9.140625" style="13"/>
  </cols>
  <sheetData>
    <row r="1" spans="1:5" ht="18" x14ac:dyDescent="0.25">
      <c r="A1" s="482"/>
      <c r="B1" s="348" t="s">
        <v>841</v>
      </c>
      <c r="C1" s="213"/>
      <c r="D1" s="485"/>
      <c r="E1" s="373" t="s">
        <v>342</v>
      </c>
    </row>
    <row r="2" spans="1:5" customFormat="1" ht="31.5" customHeight="1" x14ac:dyDescent="0.25">
      <c r="A2" s="2"/>
      <c r="B2" s="488" t="s">
        <v>596</v>
      </c>
      <c r="D2" s="486"/>
    </row>
    <row r="3" spans="1:5" customFormat="1" ht="15.75" x14ac:dyDescent="0.25">
      <c r="A3" s="2"/>
      <c r="D3" s="487"/>
    </row>
    <row r="4" spans="1:5" ht="15.75" thickBot="1" x14ac:dyDescent="0.3">
      <c r="E4"/>
    </row>
    <row r="5" spans="1:5" ht="15" thickBot="1" x14ac:dyDescent="0.25">
      <c r="A5" s="465" t="s">
        <v>2</v>
      </c>
      <c r="B5" s="465" t="s">
        <v>3</v>
      </c>
      <c r="C5" s="293" t="s">
        <v>4</v>
      </c>
      <c r="D5" s="465" t="s">
        <v>595</v>
      </c>
      <c r="E5" s="484" t="s">
        <v>1</v>
      </c>
    </row>
    <row r="6" spans="1:5" s="14" customFormat="1" ht="13.5" thickBot="1" x14ac:dyDescent="0.25">
      <c r="A6" s="286" t="str">
        <f>IF(INDEX('CoC Ranking Data'!$A$1:$CF$106,ROW($F9),4)&lt;&gt;"",INDEX('CoC Ranking Data'!$A$1:$CF$106,ROW($F9),4),"")</f>
        <v>Armstrong County Community Action Agency</v>
      </c>
      <c r="B6" s="286" t="str">
        <f>IF(INDEX('CoC Ranking Data'!$A$1:$CF$106,ROW($F9),5)&lt;&gt;"",INDEX('CoC Ranking Data'!$A$1:$CF$106,ROW($F9),5),"")</f>
        <v>Armstrong County Permanent Supportive Housing Program</v>
      </c>
      <c r="C6" s="287" t="str">
        <f>IF(INDEX('CoC Ranking Data'!$A$1:$CF$106,ROW($F9),7)&lt;&gt;"",INDEX('CoC Ranking Data'!$A$1:$CF$106,ROW($F9),7),"")</f>
        <v>PH</v>
      </c>
      <c r="D6" s="490">
        <f>IF(INDEX('CoC Ranking Data'!$A$1:$CF$106,ROW($F9),49)&lt;&gt;"",INDEX('CoC Ranking Data'!$A$1:$CF$106,ROW($F9),49),"")</f>
        <v>0</v>
      </c>
      <c r="E6" s="491">
        <f>IF($A6&lt;&gt;"",IF(AND($D6&lt;&gt;"",$D6 &gt; 0), 0.5, 0), "")</f>
        <v>0</v>
      </c>
    </row>
    <row r="7" spans="1:5" s="14" customFormat="1" ht="12.75" x14ac:dyDescent="0.2">
      <c r="A7" s="286" t="str">
        <f>IF(INDEX('CoC Ranking Data'!$A$1:$CF$106,ROW($F10),4)&lt;&gt;"",INDEX('CoC Ranking Data'!$A$1:$CF$106,ROW($F10),4),"")</f>
        <v>Armstrong County Community Action Agency</v>
      </c>
      <c r="B7" s="286" t="str">
        <f>IF(INDEX('CoC Ranking Data'!$A$1:$CF$106,ROW($F10),5)&lt;&gt;"",INDEX('CoC Ranking Data'!$A$1:$CF$106,ROW($F10),5),"")</f>
        <v>Armstrong-Fayette Rapid Rehousing Program</v>
      </c>
      <c r="C7" s="287" t="str">
        <f>IF(INDEX('CoC Ranking Data'!$A$1:$CF$106,ROW($F10),7)&lt;&gt;"",INDEX('CoC Ranking Data'!$A$1:$CF$106,ROW($F10),7),"")</f>
        <v>PH-RRH</v>
      </c>
      <c r="D7" s="490">
        <f>IF(INDEX('CoC Ranking Data'!$A$1:$CF$106,ROW($F10),49)&lt;&gt;"",INDEX('CoC Ranking Data'!$A$1:$CF$106,ROW($F10),49),"")</f>
        <v>0</v>
      </c>
      <c r="E7" s="489">
        <f t="shared" ref="E7:E70" si="0">IF($A7&lt;&gt;"",IF(AND($D7&lt;&gt;"",$D7 &gt; 0), 0.5, 0), "")</f>
        <v>0</v>
      </c>
    </row>
    <row r="8" spans="1:5" s="14" customFormat="1" ht="12.75" x14ac:dyDescent="0.2">
      <c r="A8" s="286" t="str">
        <f>IF(INDEX('CoC Ranking Data'!$A$1:$CF$106,ROW($F11),4)&lt;&gt;"",INDEX('CoC Ranking Data'!$A$1:$CF$106,ROW($F11),4),"")</f>
        <v>Armstrong County Community Action Agency</v>
      </c>
      <c r="B8" s="286" t="str">
        <f>IF(INDEX('CoC Ranking Data'!$A$1:$CF$106,ROW($F11),5)&lt;&gt;"",INDEX('CoC Ranking Data'!$A$1:$CF$106,ROW($F11),5),"")</f>
        <v>Rapid Rehousing Program of Armstrong County</v>
      </c>
      <c r="C8" s="287" t="str">
        <f>IF(INDEX('CoC Ranking Data'!$A$1:$CF$106,ROW($F11),7)&lt;&gt;"",INDEX('CoC Ranking Data'!$A$1:$CF$106,ROW($F11),7),"")</f>
        <v>PH-RRH</v>
      </c>
      <c r="D8" s="490">
        <f>IF(INDEX('CoC Ranking Data'!$A$1:$CF$106,ROW($F11),49)&lt;&gt;"",INDEX('CoC Ranking Data'!$A$1:$CF$106,ROW($F11),49),"")</f>
        <v>0</v>
      </c>
      <c r="E8" s="489">
        <f t="shared" si="0"/>
        <v>0</v>
      </c>
    </row>
    <row r="9" spans="1:5" s="14" customFormat="1" ht="12.75" x14ac:dyDescent="0.2">
      <c r="A9" s="286" t="str">
        <f>IF(INDEX('CoC Ranking Data'!$A$1:$CF$106,ROW($F12),4)&lt;&gt;"",INDEX('CoC Ranking Data'!$A$1:$CF$106,ROW($F12),4),"")</f>
        <v>Cameron/Elk Counties Behavioral &amp; Developmental Programs</v>
      </c>
      <c r="B9" s="286" t="str">
        <f>IF(INDEX('CoC Ranking Data'!$A$1:$CF$106,ROW($F12),5)&lt;&gt;"",INDEX('CoC Ranking Data'!$A$1:$CF$106,ROW($F12),5),"")</f>
        <v xml:space="preserve">AHEAD </v>
      </c>
      <c r="C9" s="287" t="str">
        <f>IF(INDEX('CoC Ranking Data'!$A$1:$CF$106,ROW($F12),7)&lt;&gt;"",INDEX('CoC Ranking Data'!$A$1:$CF$106,ROW($F12),7),"")</f>
        <v>PH</v>
      </c>
      <c r="D9" s="490">
        <f>IF(INDEX('CoC Ranking Data'!$A$1:$CF$106,ROW($F12),49)&lt;&gt;"",INDEX('CoC Ranking Data'!$A$1:$CF$106,ROW($F12),49),"")</f>
        <v>0</v>
      </c>
      <c r="E9" s="489">
        <f t="shared" si="0"/>
        <v>0</v>
      </c>
    </row>
    <row r="10" spans="1:5" s="14" customFormat="1" ht="12.75" x14ac:dyDescent="0.2">
      <c r="A10" s="286" t="str">
        <f>IF(INDEX('CoC Ranking Data'!$A$1:$CF$106,ROW($F13),4)&lt;&gt;"",INDEX('CoC Ranking Data'!$A$1:$CF$106,ROW($F13),4),"")</f>
        <v>Cameron/Elk Counties Behavioral &amp; Developmental Programs</v>
      </c>
      <c r="B10" s="286" t="str">
        <f>IF(INDEX('CoC Ranking Data'!$A$1:$CF$106,ROW($F13),5)&lt;&gt;"",INDEX('CoC Ranking Data'!$A$1:$CF$106,ROW($F13),5),"")</f>
        <v xml:space="preserve">Home Again </v>
      </c>
      <c r="C10" s="287" t="str">
        <f>IF(INDEX('CoC Ranking Data'!$A$1:$CF$106,ROW($F13),7)&lt;&gt;"",INDEX('CoC Ranking Data'!$A$1:$CF$106,ROW($F13),7),"")</f>
        <v>PH</v>
      </c>
      <c r="D10" s="490">
        <f>IF(INDEX('CoC Ranking Data'!$A$1:$CF$106,ROW($F13),49)&lt;&gt;"",INDEX('CoC Ranking Data'!$A$1:$CF$106,ROW($F13),49),"")</f>
        <v>0</v>
      </c>
      <c r="E10" s="489">
        <f t="shared" si="0"/>
        <v>0</v>
      </c>
    </row>
    <row r="11" spans="1:5" s="14" customFormat="1" ht="12.75" x14ac:dyDescent="0.2">
      <c r="A11" s="286" t="str">
        <f>IF(INDEX('CoC Ranking Data'!$A$1:$CF$106,ROW($F14),4)&lt;&gt;"",INDEX('CoC Ranking Data'!$A$1:$CF$106,ROW($F14),4),"")</f>
        <v>CAPSEA, Inc.</v>
      </c>
      <c r="B11" s="286" t="str">
        <f>IF(INDEX('CoC Ranking Data'!$A$1:$CF$106,ROW($F14),5)&lt;&gt;"",INDEX('CoC Ranking Data'!$A$1:$CF$106,ROW($F14),5),"")</f>
        <v>Housing Plus</v>
      </c>
      <c r="C11" s="287" t="str">
        <f>IF(INDEX('CoC Ranking Data'!$A$1:$CF$106,ROW($F14),7)&lt;&gt;"",INDEX('CoC Ranking Data'!$A$1:$CF$106,ROW($F14),7),"")</f>
        <v>PH</v>
      </c>
      <c r="D11" s="490">
        <f>IF(INDEX('CoC Ranking Data'!$A$1:$CF$106,ROW($F14),49)&lt;&gt;"",INDEX('CoC Ranking Data'!$A$1:$CF$106,ROW($F14),49),"")</f>
        <v>0</v>
      </c>
      <c r="E11" s="489">
        <f t="shared" si="0"/>
        <v>0</v>
      </c>
    </row>
    <row r="12" spans="1:5" s="14" customFormat="1" ht="12.75" x14ac:dyDescent="0.2">
      <c r="A12" s="286" t="str">
        <f>IF(INDEX('CoC Ranking Data'!$A$1:$CF$106,ROW($F15),4)&lt;&gt;"",INDEX('CoC Ranking Data'!$A$1:$CF$106,ROW($F15),4),"")</f>
        <v>City Mission-Living Stones, Inc.</v>
      </c>
      <c r="B12" s="286" t="str">
        <f>IF(INDEX('CoC Ranking Data'!$A$1:$CF$106,ROW($F15),5)&lt;&gt;"",INDEX('CoC Ranking Data'!$A$1:$CF$106,ROW($F15),5),"")</f>
        <v>Gallatin School Living Centre</v>
      </c>
      <c r="C12" s="287" t="str">
        <f>IF(INDEX('CoC Ranking Data'!$A$1:$CF$106,ROW($F15),7)&lt;&gt;"",INDEX('CoC Ranking Data'!$A$1:$CF$106,ROW($F15),7),"")</f>
        <v>TH</v>
      </c>
      <c r="D12" s="490">
        <f>IF(INDEX('CoC Ranking Data'!$A$1:$CF$106,ROW($F15),49)&lt;&gt;"",INDEX('CoC Ranking Data'!$A$1:$CF$106,ROW($F15),49),"")</f>
        <v>0.5</v>
      </c>
      <c r="E12" s="489">
        <f t="shared" si="0"/>
        <v>0.5</v>
      </c>
    </row>
    <row r="13" spans="1:5" s="14" customFormat="1" ht="12.75" x14ac:dyDescent="0.2">
      <c r="A13" s="286" t="str">
        <f>IF(INDEX('CoC Ranking Data'!$A$1:$CF$106,ROW($F16),4)&lt;&gt;"",INDEX('CoC Ranking Data'!$A$1:$CF$106,ROW($F16),4),"")</f>
        <v>Community Action, Inc.</v>
      </c>
      <c r="B13" s="286" t="str">
        <f>IF(INDEX('CoC Ranking Data'!$A$1:$CF$106,ROW($F16),5)&lt;&gt;"",INDEX('CoC Ranking Data'!$A$1:$CF$106,ROW($F16),5),"")</f>
        <v>Housing for Homeless and Disabled Persons</v>
      </c>
      <c r="C13" s="287" t="str">
        <f>IF(INDEX('CoC Ranking Data'!$A$1:$CF$106,ROW($F16),7)&lt;&gt;"",INDEX('CoC Ranking Data'!$A$1:$CF$106,ROW($F16),7),"")</f>
        <v>PH</v>
      </c>
      <c r="D13" s="490">
        <f>IF(INDEX('CoC Ranking Data'!$A$1:$CF$106,ROW($F16),49)&lt;&gt;"",INDEX('CoC Ranking Data'!$A$1:$CF$106,ROW($F16),49),"")</f>
        <v>1</v>
      </c>
      <c r="E13" s="489">
        <f t="shared" si="0"/>
        <v>0.5</v>
      </c>
    </row>
    <row r="14" spans="1:5" s="14" customFormat="1" ht="12.75" x14ac:dyDescent="0.2">
      <c r="A14" s="286" t="str">
        <f>IF(INDEX('CoC Ranking Data'!$A$1:$CF$106,ROW($F17),4)&lt;&gt;"",INDEX('CoC Ranking Data'!$A$1:$CF$106,ROW($F17),4),"")</f>
        <v>Community Action, Inc.</v>
      </c>
      <c r="B14" s="286" t="str">
        <f>IF(INDEX('CoC Ranking Data'!$A$1:$CF$106,ROW($F17),5)&lt;&gt;"",INDEX('CoC Ranking Data'!$A$1:$CF$106,ROW($F17),5),"")</f>
        <v>Transitional Housing Project</v>
      </c>
      <c r="C14" s="287" t="str">
        <f>IF(INDEX('CoC Ranking Data'!$A$1:$CF$106,ROW($F17),7)&lt;&gt;"",INDEX('CoC Ranking Data'!$A$1:$CF$106,ROW($F17),7),"")</f>
        <v>TH</v>
      </c>
      <c r="D14" s="490">
        <f>IF(INDEX('CoC Ranking Data'!$A$1:$CF$106,ROW($F17),49)&lt;&gt;"",INDEX('CoC Ranking Data'!$A$1:$CF$106,ROW($F17),49),"")</f>
        <v>1</v>
      </c>
      <c r="E14" s="489">
        <f t="shared" si="0"/>
        <v>0.5</v>
      </c>
    </row>
    <row r="15" spans="1:5" s="14" customFormat="1" ht="12.75" x14ac:dyDescent="0.2">
      <c r="A15" s="286" t="str">
        <f>IF(INDEX('CoC Ranking Data'!$A$1:$CF$106,ROW($F18),4)&lt;&gt;"",INDEX('CoC Ranking Data'!$A$1:$CF$106,ROW($F18),4),"")</f>
        <v>Community Connections of Clearfield/Jefferson</v>
      </c>
      <c r="B15" s="286" t="str">
        <f>IF(INDEX('CoC Ranking Data'!$A$1:$CF$106,ROW($F18),5)&lt;&gt;"",INDEX('CoC Ranking Data'!$A$1:$CF$106,ROW($F18),5),"")</f>
        <v>Housing First FY 2018 Renewal Application Counties</v>
      </c>
      <c r="C15" s="287" t="str">
        <f>IF(INDEX('CoC Ranking Data'!$A$1:$CF$106,ROW($F18),7)&lt;&gt;"",INDEX('CoC Ranking Data'!$A$1:$CF$106,ROW($F18),7),"")</f>
        <v>PH</v>
      </c>
      <c r="D15" s="490">
        <f>IF(INDEX('CoC Ranking Data'!$A$1:$CF$106,ROW($F18),49)&lt;&gt;"",INDEX('CoC Ranking Data'!$A$1:$CF$106,ROW($F18),49),"")</f>
        <v>0</v>
      </c>
      <c r="E15" s="489">
        <f t="shared" si="0"/>
        <v>0</v>
      </c>
    </row>
    <row r="16" spans="1:5" s="14" customFormat="1" ht="12.75" x14ac:dyDescent="0.2">
      <c r="A16" s="286" t="str">
        <f>IF(INDEX('CoC Ranking Data'!$A$1:$CF$106,ROW($F19),4)&lt;&gt;"",INDEX('CoC Ranking Data'!$A$1:$CF$106,ROW($F19),4),"")</f>
        <v>Community Services of Venango County, Inc.</v>
      </c>
      <c r="B16" s="286" t="str">
        <f>IF(INDEX('CoC Ranking Data'!$A$1:$CF$106,ROW($F19),5)&lt;&gt;"",INDEX('CoC Ranking Data'!$A$1:$CF$106,ROW($F19),5),"")</f>
        <v>Sycamore Commons</v>
      </c>
      <c r="C16" s="287" t="str">
        <f>IF(INDEX('CoC Ranking Data'!$A$1:$CF$106,ROW($F19),7)&lt;&gt;"",INDEX('CoC Ranking Data'!$A$1:$CF$106,ROW($F19),7),"")</f>
        <v>PH</v>
      </c>
      <c r="D16" s="490">
        <f>IF(INDEX('CoC Ranking Data'!$A$1:$CF$106,ROW($F19),49)&lt;&gt;"",INDEX('CoC Ranking Data'!$A$1:$CF$106,ROW($F19),49),"")</f>
        <v>0</v>
      </c>
      <c r="E16" s="489">
        <f t="shared" si="0"/>
        <v>0</v>
      </c>
    </row>
    <row r="17" spans="1:5" s="14" customFormat="1" ht="12.75" x14ac:dyDescent="0.2">
      <c r="A17" s="286" t="str">
        <f>IF(INDEX('CoC Ranking Data'!$A$1:$CF$106,ROW($F20),4)&lt;&gt;"",INDEX('CoC Ranking Data'!$A$1:$CF$106,ROW($F20),4),"")</f>
        <v>Connect, Inc.</v>
      </c>
      <c r="B17" s="286" t="str">
        <f>IF(INDEX('CoC Ranking Data'!$A$1:$CF$106,ROW($F20),5)&lt;&gt;"",INDEX('CoC Ranking Data'!$A$1:$CF$106,ROW($F20),5),"")</f>
        <v>Westmoreland Permanent Supportive Housing Expansion</v>
      </c>
      <c r="C17" s="287" t="str">
        <f>IF(INDEX('CoC Ranking Data'!$A$1:$CF$106,ROW($F20),7)&lt;&gt;"",INDEX('CoC Ranking Data'!$A$1:$CF$106,ROW($F20),7),"")</f>
        <v>PH</v>
      </c>
      <c r="D17" s="490">
        <f>IF(INDEX('CoC Ranking Data'!$A$1:$CF$106,ROW($F20),49)&lt;&gt;"",INDEX('CoC Ranking Data'!$A$1:$CF$106,ROW($F20),49),"")</f>
        <v>1</v>
      </c>
      <c r="E17" s="489">
        <f t="shared" si="0"/>
        <v>0.5</v>
      </c>
    </row>
    <row r="18" spans="1:5" s="14" customFormat="1" ht="12.75" x14ac:dyDescent="0.2">
      <c r="A18" s="286" t="str">
        <f>IF(INDEX('CoC Ranking Data'!$A$1:$CF$106,ROW($F21),4)&lt;&gt;"",INDEX('CoC Ranking Data'!$A$1:$CF$106,ROW($F21),4),"")</f>
        <v>County of Butler, Human Services</v>
      </c>
      <c r="B18" s="286" t="str">
        <f>IF(INDEX('CoC Ranking Data'!$A$1:$CF$106,ROW($F21),5)&lt;&gt;"",INDEX('CoC Ranking Data'!$A$1:$CF$106,ROW($F21),5),"")</f>
        <v>Home Again Butler County</v>
      </c>
      <c r="C18" s="287" t="str">
        <f>IF(INDEX('CoC Ranking Data'!$A$1:$CF$106,ROW($F21),7)&lt;&gt;"",INDEX('CoC Ranking Data'!$A$1:$CF$106,ROW($F21),7),"")</f>
        <v>PH</v>
      </c>
      <c r="D18" s="490">
        <f>IF(INDEX('CoC Ranking Data'!$A$1:$CF$106,ROW($F21),49)&lt;&gt;"",INDEX('CoC Ranking Data'!$A$1:$CF$106,ROW($F21),49),"")</f>
        <v>0</v>
      </c>
      <c r="E18" s="489">
        <f t="shared" si="0"/>
        <v>0</v>
      </c>
    </row>
    <row r="19" spans="1:5" s="14" customFormat="1" ht="12.75" x14ac:dyDescent="0.2">
      <c r="A19" s="286" t="str">
        <f>IF(INDEX('CoC Ranking Data'!$A$1:$CF$106,ROW($F22),4)&lt;&gt;"",INDEX('CoC Ranking Data'!$A$1:$CF$106,ROW($F22),4),"")</f>
        <v>County of Butler, Human Services</v>
      </c>
      <c r="B19" s="286" t="str">
        <f>IF(INDEX('CoC Ranking Data'!$A$1:$CF$106,ROW($F22),5)&lt;&gt;"",INDEX('CoC Ranking Data'!$A$1:$CF$106,ROW($F22),5),"")</f>
        <v>HOPE Project</v>
      </c>
      <c r="C19" s="287" t="str">
        <f>IF(INDEX('CoC Ranking Data'!$A$1:$CF$106,ROW($F22),7)&lt;&gt;"",INDEX('CoC Ranking Data'!$A$1:$CF$106,ROW($F22),7),"")</f>
        <v>PH</v>
      </c>
      <c r="D19" s="490">
        <f>IF(INDEX('CoC Ranking Data'!$A$1:$CF$106,ROW($F22),49)&lt;&gt;"",INDEX('CoC Ranking Data'!$A$1:$CF$106,ROW($F22),49),"")</f>
        <v>0</v>
      </c>
      <c r="E19" s="489">
        <f t="shared" si="0"/>
        <v>0</v>
      </c>
    </row>
    <row r="20" spans="1:5" s="14" customFormat="1" ht="12.75" x14ac:dyDescent="0.2">
      <c r="A20" s="286" t="str">
        <f>IF(INDEX('CoC Ranking Data'!$A$1:$CF$106,ROW($F23),4)&lt;&gt;"",INDEX('CoC Ranking Data'!$A$1:$CF$106,ROW($F23),4),"")</f>
        <v>County of Butler, Human Services</v>
      </c>
      <c r="B20" s="286" t="str">
        <f>IF(INDEX('CoC Ranking Data'!$A$1:$CF$106,ROW($F23),5)&lt;&gt;"",INDEX('CoC Ranking Data'!$A$1:$CF$106,ROW($F23),5),"")</f>
        <v>Path Transition Age Project</v>
      </c>
      <c r="C20" s="287" t="str">
        <f>IF(INDEX('CoC Ranking Data'!$A$1:$CF$106,ROW($F23),7)&lt;&gt;"",INDEX('CoC Ranking Data'!$A$1:$CF$106,ROW($F23),7),"")</f>
        <v>PH</v>
      </c>
      <c r="D20" s="490">
        <f>IF(INDEX('CoC Ranking Data'!$A$1:$CF$106,ROW($F23),49)&lt;&gt;"",INDEX('CoC Ranking Data'!$A$1:$CF$106,ROW($F23),49),"")</f>
        <v>0</v>
      </c>
      <c r="E20" s="489">
        <f t="shared" si="0"/>
        <v>0</v>
      </c>
    </row>
    <row r="21" spans="1:5" s="14" customFormat="1" ht="12.75" x14ac:dyDescent="0.2">
      <c r="A21" s="286" t="str">
        <f>IF(INDEX('CoC Ranking Data'!$A$1:$CF$106,ROW($F24),4)&lt;&gt;"",INDEX('CoC Ranking Data'!$A$1:$CF$106,ROW($F24),4),"")</f>
        <v>County of Greene</v>
      </c>
      <c r="B21" s="286" t="str">
        <f>IF(INDEX('CoC Ranking Data'!$A$1:$CF$106,ROW($F24),5)&lt;&gt;"",INDEX('CoC Ranking Data'!$A$1:$CF$106,ROW($F24),5),"")</f>
        <v>Greene County Rapid Rehousing Project</v>
      </c>
      <c r="C21" s="287" t="str">
        <f>IF(INDEX('CoC Ranking Data'!$A$1:$CF$106,ROW($F24),7)&lt;&gt;"",INDEX('CoC Ranking Data'!$A$1:$CF$106,ROW($F24),7),"")</f>
        <v>PH-RRH</v>
      </c>
      <c r="D21" s="490">
        <f>IF(INDEX('CoC Ranking Data'!$A$1:$CF$106,ROW($F24),49)&lt;&gt;"",INDEX('CoC Ranking Data'!$A$1:$CF$106,ROW($F24),49),"")</f>
        <v>1</v>
      </c>
      <c r="E21" s="489">
        <f t="shared" si="0"/>
        <v>0.5</v>
      </c>
    </row>
    <row r="22" spans="1:5" s="14" customFormat="1" ht="12.75" x14ac:dyDescent="0.2">
      <c r="A22" s="286" t="str">
        <f>IF(INDEX('CoC Ranking Data'!$A$1:$CF$106,ROW($F25),4)&lt;&gt;"",INDEX('CoC Ranking Data'!$A$1:$CF$106,ROW($F25),4),"")</f>
        <v>County of Greene</v>
      </c>
      <c r="B22" s="286" t="str">
        <f>IF(INDEX('CoC Ranking Data'!$A$1:$CF$106,ROW($F25),5)&lt;&gt;"",INDEX('CoC Ranking Data'!$A$1:$CF$106,ROW($F25),5),"")</f>
        <v>Greene County Shelter + Care Project</v>
      </c>
      <c r="C22" s="287" t="str">
        <f>IF(INDEX('CoC Ranking Data'!$A$1:$CF$106,ROW($F25),7)&lt;&gt;"",INDEX('CoC Ranking Data'!$A$1:$CF$106,ROW($F25),7),"")</f>
        <v>PH</v>
      </c>
      <c r="D22" s="490">
        <f>IF(INDEX('CoC Ranking Data'!$A$1:$CF$106,ROW($F25),49)&lt;&gt;"",INDEX('CoC Ranking Data'!$A$1:$CF$106,ROW($F25),49),"")</f>
        <v>1</v>
      </c>
      <c r="E22" s="489">
        <f t="shared" si="0"/>
        <v>0.5</v>
      </c>
    </row>
    <row r="23" spans="1:5" s="14" customFormat="1" ht="12.75" x14ac:dyDescent="0.2">
      <c r="A23" s="286" t="str">
        <f>IF(INDEX('CoC Ranking Data'!$A$1:$CF$106,ROW($F26),4)&lt;&gt;"",INDEX('CoC Ranking Data'!$A$1:$CF$106,ROW($F26),4),"")</f>
        <v>County of Greene</v>
      </c>
      <c r="B23" s="286" t="str">
        <f>IF(INDEX('CoC Ranking Data'!$A$1:$CF$106,ROW($F26),5)&lt;&gt;"",INDEX('CoC Ranking Data'!$A$1:$CF$106,ROW($F26),5),"")</f>
        <v>Greene County Supportive Housing Project</v>
      </c>
      <c r="C23" s="287" t="str">
        <f>IF(INDEX('CoC Ranking Data'!$A$1:$CF$106,ROW($F26),7)&lt;&gt;"",INDEX('CoC Ranking Data'!$A$1:$CF$106,ROW($F26),7),"")</f>
        <v>PH</v>
      </c>
      <c r="D23" s="490">
        <f>IF(INDEX('CoC Ranking Data'!$A$1:$CF$106,ROW($F26),49)&lt;&gt;"",INDEX('CoC Ranking Data'!$A$1:$CF$106,ROW($F26),49),"")</f>
        <v>1</v>
      </c>
      <c r="E23" s="489">
        <f t="shared" si="0"/>
        <v>0.5</v>
      </c>
    </row>
    <row r="24" spans="1:5" s="14" customFormat="1" ht="12.75" x14ac:dyDescent="0.2">
      <c r="A24" s="286" t="str">
        <f>IF(INDEX('CoC Ranking Data'!$A$1:$CF$106,ROW($F27),4)&lt;&gt;"",INDEX('CoC Ranking Data'!$A$1:$CF$106,ROW($F27),4),"")</f>
        <v>County of Washington</v>
      </c>
      <c r="B24" s="286" t="str">
        <f>IF(INDEX('CoC Ranking Data'!$A$1:$CF$106,ROW($F27),5)&lt;&gt;"",INDEX('CoC Ranking Data'!$A$1:$CF$106,ROW($F27),5),"")</f>
        <v>Crossing Pointe</v>
      </c>
      <c r="C24" s="287" t="str">
        <f>IF(INDEX('CoC Ranking Data'!$A$1:$CF$106,ROW($F27),7)&lt;&gt;"",INDEX('CoC Ranking Data'!$A$1:$CF$106,ROW($F27),7),"")</f>
        <v>PH</v>
      </c>
      <c r="D24" s="490">
        <f>IF(INDEX('CoC Ranking Data'!$A$1:$CF$106,ROW($F27),49)&lt;&gt;"",INDEX('CoC Ranking Data'!$A$1:$CF$106,ROW($F27),49),"")</f>
        <v>1</v>
      </c>
      <c r="E24" s="489">
        <f t="shared" si="0"/>
        <v>0.5</v>
      </c>
    </row>
    <row r="25" spans="1:5" s="14" customFormat="1" ht="12.75" x14ac:dyDescent="0.2">
      <c r="A25" s="286" t="str">
        <f>IF(INDEX('CoC Ranking Data'!$A$1:$CF$106,ROW($F28),4)&lt;&gt;"",INDEX('CoC Ranking Data'!$A$1:$CF$106,ROW($F28),4),"")</f>
        <v>County of Washington</v>
      </c>
      <c r="B25" s="286" t="str">
        <f>IF(INDEX('CoC Ranking Data'!$A$1:$CF$106,ROW($F28),5)&lt;&gt;"",INDEX('CoC Ranking Data'!$A$1:$CF$106,ROW($F28),5),"")</f>
        <v>Permanent Supportive Housing</v>
      </c>
      <c r="C25" s="287" t="str">
        <f>IF(INDEX('CoC Ranking Data'!$A$1:$CF$106,ROW($F28),7)&lt;&gt;"",INDEX('CoC Ranking Data'!$A$1:$CF$106,ROW($F28),7),"")</f>
        <v>PH</v>
      </c>
      <c r="D25" s="490">
        <f>IF(INDEX('CoC Ranking Data'!$A$1:$CF$106,ROW($F28),49)&lt;&gt;"",INDEX('CoC Ranking Data'!$A$1:$CF$106,ROW($F28),49),"")</f>
        <v>1</v>
      </c>
      <c r="E25" s="489">
        <f t="shared" si="0"/>
        <v>0.5</v>
      </c>
    </row>
    <row r="26" spans="1:5" s="14" customFormat="1" ht="12.75" x14ac:dyDescent="0.2">
      <c r="A26" s="286" t="str">
        <f>IF(INDEX('CoC Ranking Data'!$A$1:$CF$106,ROW($F29),4)&lt;&gt;"",INDEX('CoC Ranking Data'!$A$1:$CF$106,ROW($F29),4),"")</f>
        <v>County of Washington</v>
      </c>
      <c r="B26" s="286" t="str">
        <f>IF(INDEX('CoC Ranking Data'!$A$1:$CF$106,ROW($F29),5)&lt;&gt;"",INDEX('CoC Ranking Data'!$A$1:$CF$106,ROW($F29),5),"")</f>
        <v>Shelter plus Care - Washington City Mission</v>
      </c>
      <c r="C26" s="287" t="str">
        <f>IF(INDEX('CoC Ranking Data'!$A$1:$CF$106,ROW($F29),7)&lt;&gt;"",INDEX('CoC Ranking Data'!$A$1:$CF$106,ROW($F29),7),"")</f>
        <v>PH</v>
      </c>
      <c r="D26" s="490">
        <f>IF(INDEX('CoC Ranking Data'!$A$1:$CF$106,ROW($F29),49)&lt;&gt;"",INDEX('CoC Ranking Data'!$A$1:$CF$106,ROW($F29),49),"")</f>
        <v>1</v>
      </c>
      <c r="E26" s="489">
        <f t="shared" si="0"/>
        <v>0.5</v>
      </c>
    </row>
    <row r="27" spans="1:5" s="14" customFormat="1" ht="12.75" x14ac:dyDescent="0.2">
      <c r="A27" s="286" t="str">
        <f>IF(INDEX('CoC Ranking Data'!$A$1:$CF$106,ROW($F30),4)&lt;&gt;"",INDEX('CoC Ranking Data'!$A$1:$CF$106,ROW($F30),4),"")</f>
        <v>County of Washington</v>
      </c>
      <c r="B27" s="286" t="str">
        <f>IF(INDEX('CoC Ranking Data'!$A$1:$CF$106,ROW($F30),5)&lt;&gt;"",INDEX('CoC Ranking Data'!$A$1:$CF$106,ROW($F30),5),"")</f>
        <v>Shelter plus Care I</v>
      </c>
      <c r="C27" s="287" t="str">
        <f>IF(INDEX('CoC Ranking Data'!$A$1:$CF$106,ROW($F30),7)&lt;&gt;"",INDEX('CoC Ranking Data'!$A$1:$CF$106,ROW($F30),7),"")</f>
        <v>PH</v>
      </c>
      <c r="D27" s="490">
        <f>IF(INDEX('CoC Ranking Data'!$A$1:$CF$106,ROW($F30),49)&lt;&gt;"",INDEX('CoC Ranking Data'!$A$1:$CF$106,ROW($F30),49),"")</f>
        <v>0</v>
      </c>
      <c r="E27" s="489">
        <f t="shared" si="0"/>
        <v>0</v>
      </c>
    </row>
    <row r="28" spans="1:5" s="14" customFormat="1" ht="12.75" x14ac:dyDescent="0.2">
      <c r="A28" s="286" t="str">
        <f>IF(INDEX('CoC Ranking Data'!$A$1:$CF$106,ROW($F31),4)&lt;&gt;"",INDEX('CoC Ranking Data'!$A$1:$CF$106,ROW($F31),4),"")</f>
        <v>County of Washington</v>
      </c>
      <c r="B28" s="286" t="str">
        <f>IF(INDEX('CoC Ranking Data'!$A$1:$CF$106,ROW($F31),5)&lt;&gt;"",INDEX('CoC Ranking Data'!$A$1:$CF$106,ROW($F31),5),"")</f>
        <v>Supportive Living</v>
      </c>
      <c r="C28" s="287" t="str">
        <f>IF(INDEX('CoC Ranking Data'!$A$1:$CF$106,ROW($F31),7)&lt;&gt;"",INDEX('CoC Ranking Data'!$A$1:$CF$106,ROW($F31),7),"")</f>
        <v>PH</v>
      </c>
      <c r="D28" s="490">
        <f>IF(INDEX('CoC Ranking Data'!$A$1:$CF$106,ROW($F31),49)&lt;&gt;"",INDEX('CoC Ranking Data'!$A$1:$CF$106,ROW($F31),49),"")</f>
        <v>1</v>
      </c>
      <c r="E28" s="489">
        <f t="shared" si="0"/>
        <v>0.5</v>
      </c>
    </row>
    <row r="29" spans="1:5" s="14" customFormat="1" ht="12.75" x14ac:dyDescent="0.2">
      <c r="A29" s="286" t="str">
        <f>IF(INDEX('CoC Ranking Data'!$A$1:$CF$106,ROW($F32),4)&lt;&gt;"",INDEX('CoC Ranking Data'!$A$1:$CF$106,ROW($F32),4),"")</f>
        <v>Crawford County Coalition on Housing Needs, Inc.</v>
      </c>
      <c r="B29" s="286" t="str">
        <f>IF(INDEX('CoC Ranking Data'!$A$1:$CF$106,ROW($F32),5)&lt;&gt;"",INDEX('CoC Ranking Data'!$A$1:$CF$106,ROW($F32),5),"")</f>
        <v>Liberty House Transitional Housing Program</v>
      </c>
      <c r="C29" s="287" t="str">
        <f>IF(INDEX('CoC Ranking Data'!$A$1:$CF$106,ROW($F32),7)&lt;&gt;"",INDEX('CoC Ranking Data'!$A$1:$CF$106,ROW($F32),7),"")</f>
        <v>TH</v>
      </c>
      <c r="D29" s="490">
        <f>IF(INDEX('CoC Ranking Data'!$A$1:$CF$106,ROW($F32),49)&lt;&gt;"",INDEX('CoC Ranking Data'!$A$1:$CF$106,ROW($F32),49),"")</f>
        <v>1</v>
      </c>
      <c r="E29" s="489">
        <f t="shared" si="0"/>
        <v>0.5</v>
      </c>
    </row>
    <row r="30" spans="1:5" s="14" customFormat="1" ht="12.75" x14ac:dyDescent="0.2">
      <c r="A30" s="286" t="str">
        <f>IF(INDEX('CoC Ranking Data'!$A$1:$CF$106,ROW($F33),4)&lt;&gt;"",INDEX('CoC Ranking Data'!$A$1:$CF$106,ROW($F33),4),"")</f>
        <v>Crawford County Commissioners</v>
      </c>
      <c r="B30" s="286" t="str">
        <f>IF(INDEX('CoC Ranking Data'!$A$1:$CF$106,ROW($F33),5)&lt;&gt;"",INDEX('CoC Ranking Data'!$A$1:$CF$106,ROW($F33),5),"")</f>
        <v>Crawford County Shelter plus Care</v>
      </c>
      <c r="C30" s="287" t="str">
        <f>IF(INDEX('CoC Ranking Data'!$A$1:$CF$106,ROW($F33),7)&lt;&gt;"",INDEX('CoC Ranking Data'!$A$1:$CF$106,ROW($F33),7),"")</f>
        <v>PH</v>
      </c>
      <c r="D30" s="490">
        <f>IF(INDEX('CoC Ranking Data'!$A$1:$CF$106,ROW($F33),49)&lt;&gt;"",INDEX('CoC Ranking Data'!$A$1:$CF$106,ROW($F33),49),"")</f>
        <v>1</v>
      </c>
      <c r="E30" s="489">
        <f t="shared" si="0"/>
        <v>0.5</v>
      </c>
    </row>
    <row r="31" spans="1:5" s="14" customFormat="1" ht="12.75" x14ac:dyDescent="0.2">
      <c r="A31" s="286" t="str">
        <f>IF(INDEX('CoC Ranking Data'!$A$1:$CF$106,ROW($F34),4)&lt;&gt;"",INDEX('CoC Ranking Data'!$A$1:$CF$106,ROW($F34),4),"")</f>
        <v>Crawford County Mental Health Awareness Program, Inc.</v>
      </c>
      <c r="B31" s="286" t="str">
        <f>IF(INDEX('CoC Ranking Data'!$A$1:$CF$106,ROW($F34),5)&lt;&gt;"",INDEX('CoC Ranking Data'!$A$1:$CF$106,ROW($F34),5),"")</f>
        <v>CHAPS Fairweather Lodge</v>
      </c>
      <c r="C31" s="287" t="str">
        <f>IF(INDEX('CoC Ranking Data'!$A$1:$CF$106,ROW($F34),7)&lt;&gt;"",INDEX('CoC Ranking Data'!$A$1:$CF$106,ROW($F34),7),"")</f>
        <v>PH</v>
      </c>
      <c r="D31" s="490">
        <f>IF(INDEX('CoC Ranking Data'!$A$1:$CF$106,ROW($F34),49)&lt;&gt;"",INDEX('CoC Ranking Data'!$A$1:$CF$106,ROW($F34),49),"")</f>
        <v>1</v>
      </c>
      <c r="E31" s="489">
        <f t="shared" si="0"/>
        <v>0.5</v>
      </c>
    </row>
    <row r="32" spans="1:5" s="14" customFormat="1" ht="12.75" x14ac:dyDescent="0.2">
      <c r="A32" s="286" t="str">
        <f>IF(INDEX('CoC Ranking Data'!$A$1:$CF$106,ROW($F35),4)&lt;&gt;"",INDEX('CoC Ranking Data'!$A$1:$CF$106,ROW($F35),4),"")</f>
        <v>Crawford County Mental Health Awareness Program, Inc.</v>
      </c>
      <c r="B32" s="286" t="str">
        <f>IF(INDEX('CoC Ranking Data'!$A$1:$CF$106,ROW($F35),5)&lt;&gt;"",INDEX('CoC Ranking Data'!$A$1:$CF$106,ROW($F35),5),"")</f>
        <v xml:space="preserve">CHAPS Family Housing </v>
      </c>
      <c r="C32" s="287" t="str">
        <f>IF(INDEX('CoC Ranking Data'!$A$1:$CF$106,ROW($F35),7)&lt;&gt;"",INDEX('CoC Ranking Data'!$A$1:$CF$106,ROW($F35),7),"")</f>
        <v>PH</v>
      </c>
      <c r="D32" s="490">
        <f>IF(INDEX('CoC Ranking Data'!$A$1:$CF$106,ROW($F35),49)&lt;&gt;"",INDEX('CoC Ranking Data'!$A$1:$CF$106,ROW($F35),49),"")</f>
        <v>1</v>
      </c>
      <c r="E32" s="489">
        <f t="shared" si="0"/>
        <v>0.5</v>
      </c>
    </row>
    <row r="33" spans="1:5" s="14" customFormat="1" ht="12.75" x14ac:dyDescent="0.2">
      <c r="A33" s="286" t="str">
        <f>IF(INDEX('CoC Ranking Data'!$A$1:$CF$106,ROW($F36),4)&lt;&gt;"",INDEX('CoC Ranking Data'!$A$1:$CF$106,ROW($F36),4),"")</f>
        <v>Crawford County Mental Health Awareness Program, Inc.</v>
      </c>
      <c r="B33" s="286" t="str">
        <f>IF(INDEX('CoC Ranking Data'!$A$1:$CF$106,ROW($F36),5)&lt;&gt;"",INDEX('CoC Ranking Data'!$A$1:$CF$106,ROW($F36),5),"")</f>
        <v>Crawford County Housing Advocacy Project</v>
      </c>
      <c r="C33" s="287" t="str">
        <f>IF(INDEX('CoC Ranking Data'!$A$1:$CF$106,ROW($F36),7)&lt;&gt;"",INDEX('CoC Ranking Data'!$A$1:$CF$106,ROW($F36),7),"")</f>
        <v>SSO</v>
      </c>
      <c r="D33" s="490">
        <f>IF(INDEX('CoC Ranking Data'!$A$1:$CF$106,ROW($F36),49)&lt;&gt;"",INDEX('CoC Ranking Data'!$A$1:$CF$106,ROW($F36),49),"")</f>
        <v>1</v>
      </c>
      <c r="E33" s="489">
        <f t="shared" si="0"/>
        <v>0.5</v>
      </c>
    </row>
    <row r="34" spans="1:5" s="14" customFormat="1" ht="12.75" x14ac:dyDescent="0.2">
      <c r="A34" s="286" t="str">
        <f>IF(INDEX('CoC Ranking Data'!$A$1:$CF$106,ROW($F37),4)&lt;&gt;"",INDEX('CoC Ranking Data'!$A$1:$CF$106,ROW($F37),4),"")</f>
        <v>Crawford County Mental Health Awareness Program, Inc.</v>
      </c>
      <c r="B34" s="286" t="str">
        <f>IF(INDEX('CoC Ranking Data'!$A$1:$CF$106,ROW($F37),5)&lt;&gt;"",INDEX('CoC Ranking Data'!$A$1:$CF$106,ROW($F37),5),"")</f>
        <v xml:space="preserve">Housing Now </v>
      </c>
      <c r="C34" s="287" t="str">
        <f>IF(INDEX('CoC Ranking Data'!$A$1:$CF$106,ROW($F37),7)&lt;&gt;"",INDEX('CoC Ranking Data'!$A$1:$CF$106,ROW($F37),7),"")</f>
        <v>PH</v>
      </c>
      <c r="D34" s="490">
        <f>IF(INDEX('CoC Ranking Data'!$A$1:$CF$106,ROW($F37),49)&lt;&gt;"",INDEX('CoC Ranking Data'!$A$1:$CF$106,ROW($F37),49),"")</f>
        <v>1</v>
      </c>
      <c r="E34" s="489">
        <f t="shared" si="0"/>
        <v>0.5</v>
      </c>
    </row>
    <row r="35" spans="1:5" s="14" customFormat="1" ht="12.75" x14ac:dyDescent="0.2">
      <c r="A35" s="286" t="str">
        <f>IF(INDEX('CoC Ranking Data'!$A$1:$CF$106,ROW($F38),4)&lt;&gt;"",INDEX('CoC Ranking Data'!$A$1:$CF$106,ROW($F38),4),"")</f>
        <v>DuBois Housing Authority</v>
      </c>
      <c r="B35" s="286" t="str">
        <f>IF(INDEX('CoC Ranking Data'!$A$1:$CF$106,ROW($F38),5)&lt;&gt;"",INDEX('CoC Ranking Data'!$A$1:$CF$106,ROW($F38),5),"")</f>
        <v>2018 Renewal App - DuBois Housing Authority - Shelter Plus Care 1/2/3/4/5</v>
      </c>
      <c r="C35" s="287" t="str">
        <f>IF(INDEX('CoC Ranking Data'!$A$1:$CF$106,ROW($F38),7)&lt;&gt;"",INDEX('CoC Ranking Data'!$A$1:$CF$106,ROW($F38),7),"")</f>
        <v>PH</v>
      </c>
      <c r="D35" s="490">
        <f>IF(INDEX('CoC Ranking Data'!$A$1:$CF$106,ROW($F38),49)&lt;&gt;"",INDEX('CoC Ranking Data'!$A$1:$CF$106,ROW($F38),49),"")</f>
        <v>0</v>
      </c>
      <c r="E35" s="489">
        <f t="shared" si="0"/>
        <v>0</v>
      </c>
    </row>
    <row r="36" spans="1:5" s="14" customFormat="1" ht="12.75" x14ac:dyDescent="0.2">
      <c r="A36" s="286" t="str">
        <f>IF(INDEX('CoC Ranking Data'!$A$1:$CF$106,ROW($F39),4)&lt;&gt;"",INDEX('CoC Ranking Data'!$A$1:$CF$106,ROW($F39),4),"")</f>
        <v>Fayette County Community Action Agency, Inc.</v>
      </c>
      <c r="B36" s="286" t="str">
        <f>IF(INDEX('CoC Ranking Data'!$A$1:$CF$106,ROW($F39),5)&lt;&gt;"",INDEX('CoC Ranking Data'!$A$1:$CF$106,ROW($F39),5),"")</f>
        <v>Fairweather Lodge Supportive Housing</v>
      </c>
      <c r="C36" s="287" t="str">
        <f>IF(INDEX('CoC Ranking Data'!$A$1:$CF$106,ROW($F39),7)&lt;&gt;"",INDEX('CoC Ranking Data'!$A$1:$CF$106,ROW($F39),7),"")</f>
        <v>PH</v>
      </c>
      <c r="D36" s="490">
        <f>IF(INDEX('CoC Ranking Data'!$A$1:$CF$106,ROW($F39),49)&lt;&gt;"",INDEX('CoC Ranking Data'!$A$1:$CF$106,ROW($F39),49),"")</f>
        <v>0</v>
      </c>
      <c r="E36" s="489">
        <f t="shared" si="0"/>
        <v>0</v>
      </c>
    </row>
    <row r="37" spans="1:5" s="14" customFormat="1" ht="12.75" x14ac:dyDescent="0.2">
      <c r="A37" s="286" t="str">
        <f>IF(INDEX('CoC Ranking Data'!$A$1:$CF$106,ROW($F40),4)&lt;&gt;"",INDEX('CoC Ranking Data'!$A$1:$CF$106,ROW($F40),4),"")</f>
        <v>Fayette County Community Action Agency, Inc.</v>
      </c>
      <c r="B37" s="286" t="str">
        <f>IF(INDEX('CoC Ranking Data'!$A$1:$CF$106,ROW($F40),5)&lt;&gt;"",INDEX('CoC Ranking Data'!$A$1:$CF$106,ROW($F40),5),"")</f>
        <v>Fayette Apartments</v>
      </c>
      <c r="C37" s="287" t="str">
        <f>IF(INDEX('CoC Ranking Data'!$A$1:$CF$106,ROW($F40),7)&lt;&gt;"",INDEX('CoC Ranking Data'!$A$1:$CF$106,ROW($F40),7),"")</f>
        <v>PH</v>
      </c>
      <c r="D37" s="490">
        <f>IF(INDEX('CoC Ranking Data'!$A$1:$CF$106,ROW($F40),49)&lt;&gt;"",INDEX('CoC Ranking Data'!$A$1:$CF$106,ROW($F40),49),"")</f>
        <v>0</v>
      </c>
      <c r="E37" s="489">
        <f t="shared" si="0"/>
        <v>0</v>
      </c>
    </row>
    <row r="38" spans="1:5" s="14" customFormat="1" ht="12.75" x14ac:dyDescent="0.2">
      <c r="A38" s="286" t="str">
        <f>IF(INDEX('CoC Ranking Data'!$A$1:$CF$106,ROW($F41),4)&lt;&gt;"",INDEX('CoC Ranking Data'!$A$1:$CF$106,ROW($F41),4),"")</f>
        <v>Fayette County Community Action Agency, Inc.</v>
      </c>
      <c r="B38" s="286" t="str">
        <f>IF(INDEX('CoC Ranking Data'!$A$1:$CF$106,ROW($F41),5)&lt;&gt;"",INDEX('CoC Ranking Data'!$A$1:$CF$106,ROW($F41),5),"")</f>
        <v>Fayette County Rapid Rehousing</v>
      </c>
      <c r="C38" s="287" t="str">
        <f>IF(INDEX('CoC Ranking Data'!$A$1:$CF$106,ROW($F41),7)&lt;&gt;"",INDEX('CoC Ranking Data'!$A$1:$CF$106,ROW($F41),7),"")</f>
        <v>PH-RRH</v>
      </c>
      <c r="D38" s="490">
        <f>IF(INDEX('CoC Ranking Data'!$A$1:$CF$106,ROW($F41),49)&lt;&gt;"",INDEX('CoC Ranking Data'!$A$1:$CF$106,ROW($F41),49),"")</f>
        <v>0</v>
      </c>
      <c r="E38" s="489">
        <f t="shared" si="0"/>
        <v>0</v>
      </c>
    </row>
    <row r="39" spans="1:5" s="14" customFormat="1" ht="12.75" x14ac:dyDescent="0.2">
      <c r="A39" s="286" t="str">
        <f>IF(INDEX('CoC Ranking Data'!$A$1:$CF$106,ROW($F42),4)&lt;&gt;"",INDEX('CoC Ranking Data'!$A$1:$CF$106,ROW($F42),4),"")</f>
        <v>Fayette County Community Action Agency, Inc.</v>
      </c>
      <c r="B39" s="286" t="str">
        <f>IF(INDEX('CoC Ranking Data'!$A$1:$CF$106,ROW($F42),5)&lt;&gt;"",INDEX('CoC Ranking Data'!$A$1:$CF$106,ROW($F42),5),"")</f>
        <v>Lenox Street Apartments</v>
      </c>
      <c r="C39" s="287" t="str">
        <f>IF(INDEX('CoC Ranking Data'!$A$1:$CF$106,ROW($F42),7)&lt;&gt;"",INDEX('CoC Ranking Data'!$A$1:$CF$106,ROW($F42),7),"")</f>
        <v>PH</v>
      </c>
      <c r="D39" s="490">
        <f>IF(INDEX('CoC Ranking Data'!$A$1:$CF$106,ROW($F42),49)&lt;&gt;"",INDEX('CoC Ranking Data'!$A$1:$CF$106,ROW($F42),49),"")</f>
        <v>0</v>
      </c>
      <c r="E39" s="489">
        <f t="shared" si="0"/>
        <v>0</v>
      </c>
    </row>
    <row r="40" spans="1:5" s="14" customFormat="1" ht="12.75" x14ac:dyDescent="0.2">
      <c r="A40" s="286" t="str">
        <f>IF(INDEX('CoC Ranking Data'!$A$1:$CF$106,ROW($F43),4)&lt;&gt;"",INDEX('CoC Ranking Data'!$A$1:$CF$106,ROW($F43),4),"")</f>
        <v>Fayette County Community Action Agency, Inc.</v>
      </c>
      <c r="B40" s="286" t="str">
        <f>IF(INDEX('CoC Ranking Data'!$A$1:$CF$106,ROW($F43),5)&lt;&gt;"",INDEX('CoC Ranking Data'!$A$1:$CF$106,ROW($F43),5),"")</f>
        <v>Southwest Regional Rapid Re-Housing Program</v>
      </c>
      <c r="C40" s="287" t="str">
        <f>IF(INDEX('CoC Ranking Data'!$A$1:$CF$106,ROW($F43),7)&lt;&gt;"",INDEX('CoC Ranking Data'!$A$1:$CF$106,ROW($F43),7),"")</f>
        <v>PH-RRH</v>
      </c>
      <c r="D40" s="490">
        <f>IF(INDEX('CoC Ranking Data'!$A$1:$CF$106,ROW($F43),49)&lt;&gt;"",INDEX('CoC Ranking Data'!$A$1:$CF$106,ROW($F43),49),"")</f>
        <v>0</v>
      </c>
      <c r="E40" s="489">
        <f t="shared" si="0"/>
        <v>0</v>
      </c>
    </row>
    <row r="41" spans="1:5" s="14" customFormat="1" ht="12.75" x14ac:dyDescent="0.2">
      <c r="A41" s="286" t="str">
        <f>IF(INDEX('CoC Ranking Data'!$A$1:$CF$106,ROW($F44),4)&lt;&gt;"",INDEX('CoC Ranking Data'!$A$1:$CF$106,ROW($F44),4),"")</f>
        <v>Housing Authority of the County of Butler</v>
      </c>
      <c r="B41" s="286" t="str">
        <f>IF(INDEX('CoC Ranking Data'!$A$1:$CF$106,ROW($F44),5)&lt;&gt;"",INDEX('CoC Ranking Data'!$A$1:$CF$106,ROW($F44),5),"")</f>
        <v>Franklin Court Chronically Homeless</v>
      </c>
      <c r="C41" s="287" t="str">
        <f>IF(INDEX('CoC Ranking Data'!$A$1:$CF$106,ROW($F44),7)&lt;&gt;"",INDEX('CoC Ranking Data'!$A$1:$CF$106,ROW($F44),7),"")</f>
        <v>PH</v>
      </c>
      <c r="D41" s="490">
        <f>IF(INDEX('CoC Ranking Data'!$A$1:$CF$106,ROW($F44),49)&lt;&gt;"",INDEX('CoC Ranking Data'!$A$1:$CF$106,ROW($F44),49),"")</f>
        <v>1</v>
      </c>
      <c r="E41" s="489">
        <f t="shared" si="0"/>
        <v>0.5</v>
      </c>
    </row>
    <row r="42" spans="1:5" s="14" customFormat="1" ht="12.75" x14ac:dyDescent="0.2">
      <c r="A42" s="286" t="str">
        <f>IF(INDEX('CoC Ranking Data'!$A$1:$CF$106,ROW($F45),4)&lt;&gt;"",INDEX('CoC Ranking Data'!$A$1:$CF$106,ROW($F45),4),"")</f>
        <v>Indiana County Community Action Program, Inc.</v>
      </c>
      <c r="B42" s="286" t="str">
        <f>IF(INDEX('CoC Ranking Data'!$A$1:$CF$106,ROW($F45),5)&lt;&gt;"",INDEX('CoC Ranking Data'!$A$1:$CF$106,ROW($F45),5),"")</f>
        <v>PHD Consolidated</v>
      </c>
      <c r="C42" s="287" t="str">
        <f>IF(INDEX('CoC Ranking Data'!$A$1:$CF$106,ROW($F45),7)&lt;&gt;"",INDEX('CoC Ranking Data'!$A$1:$CF$106,ROW($F45),7),"")</f>
        <v>PH</v>
      </c>
      <c r="D42" s="490">
        <f>IF(INDEX('CoC Ranking Data'!$A$1:$CF$106,ROW($F45),49)&lt;&gt;"",INDEX('CoC Ranking Data'!$A$1:$CF$106,ROW($F45),49),"")</f>
        <v>1</v>
      </c>
      <c r="E42" s="489">
        <f t="shared" si="0"/>
        <v>0.5</v>
      </c>
    </row>
    <row r="43" spans="1:5" s="14" customFormat="1" ht="12.75" x14ac:dyDescent="0.2">
      <c r="A43" s="286" t="str">
        <f>IF(INDEX('CoC Ranking Data'!$A$1:$CF$106,ROW($F46),4)&lt;&gt;"",INDEX('CoC Ranking Data'!$A$1:$CF$106,ROW($F46),4),"")</f>
        <v>Lawrence County Social Services, Inc.</v>
      </c>
      <c r="B43" s="286" t="str">
        <f>IF(INDEX('CoC Ranking Data'!$A$1:$CF$106,ROW($F46),5)&lt;&gt;"",INDEX('CoC Ranking Data'!$A$1:$CF$106,ROW($F46),5),"")</f>
        <v>NWRHA</v>
      </c>
      <c r="C43" s="287" t="str">
        <f>IF(INDEX('CoC Ranking Data'!$A$1:$CF$106,ROW($F46),7)&lt;&gt;"",INDEX('CoC Ranking Data'!$A$1:$CF$106,ROW($F46),7),"")</f>
        <v>PH</v>
      </c>
      <c r="D43" s="490">
        <f>IF(INDEX('CoC Ranking Data'!$A$1:$CF$106,ROW($F46),49)&lt;&gt;"",INDEX('CoC Ranking Data'!$A$1:$CF$106,ROW($F46),49),"")</f>
        <v>1</v>
      </c>
      <c r="E43" s="489">
        <f t="shared" si="0"/>
        <v>0.5</v>
      </c>
    </row>
    <row r="44" spans="1:5" s="14" customFormat="1" ht="12.75" x14ac:dyDescent="0.2">
      <c r="A44" s="286" t="str">
        <f>IF(INDEX('CoC Ranking Data'!$A$1:$CF$106,ROW($F47),4)&lt;&gt;"",INDEX('CoC Ranking Data'!$A$1:$CF$106,ROW($F47),4),"")</f>
        <v>Lawrence County Social Services, Inc.</v>
      </c>
      <c r="B44" s="286" t="str">
        <f>IF(INDEX('CoC Ranking Data'!$A$1:$CF$106,ROW($F47),5)&lt;&gt;"",INDEX('CoC Ranking Data'!$A$1:$CF$106,ROW($F47),5),"")</f>
        <v>NWRHA 2</v>
      </c>
      <c r="C44" s="287" t="str">
        <f>IF(INDEX('CoC Ranking Data'!$A$1:$CF$106,ROW($F47),7)&lt;&gt;"",INDEX('CoC Ranking Data'!$A$1:$CF$106,ROW($F47),7),"")</f>
        <v>PH</v>
      </c>
      <c r="D44" s="490">
        <f>IF(INDEX('CoC Ranking Data'!$A$1:$CF$106,ROW($F47),49)&lt;&gt;"",INDEX('CoC Ranking Data'!$A$1:$CF$106,ROW($F47),49),"")</f>
        <v>1</v>
      </c>
      <c r="E44" s="489">
        <f t="shared" si="0"/>
        <v>0.5</v>
      </c>
    </row>
    <row r="45" spans="1:5" s="14" customFormat="1" ht="12.75" x14ac:dyDescent="0.2">
      <c r="A45" s="286" t="str">
        <f>IF(INDEX('CoC Ranking Data'!$A$1:$CF$106,ROW($F48),4)&lt;&gt;"",INDEX('CoC Ranking Data'!$A$1:$CF$106,ROW($F48),4),"")</f>
        <v>Lawrence County Social Services, Inc.</v>
      </c>
      <c r="B45" s="286" t="str">
        <f>IF(INDEX('CoC Ranking Data'!$A$1:$CF$106,ROW($F48),5)&lt;&gt;"",INDEX('CoC Ranking Data'!$A$1:$CF$106,ROW($F48),5),"")</f>
        <v>SAFE</v>
      </c>
      <c r="C45" s="287" t="str">
        <f>IF(INDEX('CoC Ranking Data'!$A$1:$CF$106,ROW($F48),7)&lt;&gt;"",INDEX('CoC Ranking Data'!$A$1:$CF$106,ROW($F48),7),"")</f>
        <v>SSO</v>
      </c>
      <c r="D45" s="490">
        <f>IF(INDEX('CoC Ranking Data'!$A$1:$CF$106,ROW($F48),49)&lt;&gt;"",INDEX('CoC Ranking Data'!$A$1:$CF$106,ROW($F48),49),"")</f>
        <v>1</v>
      </c>
      <c r="E45" s="489">
        <f t="shared" si="0"/>
        <v>0.5</v>
      </c>
    </row>
    <row r="46" spans="1:5" s="14" customFormat="1" ht="12.75" x14ac:dyDescent="0.2">
      <c r="A46" s="286" t="str">
        <f>IF(INDEX('CoC Ranking Data'!$A$1:$CF$106,ROW($F49),4)&lt;&gt;"",INDEX('CoC Ranking Data'!$A$1:$CF$106,ROW($F49),4),"")</f>
        <v>Lawrence County Social Services, Inc.</v>
      </c>
      <c r="B46" s="286" t="str">
        <f>IF(INDEX('CoC Ranking Data'!$A$1:$CF$106,ROW($F49),5)&lt;&gt;"",INDEX('CoC Ranking Data'!$A$1:$CF$106,ROW($F49),5),"")</f>
        <v>TEAM RRH</v>
      </c>
      <c r="C46" s="287" t="str">
        <f>IF(INDEX('CoC Ranking Data'!$A$1:$CF$106,ROW($F49),7)&lt;&gt;"",INDEX('CoC Ranking Data'!$A$1:$CF$106,ROW($F49),7),"")</f>
        <v>PH-RRH</v>
      </c>
      <c r="D46" s="490">
        <f>IF(INDEX('CoC Ranking Data'!$A$1:$CF$106,ROW($F49),49)&lt;&gt;"",INDEX('CoC Ranking Data'!$A$1:$CF$106,ROW($F49),49),"")</f>
        <v>1</v>
      </c>
      <c r="E46" s="489">
        <f t="shared" si="0"/>
        <v>0.5</v>
      </c>
    </row>
    <row r="47" spans="1:5" s="14" customFormat="1" ht="12.75" x14ac:dyDescent="0.2">
      <c r="A47" s="286" t="str">
        <f>IF(INDEX('CoC Ranking Data'!$A$1:$CF$106,ROW($F50),4)&lt;&gt;"",INDEX('CoC Ranking Data'!$A$1:$CF$106,ROW($F50),4),"")</f>
        <v>Lawrence County Social Services, Inc.</v>
      </c>
      <c r="B47" s="286" t="str">
        <f>IF(INDEX('CoC Ranking Data'!$A$1:$CF$106,ROW($F50),5)&lt;&gt;"",INDEX('CoC Ranking Data'!$A$1:$CF$106,ROW($F50),5),"")</f>
        <v>Turning Point</v>
      </c>
      <c r="C47" s="287" t="str">
        <f>IF(INDEX('CoC Ranking Data'!$A$1:$CF$106,ROW($F50),7)&lt;&gt;"",INDEX('CoC Ranking Data'!$A$1:$CF$106,ROW($F50),7),"")</f>
        <v>PH</v>
      </c>
      <c r="D47" s="490">
        <f>IF(INDEX('CoC Ranking Data'!$A$1:$CF$106,ROW($F50),49)&lt;&gt;"",INDEX('CoC Ranking Data'!$A$1:$CF$106,ROW($F50),49),"")</f>
        <v>1</v>
      </c>
      <c r="E47" s="489">
        <f t="shared" si="0"/>
        <v>0.5</v>
      </c>
    </row>
    <row r="48" spans="1:5" s="14" customFormat="1" ht="12.75" x14ac:dyDescent="0.2">
      <c r="A48" s="286" t="str">
        <f>IF(INDEX('CoC Ranking Data'!$A$1:$CF$106,ROW($F51),4)&lt;&gt;"",INDEX('CoC Ranking Data'!$A$1:$CF$106,ROW($F51),4),"")</f>
        <v>Lawrence County Social Services, Inc.</v>
      </c>
      <c r="B48" s="286" t="str">
        <f>IF(INDEX('CoC Ranking Data'!$A$1:$CF$106,ROW($F51),5)&lt;&gt;"",INDEX('CoC Ranking Data'!$A$1:$CF$106,ROW($F51),5),"")</f>
        <v>Veterans RRH</v>
      </c>
      <c r="C48" s="287" t="str">
        <f>IF(INDEX('CoC Ranking Data'!$A$1:$CF$106,ROW($F51),7)&lt;&gt;"",INDEX('CoC Ranking Data'!$A$1:$CF$106,ROW($F51),7),"")</f>
        <v>PH-RRH</v>
      </c>
      <c r="D48" s="490">
        <f>IF(INDEX('CoC Ranking Data'!$A$1:$CF$106,ROW($F51),49)&lt;&gt;"",INDEX('CoC Ranking Data'!$A$1:$CF$106,ROW($F51),49),"")</f>
        <v>1</v>
      </c>
      <c r="E48" s="489">
        <f t="shared" si="0"/>
        <v>0.5</v>
      </c>
    </row>
    <row r="49" spans="1:5" s="14" customFormat="1" ht="12.75" x14ac:dyDescent="0.2">
      <c r="A49" s="286" t="str">
        <f>IF(INDEX('CoC Ranking Data'!$A$1:$CF$106,ROW($F52),4)&lt;&gt;"",INDEX('CoC Ranking Data'!$A$1:$CF$106,ROW($F52),4),"")</f>
        <v>McKean County Redevelopment &amp; Housing Authority</v>
      </c>
      <c r="B49" s="286" t="str">
        <f>IF(INDEX('CoC Ranking Data'!$A$1:$CF$106,ROW($F52),5)&lt;&gt;"",INDEX('CoC Ranking Data'!$A$1:$CF$106,ROW($F52),5),"")</f>
        <v>Northwest RRH</v>
      </c>
      <c r="C49" s="287" t="str">
        <f>IF(INDEX('CoC Ranking Data'!$A$1:$CF$106,ROW($F52),7)&lt;&gt;"",INDEX('CoC Ranking Data'!$A$1:$CF$106,ROW($F52),7),"")</f>
        <v>PH-RRH</v>
      </c>
      <c r="D49" s="490">
        <f>IF(INDEX('CoC Ranking Data'!$A$1:$CF$106,ROW($F52),49)&lt;&gt;"",INDEX('CoC Ranking Data'!$A$1:$CF$106,ROW($F52),49),"")</f>
        <v>1</v>
      </c>
      <c r="E49" s="489">
        <f t="shared" si="0"/>
        <v>0.5</v>
      </c>
    </row>
    <row r="50" spans="1:5" s="14" customFormat="1" ht="12.75" x14ac:dyDescent="0.2">
      <c r="A50" s="286" t="str">
        <f>IF(INDEX('CoC Ranking Data'!$A$1:$CF$106,ROW($F53),4)&lt;&gt;"",INDEX('CoC Ranking Data'!$A$1:$CF$106,ROW($F53),4),"")</f>
        <v>Northern Cambria Community Development Corporation</v>
      </c>
      <c r="B50" s="286" t="str">
        <f>IF(INDEX('CoC Ranking Data'!$A$1:$CF$106,ROW($F53),5)&lt;&gt;"",INDEX('CoC Ranking Data'!$A$1:$CF$106,ROW($F53),5),"")</f>
        <v>Chestnut Street Gardens Renewal Project Application FY 2018</v>
      </c>
      <c r="C50" s="287" t="str">
        <f>IF(INDEX('CoC Ranking Data'!$A$1:$CF$106,ROW($F53),7)&lt;&gt;"",INDEX('CoC Ranking Data'!$A$1:$CF$106,ROW($F53),7),"")</f>
        <v>PH</v>
      </c>
      <c r="D50" s="490">
        <f>IF(INDEX('CoC Ranking Data'!$A$1:$CF$106,ROW($F53),49)&lt;&gt;"",INDEX('CoC Ranking Data'!$A$1:$CF$106,ROW($F53),49),"")</f>
        <v>0</v>
      </c>
      <c r="E50" s="489">
        <f t="shared" si="0"/>
        <v>0</v>
      </c>
    </row>
    <row r="51" spans="1:5" s="14" customFormat="1" ht="12.75" x14ac:dyDescent="0.2">
      <c r="A51" s="286" t="str">
        <f>IF(INDEX('CoC Ranking Data'!$A$1:$CF$106,ROW($F54),4)&lt;&gt;"",INDEX('CoC Ranking Data'!$A$1:$CF$106,ROW($F54),4),"")</f>
        <v>Northern Cambria Community Development Corporation</v>
      </c>
      <c r="B51" s="286" t="str">
        <f>IF(INDEX('CoC Ranking Data'!$A$1:$CF$106,ROW($F54),5)&lt;&gt;"",INDEX('CoC Ranking Data'!$A$1:$CF$106,ROW($F54),5),"")</f>
        <v>Clinton Street Gardens Renewal Project Application FY 2018</v>
      </c>
      <c r="C51" s="287" t="str">
        <f>IF(INDEX('CoC Ranking Data'!$A$1:$CF$106,ROW($F54),7)&lt;&gt;"",INDEX('CoC Ranking Data'!$A$1:$CF$106,ROW($F54),7),"")</f>
        <v>PH</v>
      </c>
      <c r="D51" s="490">
        <f>IF(INDEX('CoC Ranking Data'!$A$1:$CF$106,ROW($F54),49)&lt;&gt;"",INDEX('CoC Ranking Data'!$A$1:$CF$106,ROW($F54),49),"")</f>
        <v>0</v>
      </c>
      <c r="E51" s="489">
        <f t="shared" si="0"/>
        <v>0</v>
      </c>
    </row>
    <row r="52" spans="1:5" s="14" customFormat="1" ht="12.75" x14ac:dyDescent="0.2">
      <c r="A52" s="286" t="str">
        <f>IF(INDEX('CoC Ranking Data'!$A$1:$CF$106,ROW($F55),4)&lt;&gt;"",INDEX('CoC Ranking Data'!$A$1:$CF$106,ROW($F55),4),"")</f>
        <v>Union Mission of Latrobe, Inc.</v>
      </c>
      <c r="B52" s="286" t="str">
        <f>IF(INDEX('CoC Ranking Data'!$A$1:$CF$106,ROW($F55),5)&lt;&gt;"",INDEX('CoC Ranking Data'!$A$1:$CF$106,ROW($F55),5),"")</f>
        <v>Consolidated Union Mission Permanent Supportive Housing</v>
      </c>
      <c r="C52" s="287" t="str">
        <f>IF(INDEX('CoC Ranking Data'!$A$1:$CF$106,ROW($F55),7)&lt;&gt;"",INDEX('CoC Ranking Data'!$A$1:$CF$106,ROW($F55),7),"")</f>
        <v>PH</v>
      </c>
      <c r="D52" s="490">
        <f>IF(INDEX('CoC Ranking Data'!$A$1:$CF$106,ROW($F55),49)&lt;&gt;"",INDEX('CoC Ranking Data'!$A$1:$CF$106,ROW($F55),49),"")</f>
        <v>1</v>
      </c>
      <c r="E52" s="489">
        <f t="shared" si="0"/>
        <v>0.5</v>
      </c>
    </row>
    <row r="53" spans="1:5" x14ac:dyDescent="0.2">
      <c r="A53" s="286" t="str">
        <f>IF(INDEX('CoC Ranking Data'!$A$1:$CF$106,ROW($F56),4)&lt;&gt;"",INDEX('CoC Ranking Data'!$A$1:$CF$106,ROW($F56),4),"")</f>
        <v>Victim Outreach Intervention Center</v>
      </c>
      <c r="B53" s="286" t="str">
        <f>IF(INDEX('CoC Ranking Data'!$A$1:$CF$106,ROW($F56),5)&lt;&gt;"",INDEX('CoC Ranking Data'!$A$1:$CF$106,ROW($F56),5),"")</f>
        <v>Enduring VOICe</v>
      </c>
      <c r="C53" s="287" t="str">
        <f>IF(INDEX('CoC Ranking Data'!$A$1:$CF$106,ROW($F56),7)&lt;&gt;"",INDEX('CoC Ranking Data'!$A$1:$CF$106,ROW($F56),7),"")</f>
        <v>PH</v>
      </c>
      <c r="D53" s="490">
        <f>IF(INDEX('CoC Ranking Data'!$A$1:$CF$106,ROW($F56),49)&lt;&gt;"",INDEX('CoC Ranking Data'!$A$1:$CF$106,ROW($F56),49),"")</f>
        <v>0</v>
      </c>
      <c r="E53" s="489">
        <f t="shared" si="0"/>
        <v>0</v>
      </c>
    </row>
    <row r="54" spans="1:5" x14ac:dyDescent="0.2">
      <c r="A54" s="286" t="str">
        <f>IF(INDEX('CoC Ranking Data'!$A$1:$CF$106,ROW($F57),4)&lt;&gt;"",INDEX('CoC Ranking Data'!$A$1:$CF$106,ROW($F57),4),"")</f>
        <v>Warren-Forest Counties Economic Opportunity Council</v>
      </c>
      <c r="B54" s="286" t="str">
        <f>IF(INDEX('CoC Ranking Data'!$A$1:$CF$106,ROW($F57),5)&lt;&gt;"",INDEX('CoC Ranking Data'!$A$1:$CF$106,ROW($F57),5),"")</f>
        <v>Youngsville Permanent Supportive Housing</v>
      </c>
      <c r="C54" s="287" t="str">
        <f>IF(INDEX('CoC Ranking Data'!$A$1:$CF$106,ROW($F57),7)&lt;&gt;"",INDEX('CoC Ranking Data'!$A$1:$CF$106,ROW($F57),7),"")</f>
        <v>PH</v>
      </c>
      <c r="D54" s="490">
        <f>IF(INDEX('CoC Ranking Data'!$A$1:$CF$106,ROW($F57),49)&lt;&gt;"",INDEX('CoC Ranking Data'!$A$1:$CF$106,ROW($F57),49),"")</f>
        <v>0</v>
      </c>
      <c r="E54" s="489">
        <f t="shared" si="0"/>
        <v>0</v>
      </c>
    </row>
    <row r="55" spans="1:5" x14ac:dyDescent="0.2">
      <c r="A55" s="286" t="str">
        <f>IF(INDEX('CoC Ranking Data'!$A$1:$CF$106,ROW($F58),4)&lt;&gt;"",INDEX('CoC Ranking Data'!$A$1:$CF$106,ROW($F58),4),"")</f>
        <v>Westmoreland Community Action</v>
      </c>
      <c r="B55" s="286" t="str">
        <f>IF(INDEX('CoC Ranking Data'!$A$1:$CF$106,ROW($F58),5)&lt;&gt;"",INDEX('CoC Ranking Data'!$A$1:$CF$106,ROW($F58),5),"")</f>
        <v>Consolidated WCA PSH Project FY2018</v>
      </c>
      <c r="C55" s="287" t="str">
        <f>IF(INDEX('CoC Ranking Data'!$A$1:$CF$106,ROW($F58),7)&lt;&gt;"",INDEX('CoC Ranking Data'!$A$1:$CF$106,ROW($F58),7),"")</f>
        <v>PH</v>
      </c>
      <c r="D55" s="490">
        <f>IF(INDEX('CoC Ranking Data'!$A$1:$CF$106,ROW($F58),49)&lt;&gt;"",INDEX('CoC Ranking Data'!$A$1:$CF$106,ROW($F58),49),"")</f>
        <v>0</v>
      </c>
      <c r="E55" s="489">
        <f t="shared" si="0"/>
        <v>0</v>
      </c>
    </row>
    <row r="56" spans="1:5" x14ac:dyDescent="0.2">
      <c r="A56" s="286" t="str">
        <f>IF(INDEX('CoC Ranking Data'!$A$1:$CF$106,ROW($F59),4)&lt;&gt;"",INDEX('CoC Ranking Data'!$A$1:$CF$106,ROW($F59),4),"")</f>
        <v>Westmoreland Community Action</v>
      </c>
      <c r="B56" s="286" t="str">
        <f>IF(INDEX('CoC Ranking Data'!$A$1:$CF$106,ROW($F59),5)&lt;&gt;"",INDEX('CoC Ranking Data'!$A$1:$CF$106,ROW($F59),5),"")</f>
        <v>WCA PSH for Families 2018</v>
      </c>
      <c r="C56" s="287" t="str">
        <f>IF(INDEX('CoC Ranking Data'!$A$1:$CF$106,ROW($F59),7)&lt;&gt;"",INDEX('CoC Ranking Data'!$A$1:$CF$106,ROW($F59),7),"")</f>
        <v>PH</v>
      </c>
      <c r="D56" s="490">
        <f>IF(INDEX('CoC Ranking Data'!$A$1:$CF$106,ROW($F59),49)&lt;&gt;"",INDEX('CoC Ranking Data'!$A$1:$CF$106,ROW($F59),49),"")</f>
        <v>0</v>
      </c>
      <c r="E56" s="489">
        <f t="shared" si="0"/>
        <v>0</v>
      </c>
    </row>
    <row r="57" spans="1:5" x14ac:dyDescent="0.2">
      <c r="A57" s="286" t="str">
        <f>IF(INDEX('CoC Ranking Data'!$A$1:$CF$106,ROW($F60),4)&lt;&gt;"",INDEX('CoC Ranking Data'!$A$1:$CF$106,ROW($F60),4),"")</f>
        <v>Westmoreland Community Action</v>
      </c>
      <c r="B57" s="286" t="str">
        <f>IF(INDEX('CoC Ranking Data'!$A$1:$CF$106,ROW($F60),5)&lt;&gt;"",INDEX('CoC Ranking Data'!$A$1:$CF$106,ROW($F60),5),"")</f>
        <v>WCA PSH-Pittsburgh Street House 2018</v>
      </c>
      <c r="C57" s="287" t="str">
        <f>IF(INDEX('CoC Ranking Data'!$A$1:$CF$106,ROW($F60),7)&lt;&gt;"",INDEX('CoC Ranking Data'!$A$1:$CF$106,ROW($F60),7),"")</f>
        <v>PH</v>
      </c>
      <c r="D57" s="490">
        <f>IF(INDEX('CoC Ranking Data'!$A$1:$CF$106,ROW($F60),49)&lt;&gt;"",INDEX('CoC Ranking Data'!$A$1:$CF$106,ROW($F60),49),"")</f>
        <v>0</v>
      </c>
      <c r="E57" s="489">
        <f t="shared" si="0"/>
        <v>0</v>
      </c>
    </row>
    <row r="58" spans="1:5" x14ac:dyDescent="0.2">
      <c r="A58" s="286" t="str">
        <f>IF(INDEX('CoC Ranking Data'!$A$1:$CF$106,ROW($F61),4)&lt;&gt;"",INDEX('CoC Ranking Data'!$A$1:$CF$106,ROW($F61),4),"")</f>
        <v/>
      </c>
      <c r="B58" s="286" t="str">
        <f>IF(INDEX('CoC Ranking Data'!$A$1:$CF$106,ROW($F61),5)&lt;&gt;"",INDEX('CoC Ranking Data'!$A$1:$CF$106,ROW($F61),5),"")</f>
        <v/>
      </c>
      <c r="C58" s="287" t="str">
        <f>IF(INDEX('CoC Ranking Data'!$A$1:$CF$106,ROW($F61),7)&lt;&gt;"",INDEX('CoC Ranking Data'!$A$1:$CF$106,ROW($F61),7),"")</f>
        <v/>
      </c>
      <c r="D58" s="490" t="str">
        <f>IF(INDEX('CoC Ranking Data'!$A$1:$CF$106,ROW($F61),49)&lt;&gt;"",INDEX('CoC Ranking Data'!$A$1:$CF$106,ROW($F61),49),"")</f>
        <v/>
      </c>
      <c r="E58" s="489" t="str">
        <f t="shared" si="0"/>
        <v/>
      </c>
    </row>
    <row r="59" spans="1:5" x14ac:dyDescent="0.2">
      <c r="A59" s="286" t="str">
        <f>IF(INDEX('CoC Ranking Data'!$A$1:$CF$106,ROW($F62),4)&lt;&gt;"",INDEX('CoC Ranking Data'!$A$1:$CF$106,ROW($F62),4),"")</f>
        <v/>
      </c>
      <c r="B59" s="286" t="str">
        <f>IF(INDEX('CoC Ranking Data'!$A$1:$CF$106,ROW($F62),5)&lt;&gt;"",INDEX('CoC Ranking Data'!$A$1:$CF$106,ROW($F62),5),"")</f>
        <v/>
      </c>
      <c r="C59" s="287" t="str">
        <f>IF(INDEX('CoC Ranking Data'!$A$1:$CF$106,ROW($F62),7)&lt;&gt;"",INDEX('CoC Ranking Data'!$A$1:$CF$106,ROW($F62),7),"")</f>
        <v/>
      </c>
      <c r="D59" s="490" t="str">
        <f>IF(INDEX('CoC Ranking Data'!$A$1:$CF$106,ROW($F62),49)&lt;&gt;"",INDEX('CoC Ranking Data'!$A$1:$CF$106,ROW($F62),49),"")</f>
        <v/>
      </c>
      <c r="E59" s="489" t="str">
        <f t="shared" si="0"/>
        <v/>
      </c>
    </row>
    <row r="60" spans="1:5" x14ac:dyDescent="0.2">
      <c r="A60" s="286" t="str">
        <f>IF(INDEX('CoC Ranking Data'!$A$1:$CF$106,ROW($F63),4)&lt;&gt;"",INDEX('CoC Ranking Data'!$A$1:$CF$106,ROW($F63),4),"")</f>
        <v/>
      </c>
      <c r="B60" s="286" t="str">
        <f>IF(INDEX('CoC Ranking Data'!$A$1:$CF$106,ROW($F63),5)&lt;&gt;"",INDEX('CoC Ranking Data'!$A$1:$CF$106,ROW($F63),5),"")</f>
        <v/>
      </c>
      <c r="C60" s="287" t="str">
        <f>IF(INDEX('CoC Ranking Data'!$A$1:$CF$106,ROW($F63),7)&lt;&gt;"",INDEX('CoC Ranking Data'!$A$1:$CF$106,ROW($F63),7),"")</f>
        <v/>
      </c>
      <c r="D60" s="490" t="str">
        <f>IF(INDEX('CoC Ranking Data'!$A$1:$CF$106,ROW($F63),49)&lt;&gt;"",INDEX('CoC Ranking Data'!$A$1:$CF$106,ROW($F63),49),"")</f>
        <v/>
      </c>
      <c r="E60" s="489" t="str">
        <f t="shared" si="0"/>
        <v/>
      </c>
    </row>
    <row r="61" spans="1:5" x14ac:dyDescent="0.2">
      <c r="A61" s="286" t="str">
        <f>IF(INDEX('CoC Ranking Data'!$A$1:$CF$106,ROW($F64),4)&lt;&gt;"",INDEX('CoC Ranking Data'!$A$1:$CF$106,ROW($F64),4),"")</f>
        <v/>
      </c>
      <c r="B61" s="286" t="str">
        <f>IF(INDEX('CoC Ranking Data'!$A$1:$CF$106,ROW($F64),5)&lt;&gt;"",INDEX('CoC Ranking Data'!$A$1:$CF$106,ROW($F64),5),"")</f>
        <v/>
      </c>
      <c r="C61" s="287" t="str">
        <f>IF(INDEX('CoC Ranking Data'!$A$1:$CF$106,ROW($F64),7)&lt;&gt;"",INDEX('CoC Ranking Data'!$A$1:$CF$106,ROW($F64),7),"")</f>
        <v/>
      </c>
      <c r="D61" s="490" t="str">
        <f>IF(INDEX('CoC Ranking Data'!$A$1:$CF$106,ROW($F64),49)&lt;&gt;"",INDEX('CoC Ranking Data'!$A$1:$CF$106,ROW($F64),49),"")</f>
        <v/>
      </c>
      <c r="E61" s="489" t="str">
        <f t="shared" si="0"/>
        <v/>
      </c>
    </row>
    <row r="62" spans="1:5" x14ac:dyDescent="0.2">
      <c r="A62" s="286" t="str">
        <f>IF(INDEX('CoC Ranking Data'!$A$1:$CF$106,ROW($F65),4)&lt;&gt;"",INDEX('CoC Ranking Data'!$A$1:$CF$106,ROW($F65),4),"")</f>
        <v/>
      </c>
      <c r="B62" s="286" t="str">
        <f>IF(INDEX('CoC Ranking Data'!$A$1:$CF$106,ROW($F65),5)&lt;&gt;"",INDEX('CoC Ranking Data'!$A$1:$CF$106,ROW($F65),5),"")</f>
        <v/>
      </c>
      <c r="C62" s="287" t="str">
        <f>IF(INDEX('CoC Ranking Data'!$A$1:$CF$106,ROW($F65),7)&lt;&gt;"",INDEX('CoC Ranking Data'!$A$1:$CF$106,ROW($F65),7),"")</f>
        <v/>
      </c>
      <c r="D62" s="490" t="str">
        <f>IF(INDEX('CoC Ranking Data'!$A$1:$CF$106,ROW($F65),49)&lt;&gt;"",INDEX('CoC Ranking Data'!$A$1:$CF$106,ROW($F65),49),"")</f>
        <v/>
      </c>
      <c r="E62" s="489" t="str">
        <f t="shared" si="0"/>
        <v/>
      </c>
    </row>
    <row r="63" spans="1:5" x14ac:dyDescent="0.2">
      <c r="A63" s="286" t="str">
        <f>IF(INDEX('CoC Ranking Data'!$A$1:$CF$106,ROW($F66),4)&lt;&gt;"",INDEX('CoC Ranking Data'!$A$1:$CF$106,ROW($F66),4),"")</f>
        <v/>
      </c>
      <c r="B63" s="286" t="str">
        <f>IF(INDEX('CoC Ranking Data'!$A$1:$CF$106,ROW($F66),5)&lt;&gt;"",INDEX('CoC Ranking Data'!$A$1:$CF$106,ROW($F66),5),"")</f>
        <v/>
      </c>
      <c r="C63" s="287" t="str">
        <f>IF(INDEX('CoC Ranking Data'!$A$1:$CF$106,ROW($F66),7)&lt;&gt;"",INDEX('CoC Ranking Data'!$A$1:$CF$106,ROW($F66),7),"")</f>
        <v/>
      </c>
      <c r="D63" s="490" t="str">
        <f>IF(INDEX('CoC Ranking Data'!$A$1:$CF$106,ROW($F66),49)&lt;&gt;"",INDEX('CoC Ranking Data'!$A$1:$CF$106,ROW($F66),49),"")</f>
        <v/>
      </c>
      <c r="E63" s="489" t="str">
        <f t="shared" si="0"/>
        <v/>
      </c>
    </row>
    <row r="64" spans="1:5" x14ac:dyDescent="0.2">
      <c r="A64" s="286" t="str">
        <f>IF(INDEX('CoC Ranking Data'!$A$1:$CF$106,ROW($F67),4)&lt;&gt;"",INDEX('CoC Ranking Data'!$A$1:$CF$106,ROW($F67),4),"")</f>
        <v/>
      </c>
      <c r="B64" s="286" t="str">
        <f>IF(INDEX('CoC Ranking Data'!$A$1:$CF$106,ROW($F67),5)&lt;&gt;"",INDEX('CoC Ranking Data'!$A$1:$CF$106,ROW($F67),5),"")</f>
        <v/>
      </c>
      <c r="C64" s="287" t="str">
        <f>IF(INDEX('CoC Ranking Data'!$A$1:$CF$106,ROW($F67),7)&lt;&gt;"",INDEX('CoC Ranking Data'!$A$1:$CF$106,ROW($F67),7),"")</f>
        <v/>
      </c>
      <c r="D64" s="490" t="str">
        <f>IF(INDEX('CoC Ranking Data'!$A$1:$CF$106,ROW($F67),49)&lt;&gt;"",INDEX('CoC Ranking Data'!$A$1:$CF$106,ROW($F67),49),"")</f>
        <v/>
      </c>
      <c r="E64" s="489" t="str">
        <f t="shared" si="0"/>
        <v/>
      </c>
    </row>
    <row r="65" spans="1:5" x14ac:dyDescent="0.2">
      <c r="A65" s="286" t="str">
        <f>IF(INDEX('CoC Ranking Data'!$A$1:$CF$106,ROW($F68),4)&lt;&gt;"",INDEX('CoC Ranking Data'!$A$1:$CF$106,ROW($F68),4),"")</f>
        <v/>
      </c>
      <c r="B65" s="286" t="str">
        <f>IF(INDEX('CoC Ranking Data'!$A$1:$CF$106,ROW($F68),5)&lt;&gt;"",INDEX('CoC Ranking Data'!$A$1:$CF$106,ROW($F68),5),"")</f>
        <v/>
      </c>
      <c r="C65" s="287" t="str">
        <f>IF(INDEX('CoC Ranking Data'!$A$1:$CF$106,ROW($F68),7)&lt;&gt;"",INDEX('CoC Ranking Data'!$A$1:$CF$106,ROW($F68),7),"")</f>
        <v/>
      </c>
      <c r="D65" s="490" t="str">
        <f>IF(INDEX('CoC Ranking Data'!$A$1:$CF$106,ROW($F68),49)&lt;&gt;"",INDEX('CoC Ranking Data'!$A$1:$CF$106,ROW($F68),49),"")</f>
        <v/>
      </c>
      <c r="E65" s="489" t="str">
        <f t="shared" si="0"/>
        <v/>
      </c>
    </row>
    <row r="66" spans="1:5" x14ac:dyDescent="0.2">
      <c r="A66" s="286" t="str">
        <f>IF(INDEX('CoC Ranking Data'!$A$1:$CF$106,ROW($F69),4)&lt;&gt;"",INDEX('CoC Ranking Data'!$A$1:$CF$106,ROW($F69),4),"")</f>
        <v/>
      </c>
      <c r="B66" s="286" t="str">
        <f>IF(INDEX('CoC Ranking Data'!$A$1:$CF$106,ROW($F69),5)&lt;&gt;"",INDEX('CoC Ranking Data'!$A$1:$CF$106,ROW($F69),5),"")</f>
        <v/>
      </c>
      <c r="C66" s="287" t="str">
        <f>IF(INDEX('CoC Ranking Data'!$A$1:$CF$106,ROW($F69),7)&lt;&gt;"",INDEX('CoC Ranking Data'!$A$1:$CF$106,ROW($F69),7),"")</f>
        <v/>
      </c>
      <c r="D66" s="490" t="str">
        <f>IF(INDEX('CoC Ranking Data'!$A$1:$CF$106,ROW($F69),49)&lt;&gt;"",INDEX('CoC Ranking Data'!$A$1:$CF$106,ROW($F69),49),"")</f>
        <v/>
      </c>
      <c r="E66" s="489" t="str">
        <f t="shared" si="0"/>
        <v/>
      </c>
    </row>
    <row r="67" spans="1:5" x14ac:dyDescent="0.2">
      <c r="A67" s="286" t="str">
        <f>IF(INDEX('CoC Ranking Data'!$A$1:$CF$106,ROW($F70),4)&lt;&gt;"",INDEX('CoC Ranking Data'!$A$1:$CF$106,ROW($F70),4),"")</f>
        <v/>
      </c>
      <c r="B67" s="286" t="str">
        <f>IF(INDEX('CoC Ranking Data'!$A$1:$CF$106,ROW($F70),5)&lt;&gt;"",INDEX('CoC Ranking Data'!$A$1:$CF$106,ROW($F70),5),"")</f>
        <v/>
      </c>
      <c r="C67" s="287" t="str">
        <f>IF(INDEX('CoC Ranking Data'!$A$1:$CF$106,ROW($F70),7)&lt;&gt;"",INDEX('CoC Ranking Data'!$A$1:$CF$106,ROW($F70),7),"")</f>
        <v/>
      </c>
      <c r="D67" s="490" t="str">
        <f>IF(INDEX('CoC Ranking Data'!$A$1:$CF$106,ROW($F70),49)&lt;&gt;"",INDEX('CoC Ranking Data'!$A$1:$CF$106,ROW($F70),49),"")</f>
        <v/>
      </c>
      <c r="E67" s="489" t="str">
        <f t="shared" si="0"/>
        <v/>
      </c>
    </row>
    <row r="68" spans="1:5" x14ac:dyDescent="0.2">
      <c r="A68" s="286" t="str">
        <f>IF(INDEX('CoC Ranking Data'!$A$1:$CF$106,ROW($F71),4)&lt;&gt;"",INDEX('CoC Ranking Data'!$A$1:$CF$106,ROW($F71),4),"")</f>
        <v/>
      </c>
      <c r="B68" s="286" t="str">
        <f>IF(INDEX('CoC Ranking Data'!$A$1:$CF$106,ROW($F71),5)&lt;&gt;"",INDEX('CoC Ranking Data'!$A$1:$CF$106,ROW($F71),5),"")</f>
        <v/>
      </c>
      <c r="C68" s="287" t="str">
        <f>IF(INDEX('CoC Ranking Data'!$A$1:$CF$106,ROW($F71),7)&lt;&gt;"",INDEX('CoC Ranking Data'!$A$1:$CF$106,ROW($F71),7),"")</f>
        <v/>
      </c>
      <c r="D68" s="490" t="str">
        <f>IF(INDEX('CoC Ranking Data'!$A$1:$CF$106,ROW($F71),49)&lt;&gt;"",INDEX('CoC Ranking Data'!$A$1:$CF$106,ROW($F71),49),"")</f>
        <v/>
      </c>
      <c r="E68" s="489" t="str">
        <f t="shared" si="0"/>
        <v/>
      </c>
    </row>
    <row r="69" spans="1:5" x14ac:dyDescent="0.2">
      <c r="A69" s="286" t="str">
        <f>IF(INDEX('CoC Ranking Data'!$A$1:$CF$106,ROW($F72),4)&lt;&gt;"",INDEX('CoC Ranking Data'!$A$1:$CF$106,ROW($F72),4),"")</f>
        <v/>
      </c>
      <c r="B69" s="286" t="str">
        <f>IF(INDEX('CoC Ranking Data'!$A$1:$CF$106,ROW($F72),5)&lt;&gt;"",INDEX('CoC Ranking Data'!$A$1:$CF$106,ROW($F72),5),"")</f>
        <v/>
      </c>
      <c r="C69" s="287" t="str">
        <f>IF(INDEX('CoC Ranking Data'!$A$1:$CF$106,ROW($F72),7)&lt;&gt;"",INDEX('CoC Ranking Data'!$A$1:$CF$106,ROW($F72),7),"")</f>
        <v/>
      </c>
      <c r="D69" s="490" t="str">
        <f>IF(INDEX('CoC Ranking Data'!$A$1:$CF$106,ROW($F72),49)&lt;&gt;"",INDEX('CoC Ranking Data'!$A$1:$CF$106,ROW($F72),49),"")</f>
        <v/>
      </c>
      <c r="E69" s="489" t="str">
        <f t="shared" si="0"/>
        <v/>
      </c>
    </row>
    <row r="70" spans="1:5" x14ac:dyDescent="0.2">
      <c r="A70" s="286" t="str">
        <f>IF(INDEX('CoC Ranking Data'!$A$1:$CF$106,ROW($F73),4)&lt;&gt;"",INDEX('CoC Ranking Data'!$A$1:$CF$106,ROW($F73),4),"")</f>
        <v/>
      </c>
      <c r="B70" s="286" t="str">
        <f>IF(INDEX('CoC Ranking Data'!$A$1:$CF$106,ROW($F73),5)&lt;&gt;"",INDEX('CoC Ranking Data'!$A$1:$CF$106,ROW($F73),5),"")</f>
        <v/>
      </c>
      <c r="C70" s="287" t="str">
        <f>IF(INDEX('CoC Ranking Data'!$A$1:$CF$106,ROW($F73),7)&lt;&gt;"",INDEX('CoC Ranking Data'!$A$1:$CF$106,ROW($F73),7),"")</f>
        <v/>
      </c>
      <c r="D70" s="490" t="str">
        <f>IF(INDEX('CoC Ranking Data'!$A$1:$CF$106,ROW($F73),49)&lt;&gt;"",INDEX('CoC Ranking Data'!$A$1:$CF$106,ROW($F73),49),"")</f>
        <v/>
      </c>
      <c r="E70" s="489" t="str">
        <f t="shared" si="0"/>
        <v/>
      </c>
    </row>
    <row r="71" spans="1:5" x14ac:dyDescent="0.2">
      <c r="A71" s="286" t="str">
        <f>IF(INDEX('CoC Ranking Data'!$A$1:$CF$106,ROW($F74),4)&lt;&gt;"",INDEX('CoC Ranking Data'!$A$1:$CF$106,ROW($F74),4),"")</f>
        <v/>
      </c>
      <c r="B71" s="286" t="str">
        <f>IF(INDEX('CoC Ranking Data'!$A$1:$CF$106,ROW($F74),5)&lt;&gt;"",INDEX('CoC Ranking Data'!$A$1:$CF$106,ROW($F74),5),"")</f>
        <v/>
      </c>
      <c r="C71" s="287" t="str">
        <f>IF(INDEX('CoC Ranking Data'!$A$1:$CF$106,ROW($F74),7)&lt;&gt;"",INDEX('CoC Ranking Data'!$A$1:$CF$106,ROW($F74),7),"")</f>
        <v/>
      </c>
      <c r="D71" s="490" t="str">
        <f>IF(INDEX('CoC Ranking Data'!$A$1:$CF$106,ROW($F74),49)&lt;&gt;"",INDEX('CoC Ranking Data'!$A$1:$CF$106,ROW($F74),49),"")</f>
        <v/>
      </c>
      <c r="E71" s="489" t="str">
        <f t="shared" ref="E71:E102" si="1">IF($A71&lt;&gt;"",IF(AND($D71&lt;&gt;"",$D71 &gt; 0), 0.5, 0), "")</f>
        <v/>
      </c>
    </row>
    <row r="72" spans="1:5" x14ac:dyDescent="0.2">
      <c r="A72" s="286" t="str">
        <f>IF(INDEX('CoC Ranking Data'!$A$1:$CF$106,ROW($F75),4)&lt;&gt;"",INDEX('CoC Ranking Data'!$A$1:$CF$106,ROW($F75),4),"")</f>
        <v/>
      </c>
      <c r="B72" s="286" t="str">
        <f>IF(INDEX('CoC Ranking Data'!$A$1:$CF$106,ROW($F75),5)&lt;&gt;"",INDEX('CoC Ranking Data'!$A$1:$CF$106,ROW($F75),5),"")</f>
        <v/>
      </c>
      <c r="C72" s="287" t="str">
        <f>IF(INDEX('CoC Ranking Data'!$A$1:$CF$106,ROW($F75),7)&lt;&gt;"",INDEX('CoC Ranking Data'!$A$1:$CF$106,ROW($F75),7),"")</f>
        <v/>
      </c>
      <c r="D72" s="490" t="str">
        <f>IF(INDEX('CoC Ranking Data'!$A$1:$CF$106,ROW($F75),49)&lt;&gt;"",INDEX('CoC Ranking Data'!$A$1:$CF$106,ROW($F75),49),"")</f>
        <v/>
      </c>
      <c r="E72" s="489" t="str">
        <f t="shared" si="1"/>
        <v/>
      </c>
    </row>
    <row r="73" spans="1:5" x14ac:dyDescent="0.2">
      <c r="A73" s="286" t="str">
        <f>IF(INDEX('CoC Ranking Data'!$A$1:$CF$106,ROW($F76),4)&lt;&gt;"",INDEX('CoC Ranking Data'!$A$1:$CF$106,ROW($F76),4),"")</f>
        <v/>
      </c>
      <c r="B73" s="286" t="str">
        <f>IF(INDEX('CoC Ranking Data'!$A$1:$CF$106,ROW($F76),5)&lt;&gt;"",INDEX('CoC Ranking Data'!$A$1:$CF$106,ROW($F76),5),"")</f>
        <v/>
      </c>
      <c r="C73" s="287" t="str">
        <f>IF(INDEX('CoC Ranking Data'!$A$1:$CF$106,ROW($F76),7)&lt;&gt;"",INDEX('CoC Ranking Data'!$A$1:$CF$106,ROW($F76),7),"")</f>
        <v/>
      </c>
      <c r="D73" s="490" t="str">
        <f>IF(INDEX('CoC Ranking Data'!$A$1:$CF$106,ROW($F76),49)&lt;&gt;"",INDEX('CoC Ranking Data'!$A$1:$CF$106,ROW($F76),49),"")</f>
        <v/>
      </c>
      <c r="E73" s="489" t="str">
        <f t="shared" si="1"/>
        <v/>
      </c>
    </row>
    <row r="74" spans="1:5" x14ac:dyDescent="0.2">
      <c r="A74" s="286" t="str">
        <f>IF(INDEX('CoC Ranking Data'!$A$1:$CF$106,ROW($F77),4)&lt;&gt;"",INDEX('CoC Ranking Data'!$A$1:$CF$106,ROW($F77),4),"")</f>
        <v/>
      </c>
      <c r="B74" s="286" t="str">
        <f>IF(INDEX('CoC Ranking Data'!$A$1:$CF$106,ROW($F77),5)&lt;&gt;"",INDEX('CoC Ranking Data'!$A$1:$CF$106,ROW($F77),5),"")</f>
        <v/>
      </c>
      <c r="C74" s="287" t="str">
        <f>IF(INDEX('CoC Ranking Data'!$A$1:$CF$106,ROW($F77),7)&lt;&gt;"",INDEX('CoC Ranking Data'!$A$1:$CF$106,ROW($F77),7),"")</f>
        <v/>
      </c>
      <c r="D74" s="490" t="str">
        <f>IF(INDEX('CoC Ranking Data'!$A$1:$CF$106,ROW($F77),49)&lt;&gt;"",INDEX('CoC Ranking Data'!$A$1:$CF$106,ROW($F77),49),"")</f>
        <v/>
      </c>
      <c r="E74" s="489" t="str">
        <f t="shared" si="1"/>
        <v/>
      </c>
    </row>
    <row r="75" spans="1:5" x14ac:dyDescent="0.2">
      <c r="A75" s="286" t="str">
        <f>IF(INDEX('CoC Ranking Data'!$A$1:$CF$106,ROW($F78),4)&lt;&gt;"",INDEX('CoC Ranking Data'!$A$1:$CF$106,ROW($F78),4),"")</f>
        <v/>
      </c>
      <c r="B75" s="286" t="str">
        <f>IF(INDEX('CoC Ranking Data'!$A$1:$CF$106,ROW($F78),5)&lt;&gt;"",INDEX('CoC Ranking Data'!$A$1:$CF$106,ROW($F78),5),"")</f>
        <v/>
      </c>
      <c r="C75" s="287" t="str">
        <f>IF(INDEX('CoC Ranking Data'!$A$1:$CF$106,ROW($F78),7)&lt;&gt;"",INDEX('CoC Ranking Data'!$A$1:$CF$106,ROW($F78),7),"")</f>
        <v/>
      </c>
      <c r="D75" s="490" t="str">
        <f>IF(INDEX('CoC Ranking Data'!$A$1:$CF$106,ROW($F78),49)&lt;&gt;"",INDEX('CoC Ranking Data'!$A$1:$CF$106,ROW($F78),49),"")</f>
        <v/>
      </c>
      <c r="E75" s="489" t="str">
        <f t="shared" si="1"/>
        <v/>
      </c>
    </row>
    <row r="76" spans="1:5" x14ac:dyDescent="0.2">
      <c r="A76" s="286" t="str">
        <f>IF(INDEX('CoC Ranking Data'!$A$1:$CF$106,ROW($F79),4)&lt;&gt;"",INDEX('CoC Ranking Data'!$A$1:$CF$106,ROW($F79),4),"")</f>
        <v/>
      </c>
      <c r="B76" s="286" t="str">
        <f>IF(INDEX('CoC Ranking Data'!$A$1:$CF$106,ROW($F79),5)&lt;&gt;"",INDEX('CoC Ranking Data'!$A$1:$CF$106,ROW($F79),5),"")</f>
        <v/>
      </c>
      <c r="C76" s="287" t="str">
        <f>IF(INDEX('CoC Ranking Data'!$A$1:$CF$106,ROW($F79),7)&lt;&gt;"",INDEX('CoC Ranking Data'!$A$1:$CF$106,ROW($F79),7),"")</f>
        <v/>
      </c>
      <c r="D76" s="490" t="str">
        <f>IF(INDEX('CoC Ranking Data'!$A$1:$CF$106,ROW($F79),49)&lt;&gt;"",INDEX('CoC Ranking Data'!$A$1:$CF$106,ROW($F79),49),"")</f>
        <v/>
      </c>
      <c r="E76" s="489" t="str">
        <f t="shared" si="1"/>
        <v/>
      </c>
    </row>
    <row r="77" spans="1:5" x14ac:dyDescent="0.2">
      <c r="A77" s="286" t="str">
        <f>IF(INDEX('CoC Ranking Data'!$A$1:$CF$106,ROW($F80),4)&lt;&gt;"",INDEX('CoC Ranking Data'!$A$1:$CF$106,ROW($F80),4),"")</f>
        <v/>
      </c>
      <c r="B77" s="286" t="str">
        <f>IF(INDEX('CoC Ranking Data'!$A$1:$CF$106,ROW($F80),5)&lt;&gt;"",INDEX('CoC Ranking Data'!$A$1:$CF$106,ROW($F80),5),"")</f>
        <v/>
      </c>
      <c r="C77" s="287" t="str">
        <f>IF(INDEX('CoC Ranking Data'!$A$1:$CF$106,ROW($F80),7)&lt;&gt;"",INDEX('CoC Ranking Data'!$A$1:$CF$106,ROW($F80),7),"")</f>
        <v/>
      </c>
      <c r="D77" s="490" t="str">
        <f>IF(INDEX('CoC Ranking Data'!$A$1:$CF$106,ROW($F80),49)&lt;&gt;"",INDEX('CoC Ranking Data'!$A$1:$CF$106,ROW($F80),49),"")</f>
        <v/>
      </c>
      <c r="E77" s="489" t="str">
        <f t="shared" si="1"/>
        <v/>
      </c>
    </row>
    <row r="78" spans="1:5" x14ac:dyDescent="0.2">
      <c r="A78" s="286" t="str">
        <f>IF(INDEX('CoC Ranking Data'!$A$1:$CF$106,ROW($F81),4)&lt;&gt;"",INDEX('CoC Ranking Data'!$A$1:$CF$106,ROW($F81),4),"")</f>
        <v/>
      </c>
      <c r="B78" s="286" t="str">
        <f>IF(INDEX('CoC Ranking Data'!$A$1:$CF$106,ROW($F81),5)&lt;&gt;"",INDEX('CoC Ranking Data'!$A$1:$CF$106,ROW($F81),5),"")</f>
        <v/>
      </c>
      <c r="C78" s="287" t="str">
        <f>IF(INDEX('CoC Ranking Data'!$A$1:$CF$106,ROW($F81),7)&lt;&gt;"",INDEX('CoC Ranking Data'!$A$1:$CF$106,ROW($F81),7),"")</f>
        <v/>
      </c>
      <c r="D78" s="490" t="str">
        <f>IF(INDEX('CoC Ranking Data'!$A$1:$CF$106,ROW($F81),49)&lt;&gt;"",INDEX('CoC Ranking Data'!$A$1:$CF$106,ROW($F81),49),"")</f>
        <v/>
      </c>
      <c r="E78" s="489" t="str">
        <f t="shared" si="1"/>
        <v/>
      </c>
    </row>
    <row r="79" spans="1:5" x14ac:dyDescent="0.2">
      <c r="A79" s="286" t="str">
        <f>IF(INDEX('CoC Ranking Data'!$A$1:$CF$106,ROW($F82),4)&lt;&gt;"",INDEX('CoC Ranking Data'!$A$1:$CF$106,ROW($F82),4),"")</f>
        <v/>
      </c>
      <c r="B79" s="286" t="str">
        <f>IF(INDEX('CoC Ranking Data'!$A$1:$CF$106,ROW($F82),5)&lt;&gt;"",INDEX('CoC Ranking Data'!$A$1:$CF$106,ROW($F82),5),"")</f>
        <v/>
      </c>
      <c r="C79" s="287" t="str">
        <f>IF(INDEX('CoC Ranking Data'!$A$1:$CF$106,ROW($F82),7)&lt;&gt;"",INDEX('CoC Ranking Data'!$A$1:$CF$106,ROW($F82),7),"")</f>
        <v/>
      </c>
      <c r="D79" s="490" t="str">
        <f>IF(INDEX('CoC Ranking Data'!$A$1:$CF$106,ROW($F82),49)&lt;&gt;"",INDEX('CoC Ranking Data'!$A$1:$CF$106,ROW($F82),49),"")</f>
        <v/>
      </c>
      <c r="E79" s="489" t="str">
        <f t="shared" si="1"/>
        <v/>
      </c>
    </row>
    <row r="80" spans="1:5" x14ac:dyDescent="0.2">
      <c r="A80" s="286" t="str">
        <f>IF(INDEX('CoC Ranking Data'!$A$1:$CF$106,ROW($F83),4)&lt;&gt;"",INDEX('CoC Ranking Data'!$A$1:$CF$106,ROW($F83),4),"")</f>
        <v/>
      </c>
      <c r="B80" s="286" t="str">
        <f>IF(INDEX('CoC Ranking Data'!$A$1:$CF$106,ROW($F83),5)&lt;&gt;"",INDEX('CoC Ranking Data'!$A$1:$CF$106,ROW($F83),5),"")</f>
        <v/>
      </c>
      <c r="C80" s="287" t="str">
        <f>IF(INDEX('CoC Ranking Data'!$A$1:$CF$106,ROW($F83),7)&lt;&gt;"",INDEX('CoC Ranking Data'!$A$1:$CF$106,ROW($F83),7),"")</f>
        <v/>
      </c>
      <c r="D80" s="490" t="str">
        <f>IF(INDEX('CoC Ranking Data'!$A$1:$CF$106,ROW($F83),49)&lt;&gt;"",INDEX('CoC Ranking Data'!$A$1:$CF$106,ROW($F83),49),"")</f>
        <v/>
      </c>
      <c r="E80" s="489" t="str">
        <f t="shared" si="1"/>
        <v/>
      </c>
    </row>
    <row r="81" spans="1:5" x14ac:dyDescent="0.2">
      <c r="A81" s="286" t="str">
        <f>IF(INDEX('CoC Ranking Data'!$A$1:$CF$106,ROW($F84),4)&lt;&gt;"",INDEX('CoC Ranking Data'!$A$1:$CF$106,ROW($F84),4),"")</f>
        <v/>
      </c>
      <c r="B81" s="286" t="str">
        <f>IF(INDEX('CoC Ranking Data'!$A$1:$CF$106,ROW($F84),5)&lt;&gt;"",INDEX('CoC Ranking Data'!$A$1:$CF$106,ROW($F84),5),"")</f>
        <v/>
      </c>
      <c r="C81" s="287" t="str">
        <f>IF(INDEX('CoC Ranking Data'!$A$1:$CF$106,ROW($F84),7)&lt;&gt;"",INDEX('CoC Ranking Data'!$A$1:$CF$106,ROW($F84),7),"")</f>
        <v/>
      </c>
      <c r="D81" s="490" t="str">
        <f>IF(INDEX('CoC Ranking Data'!$A$1:$CF$106,ROW($F84),49)&lt;&gt;"",INDEX('CoC Ranking Data'!$A$1:$CF$106,ROW($F84),49),"")</f>
        <v/>
      </c>
      <c r="E81" s="489" t="str">
        <f t="shared" si="1"/>
        <v/>
      </c>
    </row>
    <row r="82" spans="1:5" x14ac:dyDescent="0.2">
      <c r="A82" s="286" t="str">
        <f>IF(INDEX('CoC Ranking Data'!$A$1:$CF$106,ROW($F85),4)&lt;&gt;"",INDEX('CoC Ranking Data'!$A$1:$CF$106,ROW($F85),4),"")</f>
        <v/>
      </c>
      <c r="B82" s="286" t="str">
        <f>IF(INDEX('CoC Ranking Data'!$A$1:$CF$106,ROW($F85),5)&lt;&gt;"",INDEX('CoC Ranking Data'!$A$1:$CF$106,ROW($F85),5),"")</f>
        <v/>
      </c>
      <c r="C82" s="287" t="str">
        <f>IF(INDEX('CoC Ranking Data'!$A$1:$CF$106,ROW($F85),7)&lt;&gt;"",INDEX('CoC Ranking Data'!$A$1:$CF$106,ROW($F85),7),"")</f>
        <v/>
      </c>
      <c r="D82" s="490" t="str">
        <f>IF(INDEX('CoC Ranking Data'!$A$1:$CF$106,ROW($F85),49)&lt;&gt;"",INDEX('CoC Ranking Data'!$A$1:$CF$106,ROW($F85),49),"")</f>
        <v/>
      </c>
      <c r="E82" s="489" t="str">
        <f t="shared" si="1"/>
        <v/>
      </c>
    </row>
    <row r="83" spans="1:5" x14ac:dyDescent="0.2">
      <c r="A83" s="286" t="str">
        <f>IF(INDEX('CoC Ranking Data'!$A$1:$CF$106,ROW($F86),4)&lt;&gt;"",INDEX('CoC Ranking Data'!$A$1:$CF$106,ROW($F86),4),"")</f>
        <v/>
      </c>
      <c r="B83" s="286" t="str">
        <f>IF(INDEX('CoC Ranking Data'!$A$1:$CF$106,ROW($F86),5)&lt;&gt;"",INDEX('CoC Ranking Data'!$A$1:$CF$106,ROW($F86),5),"")</f>
        <v/>
      </c>
      <c r="C83" s="287" t="str">
        <f>IF(INDEX('CoC Ranking Data'!$A$1:$CF$106,ROW($F86),7)&lt;&gt;"",INDEX('CoC Ranking Data'!$A$1:$CF$106,ROW($F86),7),"")</f>
        <v/>
      </c>
      <c r="D83" s="490" t="str">
        <f>IF(INDEX('CoC Ranking Data'!$A$1:$CF$106,ROW($F86),49)&lt;&gt;"",INDEX('CoC Ranking Data'!$A$1:$CF$106,ROW($F86),49),"")</f>
        <v/>
      </c>
      <c r="E83" s="489" t="str">
        <f t="shared" si="1"/>
        <v/>
      </c>
    </row>
    <row r="84" spans="1:5" x14ac:dyDescent="0.2">
      <c r="A84" s="286" t="str">
        <f>IF(INDEX('CoC Ranking Data'!$A$1:$CF$106,ROW($F87),4)&lt;&gt;"",INDEX('CoC Ranking Data'!$A$1:$CF$106,ROW($F87),4),"")</f>
        <v/>
      </c>
      <c r="B84" s="286" t="str">
        <f>IF(INDEX('CoC Ranking Data'!$A$1:$CF$106,ROW($F87),5)&lt;&gt;"",INDEX('CoC Ranking Data'!$A$1:$CF$106,ROW($F87),5),"")</f>
        <v/>
      </c>
      <c r="C84" s="287" t="str">
        <f>IF(INDEX('CoC Ranking Data'!$A$1:$CF$106,ROW($F87),7)&lt;&gt;"",INDEX('CoC Ranking Data'!$A$1:$CF$106,ROW($F87),7),"")</f>
        <v/>
      </c>
      <c r="D84" s="490" t="str">
        <f>IF(INDEX('CoC Ranking Data'!$A$1:$CF$106,ROW($F87),49)&lt;&gt;"",INDEX('CoC Ranking Data'!$A$1:$CF$106,ROW($F87),49),"")</f>
        <v/>
      </c>
      <c r="E84" s="489" t="str">
        <f t="shared" si="1"/>
        <v/>
      </c>
    </row>
    <row r="85" spans="1:5" x14ac:dyDescent="0.2">
      <c r="A85" s="286" t="str">
        <f>IF(INDEX('CoC Ranking Data'!$A$1:$CF$106,ROW($F88),4)&lt;&gt;"",INDEX('CoC Ranking Data'!$A$1:$CF$106,ROW($F88),4),"")</f>
        <v/>
      </c>
      <c r="B85" s="286" t="str">
        <f>IF(INDEX('CoC Ranking Data'!$A$1:$CF$106,ROW($F88),5)&lt;&gt;"",INDEX('CoC Ranking Data'!$A$1:$CF$106,ROW($F88),5),"")</f>
        <v/>
      </c>
      <c r="C85" s="287" t="str">
        <f>IF(INDEX('CoC Ranking Data'!$A$1:$CF$106,ROW($F88),7)&lt;&gt;"",INDEX('CoC Ranking Data'!$A$1:$CF$106,ROW($F88),7),"")</f>
        <v/>
      </c>
      <c r="D85" s="490" t="str">
        <f>IF(INDEX('CoC Ranking Data'!$A$1:$CF$106,ROW($F88),49)&lt;&gt;"",INDEX('CoC Ranking Data'!$A$1:$CF$106,ROW($F88),49),"")</f>
        <v/>
      </c>
      <c r="E85" s="489" t="str">
        <f t="shared" si="1"/>
        <v/>
      </c>
    </row>
    <row r="86" spans="1:5" x14ac:dyDescent="0.2">
      <c r="A86" s="286" t="str">
        <f>IF(INDEX('CoC Ranking Data'!$A$1:$CF$106,ROW($F89),4)&lt;&gt;"",INDEX('CoC Ranking Data'!$A$1:$CF$106,ROW($F89),4),"")</f>
        <v/>
      </c>
      <c r="B86" s="286" t="str">
        <f>IF(INDEX('CoC Ranking Data'!$A$1:$CF$106,ROW($F89),5)&lt;&gt;"",INDEX('CoC Ranking Data'!$A$1:$CF$106,ROW($F89),5),"")</f>
        <v/>
      </c>
      <c r="C86" s="287" t="str">
        <f>IF(INDEX('CoC Ranking Data'!$A$1:$CF$106,ROW($F89),7)&lt;&gt;"",INDEX('CoC Ranking Data'!$A$1:$CF$106,ROW($F89),7),"")</f>
        <v/>
      </c>
      <c r="D86" s="490" t="str">
        <f>IF(INDEX('CoC Ranking Data'!$A$1:$CF$106,ROW($F89),49)&lt;&gt;"",INDEX('CoC Ranking Data'!$A$1:$CF$106,ROW($F89),49),"")</f>
        <v/>
      </c>
      <c r="E86" s="489" t="str">
        <f t="shared" si="1"/>
        <v/>
      </c>
    </row>
    <row r="87" spans="1:5" x14ac:dyDescent="0.2">
      <c r="A87" s="286" t="str">
        <f>IF(INDEX('CoC Ranking Data'!$A$1:$CF$106,ROW($F90),4)&lt;&gt;"",INDEX('CoC Ranking Data'!$A$1:$CF$106,ROW($F90),4),"")</f>
        <v/>
      </c>
      <c r="B87" s="286" t="str">
        <f>IF(INDEX('CoC Ranking Data'!$A$1:$CF$106,ROW($F90),5)&lt;&gt;"",INDEX('CoC Ranking Data'!$A$1:$CF$106,ROW($F90),5),"")</f>
        <v/>
      </c>
      <c r="C87" s="287" t="str">
        <f>IF(INDEX('CoC Ranking Data'!$A$1:$CF$106,ROW($F90),7)&lt;&gt;"",INDEX('CoC Ranking Data'!$A$1:$CF$106,ROW($F90),7),"")</f>
        <v/>
      </c>
      <c r="D87" s="490" t="str">
        <f>IF(INDEX('CoC Ranking Data'!$A$1:$CF$106,ROW($F90),49)&lt;&gt;"",INDEX('CoC Ranking Data'!$A$1:$CF$106,ROW($F90),49),"")</f>
        <v/>
      </c>
      <c r="E87" s="489" t="str">
        <f t="shared" si="1"/>
        <v/>
      </c>
    </row>
    <row r="88" spans="1:5" x14ac:dyDescent="0.2">
      <c r="A88" s="286" t="str">
        <f>IF(INDEX('CoC Ranking Data'!$A$1:$CF$106,ROW($F91),4)&lt;&gt;"",INDEX('CoC Ranking Data'!$A$1:$CF$106,ROW($F91),4),"")</f>
        <v/>
      </c>
      <c r="B88" s="286" t="str">
        <f>IF(INDEX('CoC Ranking Data'!$A$1:$CF$106,ROW($F91),5)&lt;&gt;"",INDEX('CoC Ranking Data'!$A$1:$CF$106,ROW($F91),5),"")</f>
        <v/>
      </c>
      <c r="C88" s="287" t="str">
        <f>IF(INDEX('CoC Ranking Data'!$A$1:$CF$106,ROW($F91),7)&lt;&gt;"",INDEX('CoC Ranking Data'!$A$1:$CF$106,ROW($F91),7),"")</f>
        <v/>
      </c>
      <c r="D88" s="490" t="str">
        <f>IF(INDEX('CoC Ranking Data'!$A$1:$CF$106,ROW($F91),49)&lt;&gt;"",INDEX('CoC Ranking Data'!$A$1:$CF$106,ROW($F91),49),"")</f>
        <v/>
      </c>
      <c r="E88" s="489" t="str">
        <f t="shared" si="1"/>
        <v/>
      </c>
    </row>
    <row r="89" spans="1:5" x14ac:dyDescent="0.2">
      <c r="A89" s="286" t="str">
        <f>IF(INDEX('CoC Ranking Data'!$A$1:$CF$106,ROW($F92),4)&lt;&gt;"",INDEX('CoC Ranking Data'!$A$1:$CF$106,ROW($F92),4),"")</f>
        <v/>
      </c>
      <c r="B89" s="286" t="str">
        <f>IF(INDEX('CoC Ranking Data'!$A$1:$CF$106,ROW($F92),5)&lt;&gt;"",INDEX('CoC Ranking Data'!$A$1:$CF$106,ROW($F92),5),"")</f>
        <v/>
      </c>
      <c r="C89" s="287" t="str">
        <f>IF(INDEX('CoC Ranking Data'!$A$1:$CF$106,ROW($F92),7)&lt;&gt;"",INDEX('CoC Ranking Data'!$A$1:$CF$106,ROW($F92),7),"")</f>
        <v/>
      </c>
      <c r="D89" s="490" t="str">
        <f>IF(INDEX('CoC Ranking Data'!$A$1:$CF$106,ROW($F92),49)&lt;&gt;"",INDEX('CoC Ranking Data'!$A$1:$CF$106,ROW($F92),49),"")</f>
        <v/>
      </c>
      <c r="E89" s="489" t="str">
        <f t="shared" si="1"/>
        <v/>
      </c>
    </row>
    <row r="90" spans="1:5" x14ac:dyDescent="0.2">
      <c r="A90" s="286" t="str">
        <f>IF(INDEX('CoC Ranking Data'!$A$1:$CF$106,ROW($F93),4)&lt;&gt;"",INDEX('CoC Ranking Data'!$A$1:$CF$106,ROW($F93),4),"")</f>
        <v/>
      </c>
      <c r="B90" s="286" t="str">
        <f>IF(INDEX('CoC Ranking Data'!$A$1:$CF$106,ROW($F93),5)&lt;&gt;"",INDEX('CoC Ranking Data'!$A$1:$CF$106,ROW($F93),5),"")</f>
        <v/>
      </c>
      <c r="C90" s="287" t="str">
        <f>IF(INDEX('CoC Ranking Data'!$A$1:$CF$106,ROW($F93),7)&lt;&gt;"",INDEX('CoC Ranking Data'!$A$1:$CF$106,ROW($F93),7),"")</f>
        <v/>
      </c>
      <c r="D90" s="490" t="str">
        <f>IF(INDEX('CoC Ranking Data'!$A$1:$CF$106,ROW($F93),49)&lt;&gt;"",INDEX('CoC Ranking Data'!$A$1:$CF$106,ROW($F93),49),"")</f>
        <v/>
      </c>
      <c r="E90" s="489" t="str">
        <f t="shared" si="1"/>
        <v/>
      </c>
    </row>
    <row r="91" spans="1:5" x14ac:dyDescent="0.2">
      <c r="A91" s="286" t="str">
        <f>IF(INDEX('CoC Ranking Data'!$A$1:$CF$106,ROW($F94),4)&lt;&gt;"",INDEX('CoC Ranking Data'!$A$1:$CF$106,ROW($F94),4),"")</f>
        <v/>
      </c>
      <c r="B91" s="286" t="str">
        <f>IF(INDEX('CoC Ranking Data'!$A$1:$CF$106,ROW($F94),5)&lt;&gt;"",INDEX('CoC Ranking Data'!$A$1:$CF$106,ROW($F94),5),"")</f>
        <v/>
      </c>
      <c r="C91" s="287" t="str">
        <f>IF(INDEX('CoC Ranking Data'!$A$1:$CF$106,ROW($F94),7)&lt;&gt;"",INDEX('CoC Ranking Data'!$A$1:$CF$106,ROW($F94),7),"")</f>
        <v/>
      </c>
      <c r="D91" s="490" t="str">
        <f>IF(INDEX('CoC Ranking Data'!$A$1:$CF$106,ROW($F94),49)&lt;&gt;"",INDEX('CoC Ranking Data'!$A$1:$CF$106,ROW($F94),49),"")</f>
        <v/>
      </c>
      <c r="E91" s="489" t="str">
        <f t="shared" si="1"/>
        <v/>
      </c>
    </row>
    <row r="92" spans="1:5" x14ac:dyDescent="0.2">
      <c r="A92" s="286" t="str">
        <f>IF(INDEX('CoC Ranking Data'!$A$1:$CF$106,ROW($F95),4)&lt;&gt;"",INDEX('CoC Ranking Data'!$A$1:$CF$106,ROW($F95),4),"")</f>
        <v/>
      </c>
      <c r="B92" s="286" t="str">
        <f>IF(INDEX('CoC Ranking Data'!$A$1:$CF$106,ROW($F95),5)&lt;&gt;"",INDEX('CoC Ranking Data'!$A$1:$CF$106,ROW($F95),5),"")</f>
        <v/>
      </c>
      <c r="C92" s="287" t="str">
        <f>IF(INDEX('CoC Ranking Data'!$A$1:$CF$106,ROW($F95),7)&lt;&gt;"",INDEX('CoC Ranking Data'!$A$1:$CF$106,ROW($F95),7),"")</f>
        <v/>
      </c>
      <c r="D92" s="490" t="str">
        <f>IF(INDEX('CoC Ranking Data'!$A$1:$CF$106,ROW($F95),49)&lt;&gt;"",INDEX('CoC Ranking Data'!$A$1:$CF$106,ROW($F95),49),"")</f>
        <v/>
      </c>
      <c r="E92" s="489" t="str">
        <f t="shared" si="1"/>
        <v/>
      </c>
    </row>
    <row r="93" spans="1:5" x14ac:dyDescent="0.2">
      <c r="A93" s="286" t="str">
        <f>IF(INDEX('CoC Ranking Data'!$A$1:$CF$106,ROW($F96),4)&lt;&gt;"",INDEX('CoC Ranking Data'!$A$1:$CF$106,ROW($F96),4),"")</f>
        <v/>
      </c>
      <c r="B93" s="286" t="str">
        <f>IF(INDEX('CoC Ranking Data'!$A$1:$CF$106,ROW($F96),5)&lt;&gt;"",INDEX('CoC Ranking Data'!$A$1:$CF$106,ROW($F96),5),"")</f>
        <v/>
      </c>
      <c r="C93" s="287" t="str">
        <f>IF(INDEX('CoC Ranking Data'!$A$1:$CF$106,ROW($F96),7)&lt;&gt;"",INDEX('CoC Ranking Data'!$A$1:$CF$106,ROW($F96),7),"")</f>
        <v/>
      </c>
      <c r="D93" s="490" t="str">
        <f>IF(INDEX('CoC Ranking Data'!$A$1:$CF$106,ROW($F96),49)&lt;&gt;"",INDEX('CoC Ranking Data'!$A$1:$CF$106,ROW($F96),49),"")</f>
        <v/>
      </c>
      <c r="E93" s="489" t="str">
        <f t="shared" si="1"/>
        <v/>
      </c>
    </row>
    <row r="94" spans="1:5" x14ac:dyDescent="0.2">
      <c r="A94" s="286" t="str">
        <f>IF(INDEX('CoC Ranking Data'!$A$1:$CF$106,ROW($F97),4)&lt;&gt;"",INDEX('CoC Ranking Data'!$A$1:$CF$106,ROW($F97),4),"")</f>
        <v/>
      </c>
      <c r="B94" s="286" t="str">
        <f>IF(INDEX('CoC Ranking Data'!$A$1:$CF$106,ROW($F97),5)&lt;&gt;"",INDEX('CoC Ranking Data'!$A$1:$CF$106,ROW($F97),5),"")</f>
        <v/>
      </c>
      <c r="C94" s="287" t="str">
        <f>IF(INDEX('CoC Ranking Data'!$A$1:$CF$106,ROW($F97),7)&lt;&gt;"",INDEX('CoC Ranking Data'!$A$1:$CF$106,ROW($F97),7),"")</f>
        <v/>
      </c>
      <c r="D94" s="490" t="str">
        <f>IF(INDEX('CoC Ranking Data'!$A$1:$CF$106,ROW($F97),49)&lt;&gt;"",INDEX('CoC Ranking Data'!$A$1:$CF$106,ROW($F97),49),"")</f>
        <v/>
      </c>
      <c r="E94" s="489" t="str">
        <f t="shared" si="1"/>
        <v/>
      </c>
    </row>
    <row r="95" spans="1:5" x14ac:dyDescent="0.2">
      <c r="A95" s="286" t="str">
        <f>IF(INDEX('CoC Ranking Data'!$A$1:$CF$106,ROW($F98),4)&lt;&gt;"",INDEX('CoC Ranking Data'!$A$1:$CF$106,ROW($F98),4),"")</f>
        <v/>
      </c>
      <c r="B95" s="286" t="str">
        <f>IF(INDEX('CoC Ranking Data'!$A$1:$CF$106,ROW($F98),5)&lt;&gt;"",INDEX('CoC Ranking Data'!$A$1:$CF$106,ROW($F98),5),"")</f>
        <v/>
      </c>
      <c r="C95" s="287" t="str">
        <f>IF(INDEX('CoC Ranking Data'!$A$1:$CF$106,ROW($F98),7)&lt;&gt;"",INDEX('CoC Ranking Data'!$A$1:$CF$106,ROW($F98),7),"")</f>
        <v/>
      </c>
      <c r="D95" s="490" t="str">
        <f>IF(INDEX('CoC Ranking Data'!$A$1:$CF$106,ROW($F98),49)&lt;&gt;"",INDEX('CoC Ranking Data'!$A$1:$CF$106,ROW($F98),49),"")</f>
        <v/>
      </c>
      <c r="E95" s="489" t="str">
        <f t="shared" si="1"/>
        <v/>
      </c>
    </row>
    <row r="96" spans="1:5" x14ac:dyDescent="0.2">
      <c r="A96" s="286" t="str">
        <f>IF(INDEX('CoC Ranking Data'!$A$1:$CF$106,ROW($F99),4)&lt;&gt;"",INDEX('CoC Ranking Data'!$A$1:$CF$106,ROW($F99),4),"")</f>
        <v/>
      </c>
      <c r="B96" s="286" t="str">
        <f>IF(INDEX('CoC Ranking Data'!$A$1:$CF$106,ROW($F99),5)&lt;&gt;"",INDEX('CoC Ranking Data'!$A$1:$CF$106,ROW($F99),5),"")</f>
        <v/>
      </c>
      <c r="C96" s="287" t="str">
        <f>IF(INDEX('CoC Ranking Data'!$A$1:$CF$106,ROW($F99),7)&lt;&gt;"",INDEX('CoC Ranking Data'!$A$1:$CF$106,ROW($F99),7),"")</f>
        <v/>
      </c>
      <c r="D96" s="490" t="str">
        <f>IF(INDEX('CoC Ranking Data'!$A$1:$CF$106,ROW($F99),49)&lt;&gt;"",INDEX('CoC Ranking Data'!$A$1:$CF$106,ROW($F99),49),"")</f>
        <v/>
      </c>
      <c r="E96" s="489" t="str">
        <f t="shared" si="1"/>
        <v/>
      </c>
    </row>
    <row r="97" spans="1:5" x14ac:dyDescent="0.2">
      <c r="A97" s="286" t="str">
        <f>IF(INDEX('CoC Ranking Data'!$A$1:$CF$106,ROW($F100),4)&lt;&gt;"",INDEX('CoC Ranking Data'!$A$1:$CF$106,ROW($F100),4),"")</f>
        <v/>
      </c>
      <c r="B97" s="286" t="str">
        <f>IF(INDEX('CoC Ranking Data'!$A$1:$CF$106,ROW($F100),5)&lt;&gt;"",INDEX('CoC Ranking Data'!$A$1:$CF$106,ROW($F100),5),"")</f>
        <v/>
      </c>
      <c r="C97" s="287" t="str">
        <f>IF(INDEX('CoC Ranking Data'!$A$1:$CF$106,ROW($F100),7)&lt;&gt;"",INDEX('CoC Ranking Data'!$A$1:$CF$106,ROW($F100),7),"")</f>
        <v/>
      </c>
      <c r="D97" s="490" t="str">
        <f>IF(INDEX('CoC Ranking Data'!$A$1:$CF$106,ROW($F100),49)&lt;&gt;"",INDEX('CoC Ranking Data'!$A$1:$CF$106,ROW($F100),49),"")</f>
        <v/>
      </c>
      <c r="E97" s="489" t="str">
        <f t="shared" si="1"/>
        <v/>
      </c>
    </row>
    <row r="98" spans="1:5" x14ac:dyDescent="0.2">
      <c r="A98" s="286" t="str">
        <f>IF(INDEX('CoC Ranking Data'!$A$1:$CF$106,ROW($F101),4)&lt;&gt;"",INDEX('CoC Ranking Data'!$A$1:$CF$106,ROW($F101),4),"")</f>
        <v/>
      </c>
      <c r="B98" s="286" t="str">
        <f>IF(INDEX('CoC Ranking Data'!$A$1:$CF$106,ROW($F101),5)&lt;&gt;"",INDEX('CoC Ranking Data'!$A$1:$CF$106,ROW($F101),5),"")</f>
        <v/>
      </c>
      <c r="C98" s="287" t="str">
        <f>IF(INDEX('CoC Ranking Data'!$A$1:$CF$106,ROW($F101),7)&lt;&gt;"",INDEX('CoC Ranking Data'!$A$1:$CF$106,ROW($F101),7),"")</f>
        <v/>
      </c>
      <c r="D98" s="490" t="str">
        <f>IF(INDEX('CoC Ranking Data'!$A$1:$CF$106,ROW($F101),49)&lt;&gt;"",INDEX('CoC Ranking Data'!$A$1:$CF$106,ROW($F101),49),"")</f>
        <v/>
      </c>
      <c r="E98" s="489" t="str">
        <f t="shared" si="1"/>
        <v/>
      </c>
    </row>
    <row r="99" spans="1:5" x14ac:dyDescent="0.2">
      <c r="A99" s="286" t="str">
        <f>IF(INDEX('CoC Ranking Data'!$A$1:$CF$106,ROW($F102),4)&lt;&gt;"",INDEX('CoC Ranking Data'!$A$1:$CF$106,ROW($F102),4),"")</f>
        <v/>
      </c>
      <c r="B99" s="286" t="str">
        <f>IF(INDEX('CoC Ranking Data'!$A$1:$CF$106,ROW($F102),5)&lt;&gt;"",INDEX('CoC Ranking Data'!$A$1:$CF$106,ROW($F102),5),"")</f>
        <v/>
      </c>
      <c r="C99" s="287" t="str">
        <f>IF(INDEX('CoC Ranking Data'!$A$1:$CF$106,ROW($F102),7)&lt;&gt;"",INDEX('CoC Ranking Data'!$A$1:$CF$106,ROW($F102),7),"")</f>
        <v/>
      </c>
      <c r="D99" s="490" t="str">
        <f>IF(INDEX('CoC Ranking Data'!$A$1:$CF$106,ROW($F102),49)&lt;&gt;"",INDEX('CoC Ranking Data'!$A$1:$CF$106,ROW($F102),49),"")</f>
        <v/>
      </c>
      <c r="E99" s="489" t="str">
        <f t="shared" si="1"/>
        <v/>
      </c>
    </row>
    <row r="100" spans="1:5" x14ac:dyDescent="0.2">
      <c r="A100" s="286" t="str">
        <f>IF(INDEX('CoC Ranking Data'!$A$1:$CF$106,ROW($F103),4)&lt;&gt;"",INDEX('CoC Ranking Data'!$A$1:$CF$106,ROW($F103),4),"")</f>
        <v/>
      </c>
      <c r="B100" s="286" t="str">
        <f>IF(INDEX('CoC Ranking Data'!$A$1:$CF$106,ROW($F103),5)&lt;&gt;"",INDEX('CoC Ranking Data'!$A$1:$CF$106,ROW($F103),5),"")</f>
        <v/>
      </c>
      <c r="C100" s="287" t="str">
        <f>IF(INDEX('CoC Ranking Data'!$A$1:$CF$106,ROW($F103),7)&lt;&gt;"",INDEX('CoC Ranking Data'!$A$1:$CF$106,ROW($F103),7),"")</f>
        <v/>
      </c>
      <c r="D100" s="490" t="str">
        <f>IF(INDEX('CoC Ranking Data'!$A$1:$CF$106,ROW($F103),49)&lt;&gt;"",INDEX('CoC Ranking Data'!$A$1:$CF$106,ROW($F103),49),"")</f>
        <v/>
      </c>
      <c r="E100" s="489" t="str">
        <f t="shared" si="1"/>
        <v/>
      </c>
    </row>
    <row r="101" spans="1:5" x14ac:dyDescent="0.2">
      <c r="A101" s="286" t="str">
        <f>IF(INDEX('CoC Ranking Data'!$A$1:$CF$106,ROW($F104),4)&lt;&gt;"",INDEX('CoC Ranking Data'!$A$1:$CF$106,ROW($F104),4),"")</f>
        <v/>
      </c>
      <c r="B101" s="286" t="str">
        <f>IF(INDEX('CoC Ranking Data'!$A$1:$CF$106,ROW($F104),5)&lt;&gt;"",INDEX('CoC Ranking Data'!$A$1:$CF$106,ROW($F104),5),"")</f>
        <v/>
      </c>
      <c r="C101" s="287" t="str">
        <f>IF(INDEX('CoC Ranking Data'!$A$1:$CF$106,ROW($F104),7)&lt;&gt;"",INDEX('CoC Ranking Data'!$A$1:$CF$106,ROW($F104),7),"")</f>
        <v/>
      </c>
      <c r="D101" s="490" t="str">
        <f>IF(INDEX('CoC Ranking Data'!$A$1:$CF$106,ROW($F104),49)&lt;&gt;"",INDEX('CoC Ranking Data'!$A$1:$CF$106,ROW($F104),49),"")</f>
        <v/>
      </c>
      <c r="E101" s="489" t="str">
        <f t="shared" si="1"/>
        <v/>
      </c>
    </row>
    <row r="102" spans="1:5" x14ac:dyDescent="0.2">
      <c r="A102" s="286" t="str">
        <f>IF(INDEX('CoC Ranking Data'!$A$1:$CF$106,ROW($F105),4)&lt;&gt;"",INDEX('CoC Ranking Data'!$A$1:$CF$106,ROW($F105),4),"")</f>
        <v/>
      </c>
      <c r="B102" s="286" t="str">
        <f>IF(INDEX('CoC Ranking Data'!$A$1:$CF$106,ROW($F105),5)&lt;&gt;"",INDEX('CoC Ranking Data'!$A$1:$CF$106,ROW($F105),5),"")</f>
        <v/>
      </c>
      <c r="C102" s="287" t="str">
        <f>IF(INDEX('CoC Ranking Data'!$A$1:$CF$106,ROW($F105),7)&lt;&gt;"",INDEX('CoC Ranking Data'!$A$1:$CF$106,ROW($F105),7),"")</f>
        <v/>
      </c>
      <c r="D102" s="490" t="str">
        <f>IF(INDEX('CoC Ranking Data'!$A$1:$CF$106,ROW($F105),49)&lt;&gt;"",INDEX('CoC Ranking Data'!$A$1:$CF$106,ROW($F105),49),"")</f>
        <v/>
      </c>
      <c r="E102" s="489" t="str">
        <f t="shared" si="1"/>
        <v/>
      </c>
    </row>
  </sheetData>
  <sheetProtection algorithmName="SHA-512" hashValue="JEQ7ExYxgZDua5jaz+oT+UmatWrb2HH6rD2VnjXZ6Hqopck52Jzc3XgioXkRwLvjESIc9HUZg3CacSP9FDahPQ==" saltValue="pri/u92fqNSxxQUr+xOFjA==" spinCount="100000" sheet="1" objects="1" scenarios="1" selectLockedCells="1"/>
  <autoFilter ref="A5:E51" xr:uid="{00000000-0009-0000-0000-000025000000}">
    <filterColumn colId="0" showButton="0"/>
    <filterColumn colId="1" showButton="0"/>
    <filterColumn colId="2" showButton="0"/>
  </autoFilter>
  <hyperlinks>
    <hyperlink ref="E1" location="'Scoring Chart'!A1" display="Return to Scoring Chart" xr:uid="{00000000-0004-0000-2500-000000000000}"/>
  </hyperlink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4"/>
  <dimension ref="A1:E100"/>
  <sheetViews>
    <sheetView showGridLines="0" workbookViewId="0">
      <selection activeCell="D1" sqref="D1"/>
    </sheetView>
  </sheetViews>
  <sheetFormatPr defaultRowHeight="14.25" x14ac:dyDescent="0.2"/>
  <cols>
    <col min="1" max="1" width="58" style="13" customWidth="1"/>
    <col min="2" max="2" width="81.7109375" style="13" customWidth="1"/>
    <col min="3" max="3" width="19.28515625" style="42" customWidth="1"/>
    <col min="4" max="4" width="18.42578125" style="42" customWidth="1"/>
    <col min="5" max="16384" width="9.140625" style="13"/>
  </cols>
  <sheetData>
    <row r="1" spans="1:5" ht="18" x14ac:dyDescent="0.25">
      <c r="B1" s="208" t="s">
        <v>117</v>
      </c>
      <c r="C1" s="213"/>
      <c r="D1" s="373" t="s">
        <v>343</v>
      </c>
      <c r="E1" s="213"/>
    </row>
    <row r="2" spans="1:5" ht="15" thickBot="1" x14ac:dyDescent="0.25"/>
    <row r="3" spans="1:5" x14ac:dyDescent="0.2">
      <c r="A3" s="258" t="s">
        <v>2</v>
      </c>
      <c r="B3" s="258" t="s">
        <v>3</v>
      </c>
      <c r="C3" s="259" t="s">
        <v>4</v>
      </c>
      <c r="D3" s="260" t="s">
        <v>77</v>
      </c>
    </row>
    <row r="4" spans="1:5" x14ac:dyDescent="0.2">
      <c r="A4" s="104" t="str">
        <f>IF(INDEX('CoC Ranking Data'!$A$1:$CF$106,ROW($E9),4)&lt;&gt;"",INDEX('CoC Ranking Data'!$A$1:$CF$106,ROW($E9),4),"")</f>
        <v>Armstrong County Community Action Agency</v>
      </c>
      <c r="B4" s="289" t="str">
        <f>IF(INDEX('CoC Ranking Data'!$A$1:$CF$106,ROW($E9),5)&lt;&gt;"",INDEX('CoC Ranking Data'!$A$1:$CF$106,ROW($E9),5),"")</f>
        <v>Armstrong County Permanent Supportive Housing Program</v>
      </c>
      <c r="C4" s="290" t="str">
        <f>IF(INDEX('CoC Ranking Data'!$A$1:$CF$106,ROW($E9),7)&lt;&gt;"",INDEX('CoC Ranking Data'!$A$1:$CF$106,ROW($E9),7),"")</f>
        <v>PH</v>
      </c>
      <c r="D4" s="550">
        <f>'Scoring Summary'!$H6</f>
        <v>77.5</v>
      </c>
    </row>
    <row r="5" spans="1:5" x14ac:dyDescent="0.2">
      <c r="A5" s="104" t="str">
        <f>IF(INDEX('CoC Ranking Data'!$A$1:$CF$106,ROW($E10),4)&lt;&gt;"",INDEX('CoC Ranking Data'!$A$1:$CF$106,ROW($E10),4),"")</f>
        <v>Armstrong County Community Action Agency</v>
      </c>
      <c r="B5" s="289" t="str">
        <f>IF(INDEX('CoC Ranking Data'!$A$1:$CF$106,ROW($E10),5)&lt;&gt;"",INDEX('CoC Ranking Data'!$A$1:$CF$106,ROW($E10),5),"")</f>
        <v>Armstrong-Fayette Rapid Rehousing Program</v>
      </c>
      <c r="C5" s="290" t="str">
        <f>IF(INDEX('CoC Ranking Data'!$A$1:$CF$106,ROW($E10),7)&lt;&gt;"",INDEX('CoC Ranking Data'!$A$1:$CF$106,ROW($E10),7),"")</f>
        <v>PH-RRH</v>
      </c>
      <c r="D5" s="550">
        <f>'Scoring Summary'!$H7</f>
        <v>86.5</v>
      </c>
    </row>
    <row r="6" spans="1:5" x14ac:dyDescent="0.2">
      <c r="A6" s="104" t="str">
        <f>IF(INDEX('CoC Ranking Data'!$A$1:$CF$106,ROW($E11),4)&lt;&gt;"",INDEX('CoC Ranking Data'!$A$1:$CF$106,ROW($E11),4),"")</f>
        <v>Armstrong County Community Action Agency</v>
      </c>
      <c r="B6" s="289" t="str">
        <f>IF(INDEX('CoC Ranking Data'!$A$1:$CF$106,ROW($E11),5)&lt;&gt;"",INDEX('CoC Ranking Data'!$A$1:$CF$106,ROW($E11),5),"")</f>
        <v>Rapid Rehousing Program of Armstrong County</v>
      </c>
      <c r="C6" s="290" t="str">
        <f>IF(INDEX('CoC Ranking Data'!$A$1:$CF$106,ROW($E11),7)&lt;&gt;"",INDEX('CoC Ranking Data'!$A$1:$CF$106,ROW($E11),7),"")</f>
        <v>PH-RRH</v>
      </c>
      <c r="D6" s="550">
        <f>'Scoring Summary'!$H8</f>
        <v>62.5</v>
      </c>
    </row>
    <row r="7" spans="1:5" x14ac:dyDescent="0.2">
      <c r="A7" s="104" t="str">
        <f>IF(INDEX('CoC Ranking Data'!$A$1:$CF$106,ROW($E12),4)&lt;&gt;"",INDEX('CoC Ranking Data'!$A$1:$CF$106,ROW($E12),4),"")</f>
        <v>Cameron/Elk Counties Behavioral &amp; Developmental Programs</v>
      </c>
      <c r="B7" s="289" t="str">
        <f>IF(INDEX('CoC Ranking Data'!$A$1:$CF$106,ROW($E12),5)&lt;&gt;"",INDEX('CoC Ranking Data'!$A$1:$CF$106,ROW($E12),5),"")</f>
        <v xml:space="preserve">AHEAD </v>
      </c>
      <c r="C7" s="290" t="str">
        <f>IF(INDEX('CoC Ranking Data'!$A$1:$CF$106,ROW($E12),7)&lt;&gt;"",INDEX('CoC Ranking Data'!$A$1:$CF$106,ROW($E12),7),"")</f>
        <v>PH</v>
      </c>
      <c r="D7" s="550">
        <f>'Scoring Summary'!$H9</f>
        <v>73</v>
      </c>
    </row>
    <row r="8" spans="1:5" x14ac:dyDescent="0.2">
      <c r="A8" s="104" t="str">
        <f>IF(INDEX('CoC Ranking Data'!$A$1:$CF$106,ROW($E13),4)&lt;&gt;"",INDEX('CoC Ranking Data'!$A$1:$CF$106,ROW($E13),4),"")</f>
        <v>Cameron/Elk Counties Behavioral &amp; Developmental Programs</v>
      </c>
      <c r="B8" s="289" t="str">
        <f>IF(INDEX('CoC Ranking Data'!$A$1:$CF$106,ROW($E13),5)&lt;&gt;"",INDEX('CoC Ranking Data'!$A$1:$CF$106,ROW($E13),5),"")</f>
        <v xml:space="preserve">Home Again </v>
      </c>
      <c r="C8" s="290" t="str">
        <f>IF(INDEX('CoC Ranking Data'!$A$1:$CF$106,ROW($E13),7)&lt;&gt;"",INDEX('CoC Ranking Data'!$A$1:$CF$106,ROW($E13),7),"")</f>
        <v>PH</v>
      </c>
      <c r="D8" s="550">
        <f>'Scoring Summary'!$H10</f>
        <v>82</v>
      </c>
    </row>
    <row r="9" spans="1:5" x14ac:dyDescent="0.2">
      <c r="A9" s="104" t="str">
        <f>IF(INDEX('CoC Ranking Data'!$A$1:$CF$106,ROW($E14),4)&lt;&gt;"",INDEX('CoC Ranking Data'!$A$1:$CF$106,ROW($E14),4),"")</f>
        <v>CAPSEA, Inc.</v>
      </c>
      <c r="B9" s="289" t="str">
        <f>IF(INDEX('CoC Ranking Data'!$A$1:$CF$106,ROW($E14),5)&lt;&gt;"",INDEX('CoC Ranking Data'!$A$1:$CF$106,ROW($E14),5),"")</f>
        <v>Housing Plus</v>
      </c>
      <c r="C9" s="290" t="str">
        <f>IF(INDEX('CoC Ranking Data'!$A$1:$CF$106,ROW($E14),7)&lt;&gt;"",INDEX('CoC Ranking Data'!$A$1:$CF$106,ROW($E14),7),"")</f>
        <v>PH</v>
      </c>
      <c r="D9" s="550">
        <f>'Scoring Summary'!$H11</f>
        <v>90</v>
      </c>
    </row>
    <row r="10" spans="1:5" x14ac:dyDescent="0.2">
      <c r="A10" s="104" t="str">
        <f>IF(INDEX('CoC Ranking Data'!$A$1:$CF$106,ROW($E15),4)&lt;&gt;"",INDEX('CoC Ranking Data'!$A$1:$CF$106,ROW($E15),4),"")</f>
        <v>City Mission-Living Stones, Inc.</v>
      </c>
      <c r="B10" s="289" t="str">
        <f>IF(INDEX('CoC Ranking Data'!$A$1:$CF$106,ROW($E15),5)&lt;&gt;"",INDEX('CoC Ranking Data'!$A$1:$CF$106,ROW($E15),5),"")</f>
        <v>Gallatin School Living Centre</v>
      </c>
      <c r="C10" s="290" t="str">
        <f>IF(INDEX('CoC Ranking Data'!$A$1:$CF$106,ROW($E15),7)&lt;&gt;"",INDEX('CoC Ranking Data'!$A$1:$CF$106,ROW($E15),7),"")</f>
        <v>TH</v>
      </c>
      <c r="D10" s="550">
        <f>'Scoring Summary'!$H12</f>
        <v>70</v>
      </c>
    </row>
    <row r="11" spans="1:5" x14ac:dyDescent="0.2">
      <c r="A11" s="104" t="str">
        <f>IF(INDEX('CoC Ranking Data'!$A$1:$CF$106,ROW($E16),4)&lt;&gt;"",INDEX('CoC Ranking Data'!$A$1:$CF$106,ROW($E16),4),"")</f>
        <v>Community Action, Inc.</v>
      </c>
      <c r="B11" s="289" t="str">
        <f>IF(INDEX('CoC Ranking Data'!$A$1:$CF$106,ROW($E16),5)&lt;&gt;"",INDEX('CoC Ranking Data'!$A$1:$CF$106,ROW($E16),5),"")</f>
        <v>Housing for Homeless and Disabled Persons</v>
      </c>
      <c r="C11" s="290" t="str">
        <f>IF(INDEX('CoC Ranking Data'!$A$1:$CF$106,ROW($E16),7)&lt;&gt;"",INDEX('CoC Ranking Data'!$A$1:$CF$106,ROW($E16),7),"")</f>
        <v>PH</v>
      </c>
      <c r="D11" s="550">
        <f>'Scoring Summary'!$H13</f>
        <v>88</v>
      </c>
    </row>
    <row r="12" spans="1:5" x14ac:dyDescent="0.2">
      <c r="A12" s="104" t="str">
        <f>IF(INDEX('CoC Ranking Data'!$A$1:$CF$106,ROW($E17),4)&lt;&gt;"",INDEX('CoC Ranking Data'!$A$1:$CF$106,ROW($E17),4),"")</f>
        <v>Community Action, Inc.</v>
      </c>
      <c r="B12" s="289" t="str">
        <f>IF(INDEX('CoC Ranking Data'!$A$1:$CF$106,ROW($E17),5)&lt;&gt;"",INDEX('CoC Ranking Data'!$A$1:$CF$106,ROW($E17),5),"")</f>
        <v>Transitional Housing Project</v>
      </c>
      <c r="C12" s="290" t="str">
        <f>IF(INDEX('CoC Ranking Data'!$A$1:$CF$106,ROW($E17),7)&lt;&gt;"",INDEX('CoC Ranking Data'!$A$1:$CF$106,ROW($E17),7),"")</f>
        <v>TH</v>
      </c>
      <c r="D12" s="550">
        <f>'Scoring Summary'!$H14</f>
        <v>73</v>
      </c>
    </row>
    <row r="13" spans="1:5" x14ac:dyDescent="0.2">
      <c r="A13" s="104" t="str">
        <f>IF(INDEX('CoC Ranking Data'!$A$1:$CF$106,ROW($E18),4)&lt;&gt;"",INDEX('CoC Ranking Data'!$A$1:$CF$106,ROW($E18),4),"")</f>
        <v>Community Connections of Clearfield/Jefferson</v>
      </c>
      <c r="B13" s="289" t="str">
        <f>IF(INDEX('CoC Ranking Data'!$A$1:$CF$106,ROW($E18),5)&lt;&gt;"",INDEX('CoC Ranking Data'!$A$1:$CF$106,ROW($E18),5),"")</f>
        <v>Housing First FY 2018 Renewal Application Counties</v>
      </c>
      <c r="C13" s="290" t="str">
        <f>IF(INDEX('CoC Ranking Data'!$A$1:$CF$106,ROW($E18),7)&lt;&gt;"",INDEX('CoC Ranking Data'!$A$1:$CF$106,ROW($E18),7),"")</f>
        <v>PH</v>
      </c>
      <c r="D13" s="550">
        <f>'Scoring Summary'!$H15</f>
        <v>83.5</v>
      </c>
    </row>
    <row r="14" spans="1:5" x14ac:dyDescent="0.2">
      <c r="A14" s="104" t="str">
        <f>IF(INDEX('CoC Ranking Data'!$A$1:$CF$106,ROW($E19),4)&lt;&gt;"",INDEX('CoC Ranking Data'!$A$1:$CF$106,ROW($E19),4),"")</f>
        <v>Community Services of Venango County, Inc.</v>
      </c>
      <c r="B14" s="289" t="str">
        <f>IF(INDEX('CoC Ranking Data'!$A$1:$CF$106,ROW($E19),5)&lt;&gt;"",INDEX('CoC Ranking Data'!$A$1:$CF$106,ROW($E19),5),"")</f>
        <v>Sycamore Commons</v>
      </c>
      <c r="C14" s="290" t="str">
        <f>IF(INDEX('CoC Ranking Data'!$A$1:$CF$106,ROW($E19),7)&lt;&gt;"",INDEX('CoC Ranking Data'!$A$1:$CF$106,ROW($E19),7),"")</f>
        <v>PH</v>
      </c>
      <c r="D14" s="550">
        <f>'Scoring Summary'!$H16</f>
        <v>92</v>
      </c>
    </row>
    <row r="15" spans="1:5" x14ac:dyDescent="0.2">
      <c r="A15" s="104" t="str">
        <f>IF(INDEX('CoC Ranking Data'!$A$1:$CF$106,ROW($E20),4)&lt;&gt;"",INDEX('CoC Ranking Data'!$A$1:$CF$106,ROW($E20),4),"")</f>
        <v>Connect, Inc.</v>
      </c>
      <c r="B15" s="289" t="str">
        <f>IF(INDEX('CoC Ranking Data'!$A$1:$CF$106,ROW($E20),5)&lt;&gt;"",INDEX('CoC Ranking Data'!$A$1:$CF$106,ROW($E20),5),"")</f>
        <v>Westmoreland Permanent Supportive Housing Expansion</v>
      </c>
      <c r="C15" s="290" t="str">
        <f>IF(INDEX('CoC Ranking Data'!$A$1:$CF$106,ROW($E20),7)&lt;&gt;"",INDEX('CoC Ranking Data'!$A$1:$CF$106,ROW($E20),7),"")</f>
        <v>PH</v>
      </c>
      <c r="D15" s="550">
        <f>'Scoring Summary'!$H17</f>
        <v>77.5</v>
      </c>
    </row>
    <row r="16" spans="1:5" x14ac:dyDescent="0.2">
      <c r="A16" s="104" t="str">
        <f>IF(INDEX('CoC Ranking Data'!$A$1:$CF$106,ROW($E21),4)&lt;&gt;"",INDEX('CoC Ranking Data'!$A$1:$CF$106,ROW($E21),4),"")</f>
        <v>County of Butler, Human Services</v>
      </c>
      <c r="B16" s="289" t="str">
        <f>IF(INDEX('CoC Ranking Data'!$A$1:$CF$106,ROW($E21),5)&lt;&gt;"",INDEX('CoC Ranking Data'!$A$1:$CF$106,ROW($E21),5),"")</f>
        <v>Home Again Butler County</v>
      </c>
      <c r="C16" s="290" t="str">
        <f>IF(INDEX('CoC Ranking Data'!$A$1:$CF$106,ROW($E21),7)&lt;&gt;"",INDEX('CoC Ranking Data'!$A$1:$CF$106,ROW($E21),7),"")</f>
        <v>PH</v>
      </c>
      <c r="D16" s="550">
        <f>'Scoring Summary'!$H18</f>
        <v>81</v>
      </c>
    </row>
    <row r="17" spans="1:4" x14ac:dyDescent="0.2">
      <c r="A17" s="104" t="str">
        <f>IF(INDEX('CoC Ranking Data'!$A$1:$CF$106,ROW($E22),4)&lt;&gt;"",INDEX('CoC Ranking Data'!$A$1:$CF$106,ROW($E22),4),"")</f>
        <v>County of Butler, Human Services</v>
      </c>
      <c r="B17" s="289" t="str">
        <f>IF(INDEX('CoC Ranking Data'!$A$1:$CF$106,ROW($E22),5)&lt;&gt;"",INDEX('CoC Ranking Data'!$A$1:$CF$106,ROW($E22),5),"")</f>
        <v>HOPE Project</v>
      </c>
      <c r="C17" s="290" t="str">
        <f>IF(INDEX('CoC Ranking Data'!$A$1:$CF$106,ROW($E22),7)&lt;&gt;"",INDEX('CoC Ranking Data'!$A$1:$CF$106,ROW($E22),7),"")</f>
        <v>PH</v>
      </c>
      <c r="D17" s="550">
        <f>'Scoring Summary'!$H19</f>
        <v>82</v>
      </c>
    </row>
    <row r="18" spans="1:4" x14ac:dyDescent="0.2">
      <c r="A18" s="104" t="str">
        <f>IF(INDEX('CoC Ranking Data'!$A$1:$CF$106,ROW($E23),4)&lt;&gt;"",INDEX('CoC Ranking Data'!$A$1:$CF$106,ROW($E23),4),"")</f>
        <v>County of Butler, Human Services</v>
      </c>
      <c r="B18" s="289" t="str">
        <f>IF(INDEX('CoC Ranking Data'!$A$1:$CF$106,ROW($E23),5)&lt;&gt;"",INDEX('CoC Ranking Data'!$A$1:$CF$106,ROW($E23),5),"")</f>
        <v>Path Transition Age Project</v>
      </c>
      <c r="C18" s="290" t="str">
        <f>IF(INDEX('CoC Ranking Data'!$A$1:$CF$106,ROW($E23),7)&lt;&gt;"",INDEX('CoC Ranking Data'!$A$1:$CF$106,ROW($E23),7),"")</f>
        <v>PH</v>
      </c>
      <c r="D18" s="550">
        <f>'Scoring Summary'!$H20</f>
        <v>84</v>
      </c>
    </row>
    <row r="19" spans="1:4" x14ac:dyDescent="0.2">
      <c r="A19" s="104" t="str">
        <f>IF(INDEX('CoC Ranking Data'!$A$1:$CF$106,ROW($E24),4)&lt;&gt;"",INDEX('CoC Ranking Data'!$A$1:$CF$106,ROW($E24),4),"")</f>
        <v>County of Greene</v>
      </c>
      <c r="B19" s="289" t="str">
        <f>IF(INDEX('CoC Ranking Data'!$A$1:$CF$106,ROW($E24),5)&lt;&gt;"",INDEX('CoC Ranking Data'!$A$1:$CF$106,ROW($E24),5),"")</f>
        <v>Greene County Rapid Rehousing Project</v>
      </c>
      <c r="C19" s="290" t="str">
        <f>IF(INDEX('CoC Ranking Data'!$A$1:$CF$106,ROW($E24),7)&lt;&gt;"",INDEX('CoC Ranking Data'!$A$1:$CF$106,ROW($E24),7),"")</f>
        <v>PH-RRH</v>
      </c>
      <c r="D19" s="550">
        <f>'Scoring Summary'!$H21</f>
        <v>74.5</v>
      </c>
    </row>
    <row r="20" spans="1:4" x14ac:dyDescent="0.2">
      <c r="A20" s="104" t="str">
        <f>IF(INDEX('CoC Ranking Data'!$A$1:$CF$106,ROW($E25),4)&lt;&gt;"",INDEX('CoC Ranking Data'!$A$1:$CF$106,ROW($E25),4),"")</f>
        <v>County of Greene</v>
      </c>
      <c r="B20" s="289" t="str">
        <f>IF(INDEX('CoC Ranking Data'!$A$1:$CF$106,ROW($E25),5)&lt;&gt;"",INDEX('CoC Ranking Data'!$A$1:$CF$106,ROW($E25),5),"")</f>
        <v>Greene County Shelter + Care Project</v>
      </c>
      <c r="C20" s="290" t="str">
        <f>IF(INDEX('CoC Ranking Data'!$A$1:$CF$106,ROW($E25),7)&lt;&gt;"",INDEX('CoC Ranking Data'!$A$1:$CF$106,ROW($E25),7),"")</f>
        <v>PH</v>
      </c>
      <c r="D20" s="550">
        <f>'Scoring Summary'!$H22</f>
        <v>72.5</v>
      </c>
    </row>
    <row r="21" spans="1:4" x14ac:dyDescent="0.2">
      <c r="A21" s="104" t="str">
        <f>IF(INDEX('CoC Ranking Data'!$A$1:$CF$106,ROW($E26),4)&lt;&gt;"",INDEX('CoC Ranking Data'!$A$1:$CF$106,ROW($E26),4),"")</f>
        <v>County of Greene</v>
      </c>
      <c r="B21" s="289" t="str">
        <f>IF(INDEX('CoC Ranking Data'!$A$1:$CF$106,ROW($E26),5)&lt;&gt;"",INDEX('CoC Ranking Data'!$A$1:$CF$106,ROW($E26),5),"")</f>
        <v>Greene County Supportive Housing Project</v>
      </c>
      <c r="C21" s="290" t="str">
        <f>IF(INDEX('CoC Ranking Data'!$A$1:$CF$106,ROW($E26),7)&lt;&gt;"",INDEX('CoC Ranking Data'!$A$1:$CF$106,ROW($E26),7),"")</f>
        <v>PH</v>
      </c>
      <c r="D21" s="550">
        <f>'Scoring Summary'!$H23</f>
        <v>71.5</v>
      </c>
    </row>
    <row r="22" spans="1:4" x14ac:dyDescent="0.2">
      <c r="A22" s="104" t="str">
        <f>IF(INDEX('CoC Ranking Data'!$A$1:$CF$106,ROW($E27),4)&lt;&gt;"",INDEX('CoC Ranking Data'!$A$1:$CF$106,ROW($E27),4),"")</f>
        <v>County of Washington</v>
      </c>
      <c r="B22" s="289" t="str">
        <f>IF(INDEX('CoC Ranking Data'!$A$1:$CF$106,ROW($E27),5)&lt;&gt;"",INDEX('CoC Ranking Data'!$A$1:$CF$106,ROW($E27),5),"")</f>
        <v>Crossing Pointe</v>
      </c>
      <c r="C22" s="290" t="str">
        <f>IF(INDEX('CoC Ranking Data'!$A$1:$CF$106,ROW($E27),7)&lt;&gt;"",INDEX('CoC Ranking Data'!$A$1:$CF$106,ROW($E27),7),"")</f>
        <v>PH</v>
      </c>
      <c r="D22" s="550">
        <f>'Scoring Summary'!$H24</f>
        <v>74.5</v>
      </c>
    </row>
    <row r="23" spans="1:4" x14ac:dyDescent="0.2">
      <c r="A23" s="104" t="str">
        <f>IF(INDEX('CoC Ranking Data'!$A$1:$CF$106,ROW($E28),4)&lt;&gt;"",INDEX('CoC Ranking Data'!$A$1:$CF$106,ROW($E28),4),"")</f>
        <v>County of Washington</v>
      </c>
      <c r="B23" s="289" t="str">
        <f>IF(INDEX('CoC Ranking Data'!$A$1:$CF$106,ROW($E28),5)&lt;&gt;"",INDEX('CoC Ranking Data'!$A$1:$CF$106,ROW($E28),5),"")</f>
        <v>Permanent Supportive Housing</v>
      </c>
      <c r="C23" s="290" t="str">
        <f>IF(INDEX('CoC Ranking Data'!$A$1:$CF$106,ROW($E28),7)&lt;&gt;"",INDEX('CoC Ranking Data'!$A$1:$CF$106,ROW($E28),7),"")</f>
        <v>PH</v>
      </c>
      <c r="D23" s="550">
        <f>'Scoring Summary'!$H25</f>
        <v>75.5</v>
      </c>
    </row>
    <row r="24" spans="1:4" x14ac:dyDescent="0.2">
      <c r="A24" s="104" t="str">
        <f>IF(INDEX('CoC Ranking Data'!$A$1:$CF$106,ROW($E29),4)&lt;&gt;"",INDEX('CoC Ranking Data'!$A$1:$CF$106,ROW($E29),4),"")</f>
        <v>County of Washington</v>
      </c>
      <c r="B24" s="289" t="str">
        <f>IF(INDEX('CoC Ranking Data'!$A$1:$CF$106,ROW($E29),5)&lt;&gt;"",INDEX('CoC Ranking Data'!$A$1:$CF$106,ROW($E29),5),"")</f>
        <v>Shelter plus Care - Washington City Mission</v>
      </c>
      <c r="C24" s="290" t="str">
        <f>IF(INDEX('CoC Ranking Data'!$A$1:$CF$106,ROW($E29),7)&lt;&gt;"",INDEX('CoC Ranking Data'!$A$1:$CF$106,ROW($E29),7),"")</f>
        <v>PH</v>
      </c>
      <c r="D24" s="550">
        <f>'Scoring Summary'!$H26</f>
        <v>63</v>
      </c>
    </row>
    <row r="25" spans="1:4" x14ac:dyDescent="0.2">
      <c r="A25" s="104" t="str">
        <f>IF(INDEX('CoC Ranking Data'!$A$1:$CF$106,ROW($E30),4)&lt;&gt;"",INDEX('CoC Ranking Data'!$A$1:$CF$106,ROW($E30),4),"")</f>
        <v>County of Washington</v>
      </c>
      <c r="B25" s="289" t="str">
        <f>IF(INDEX('CoC Ranking Data'!$A$1:$CF$106,ROW($E30),5)&lt;&gt;"",INDEX('CoC Ranking Data'!$A$1:$CF$106,ROW($E30),5),"")</f>
        <v>Shelter plus Care I</v>
      </c>
      <c r="C25" s="290" t="str">
        <f>IF(INDEX('CoC Ranking Data'!$A$1:$CF$106,ROW($E30),7)&lt;&gt;"",INDEX('CoC Ranking Data'!$A$1:$CF$106,ROW($E30),7),"")</f>
        <v>PH</v>
      </c>
      <c r="D25" s="550">
        <f>'Scoring Summary'!$H27</f>
        <v>74</v>
      </c>
    </row>
    <row r="26" spans="1:4" x14ac:dyDescent="0.2">
      <c r="A26" s="104" t="str">
        <f>IF(INDEX('CoC Ranking Data'!$A$1:$CF$106,ROW($E31),4)&lt;&gt;"",INDEX('CoC Ranking Data'!$A$1:$CF$106,ROW($E31),4),"")</f>
        <v>County of Washington</v>
      </c>
      <c r="B26" s="289" t="str">
        <f>IF(INDEX('CoC Ranking Data'!$A$1:$CF$106,ROW($E31),5)&lt;&gt;"",INDEX('CoC Ranking Data'!$A$1:$CF$106,ROW($E31),5),"")</f>
        <v>Supportive Living</v>
      </c>
      <c r="C26" s="290" t="str">
        <f>IF(INDEX('CoC Ranking Data'!$A$1:$CF$106,ROW($E31),7)&lt;&gt;"",INDEX('CoC Ranking Data'!$A$1:$CF$106,ROW($E31),7),"")</f>
        <v>PH</v>
      </c>
      <c r="D26" s="550">
        <f>'Scoring Summary'!$H28</f>
        <v>88.5</v>
      </c>
    </row>
    <row r="27" spans="1:4" x14ac:dyDescent="0.2">
      <c r="A27" s="104" t="str">
        <f>IF(INDEX('CoC Ranking Data'!$A$1:$CF$106,ROW($E32),4)&lt;&gt;"",INDEX('CoC Ranking Data'!$A$1:$CF$106,ROW($E32),4),"")</f>
        <v>Crawford County Coalition on Housing Needs, Inc.</v>
      </c>
      <c r="B27" s="289" t="str">
        <f>IF(INDEX('CoC Ranking Data'!$A$1:$CF$106,ROW($E32),5)&lt;&gt;"",INDEX('CoC Ranking Data'!$A$1:$CF$106,ROW($E32),5),"")</f>
        <v>Liberty House Transitional Housing Program</v>
      </c>
      <c r="C27" s="290" t="str">
        <f>IF(INDEX('CoC Ranking Data'!$A$1:$CF$106,ROW($E32),7)&lt;&gt;"",INDEX('CoC Ranking Data'!$A$1:$CF$106,ROW($E32),7),"")</f>
        <v>TH</v>
      </c>
      <c r="D27" s="550">
        <f>'Scoring Summary'!$H29</f>
        <v>81.5</v>
      </c>
    </row>
    <row r="28" spans="1:4" x14ac:dyDescent="0.2">
      <c r="A28" s="104" t="str">
        <f>IF(INDEX('CoC Ranking Data'!$A$1:$CF$106,ROW($E33),4)&lt;&gt;"",INDEX('CoC Ranking Data'!$A$1:$CF$106,ROW($E33),4),"")</f>
        <v>Crawford County Commissioners</v>
      </c>
      <c r="B28" s="289" t="str">
        <f>IF(INDEX('CoC Ranking Data'!$A$1:$CF$106,ROW($E33),5)&lt;&gt;"",INDEX('CoC Ranking Data'!$A$1:$CF$106,ROW($E33),5),"")</f>
        <v>Crawford County Shelter plus Care</v>
      </c>
      <c r="C28" s="290" t="str">
        <f>IF(INDEX('CoC Ranking Data'!$A$1:$CF$106,ROW($E33),7)&lt;&gt;"",INDEX('CoC Ranking Data'!$A$1:$CF$106,ROW($E33),7),"")</f>
        <v>PH</v>
      </c>
      <c r="D28" s="550">
        <f>'Scoring Summary'!$H30</f>
        <v>86.5</v>
      </c>
    </row>
    <row r="29" spans="1:4" x14ac:dyDescent="0.2">
      <c r="A29" s="104" t="str">
        <f>IF(INDEX('CoC Ranking Data'!$A$1:$CF$106,ROW($E34),4)&lt;&gt;"",INDEX('CoC Ranking Data'!$A$1:$CF$106,ROW($E34),4),"")</f>
        <v>Crawford County Mental Health Awareness Program, Inc.</v>
      </c>
      <c r="B29" s="289" t="str">
        <f>IF(INDEX('CoC Ranking Data'!$A$1:$CF$106,ROW($E34),5)&lt;&gt;"",INDEX('CoC Ranking Data'!$A$1:$CF$106,ROW($E34),5),"")</f>
        <v>CHAPS Fairweather Lodge</v>
      </c>
      <c r="C29" s="290" t="str">
        <f>IF(INDEX('CoC Ranking Data'!$A$1:$CF$106,ROW($E34),7)&lt;&gt;"",INDEX('CoC Ranking Data'!$A$1:$CF$106,ROW($E34),7),"")</f>
        <v>PH</v>
      </c>
      <c r="D29" s="550">
        <f>'Scoring Summary'!$H31</f>
        <v>88.5</v>
      </c>
    </row>
    <row r="30" spans="1:4" x14ac:dyDescent="0.2">
      <c r="A30" s="104" t="str">
        <f>IF(INDEX('CoC Ranking Data'!$A$1:$CF$106,ROW($E35),4)&lt;&gt;"",INDEX('CoC Ranking Data'!$A$1:$CF$106,ROW($E35),4),"")</f>
        <v>Crawford County Mental Health Awareness Program, Inc.</v>
      </c>
      <c r="B30" s="289" t="str">
        <f>IF(INDEX('CoC Ranking Data'!$A$1:$CF$106,ROW($E35),5)&lt;&gt;"",INDEX('CoC Ranking Data'!$A$1:$CF$106,ROW($E35),5),"")</f>
        <v xml:space="preserve">CHAPS Family Housing </v>
      </c>
      <c r="C30" s="290" t="str">
        <f>IF(INDEX('CoC Ranking Data'!$A$1:$CF$106,ROW($E35),7)&lt;&gt;"",INDEX('CoC Ranking Data'!$A$1:$CF$106,ROW($E35),7),"")</f>
        <v>PH</v>
      </c>
      <c r="D30" s="550">
        <f>'Scoring Summary'!$H32</f>
        <v>90.5</v>
      </c>
    </row>
    <row r="31" spans="1:4" x14ac:dyDescent="0.2">
      <c r="A31" s="104" t="str">
        <f>IF(INDEX('CoC Ranking Data'!$A$1:$CF$106,ROW($E36),4)&lt;&gt;"",INDEX('CoC Ranking Data'!$A$1:$CF$106,ROW($E36),4),"")</f>
        <v>Crawford County Mental Health Awareness Program, Inc.</v>
      </c>
      <c r="B31" s="289" t="str">
        <f>IF(INDEX('CoC Ranking Data'!$A$1:$CF$106,ROW($E36),5)&lt;&gt;"",INDEX('CoC Ranking Data'!$A$1:$CF$106,ROW($E36),5),"")</f>
        <v>Crawford County Housing Advocacy Project</v>
      </c>
      <c r="C31" s="290" t="str">
        <f>IF(INDEX('CoC Ranking Data'!$A$1:$CF$106,ROW($E36),7)&lt;&gt;"",INDEX('CoC Ranking Data'!$A$1:$CF$106,ROW($E36),7),"")</f>
        <v>SSO</v>
      </c>
      <c r="D31" s="550">
        <f>'Scoring Summary'!$H33</f>
        <v>79.5</v>
      </c>
    </row>
    <row r="32" spans="1:4" x14ac:dyDescent="0.2">
      <c r="A32" s="104" t="str">
        <f>IF(INDEX('CoC Ranking Data'!$A$1:$CF$106,ROW($E37),4)&lt;&gt;"",INDEX('CoC Ranking Data'!$A$1:$CF$106,ROW($E37),4),"")</f>
        <v>Crawford County Mental Health Awareness Program, Inc.</v>
      </c>
      <c r="B32" s="289" t="str">
        <f>IF(INDEX('CoC Ranking Data'!$A$1:$CF$106,ROW($E37),5)&lt;&gt;"",INDEX('CoC Ranking Data'!$A$1:$CF$106,ROW($E37),5),"")</f>
        <v xml:space="preserve">Housing Now </v>
      </c>
      <c r="C32" s="290" t="str">
        <f>IF(INDEX('CoC Ranking Data'!$A$1:$CF$106,ROW($E37),7)&lt;&gt;"",INDEX('CoC Ranking Data'!$A$1:$CF$106,ROW($E37),7),"")</f>
        <v>PH</v>
      </c>
      <c r="D32" s="550">
        <f>'Scoring Summary'!$H34</f>
        <v>87.5</v>
      </c>
    </row>
    <row r="33" spans="1:4" x14ac:dyDescent="0.2">
      <c r="A33" s="104" t="str">
        <f>IF(INDEX('CoC Ranking Data'!$A$1:$CF$106,ROW($E38),4)&lt;&gt;"",INDEX('CoC Ranking Data'!$A$1:$CF$106,ROW($E38),4),"")</f>
        <v>DuBois Housing Authority</v>
      </c>
      <c r="B33" s="289" t="str">
        <f>IF(INDEX('CoC Ranking Data'!$A$1:$CF$106,ROW($E38),5)&lt;&gt;"",INDEX('CoC Ranking Data'!$A$1:$CF$106,ROW($E38),5),"")</f>
        <v>2018 Renewal App - DuBois Housing Authority - Shelter Plus Care 1/2/3/4/5</v>
      </c>
      <c r="C33" s="290" t="str">
        <f>IF(INDEX('CoC Ranking Data'!$A$1:$CF$106,ROW($E38),7)&lt;&gt;"",INDEX('CoC Ranking Data'!$A$1:$CF$106,ROW($E38),7),"")</f>
        <v>PH</v>
      </c>
      <c r="D33" s="550">
        <f>'Scoring Summary'!$H35</f>
        <v>65</v>
      </c>
    </row>
    <row r="34" spans="1:4" x14ac:dyDescent="0.2">
      <c r="A34" s="104" t="str">
        <f>IF(INDEX('CoC Ranking Data'!$A$1:$CF$106,ROW($E39),4)&lt;&gt;"",INDEX('CoC Ranking Data'!$A$1:$CF$106,ROW($E39),4),"")</f>
        <v>Fayette County Community Action Agency, Inc.</v>
      </c>
      <c r="B34" s="289" t="str">
        <f>IF(INDEX('CoC Ranking Data'!$A$1:$CF$106,ROW($E39),5)&lt;&gt;"",INDEX('CoC Ranking Data'!$A$1:$CF$106,ROW($E39),5),"")</f>
        <v>Fairweather Lodge Supportive Housing</v>
      </c>
      <c r="C34" s="290" t="str">
        <f>IF(INDEX('CoC Ranking Data'!$A$1:$CF$106,ROW($E39),7)&lt;&gt;"",INDEX('CoC Ranking Data'!$A$1:$CF$106,ROW($E39),7),"")</f>
        <v>PH</v>
      </c>
      <c r="D34" s="550">
        <f>'Scoring Summary'!$H36</f>
        <v>77</v>
      </c>
    </row>
    <row r="35" spans="1:4" x14ac:dyDescent="0.2">
      <c r="A35" s="104" t="str">
        <f>IF(INDEX('CoC Ranking Data'!$A$1:$CF$106,ROW($E40),4)&lt;&gt;"",INDEX('CoC Ranking Data'!$A$1:$CF$106,ROW($E40),4),"")</f>
        <v>Fayette County Community Action Agency, Inc.</v>
      </c>
      <c r="B35" s="289" t="str">
        <f>IF(INDEX('CoC Ranking Data'!$A$1:$CF$106,ROW($E40),5)&lt;&gt;"",INDEX('CoC Ranking Data'!$A$1:$CF$106,ROW($E40),5),"")</f>
        <v>Fayette Apartments</v>
      </c>
      <c r="C35" s="290" t="str">
        <f>IF(INDEX('CoC Ranking Data'!$A$1:$CF$106,ROW($E40),7)&lt;&gt;"",INDEX('CoC Ranking Data'!$A$1:$CF$106,ROW($E40),7),"")</f>
        <v>PH</v>
      </c>
      <c r="D35" s="550">
        <f>'Scoring Summary'!$H37</f>
        <v>78</v>
      </c>
    </row>
    <row r="36" spans="1:4" x14ac:dyDescent="0.2">
      <c r="A36" s="104" t="str">
        <f>IF(INDEX('CoC Ranking Data'!$A$1:$CF$106,ROW($E41),4)&lt;&gt;"",INDEX('CoC Ranking Data'!$A$1:$CF$106,ROW($E41),4),"")</f>
        <v>Fayette County Community Action Agency, Inc.</v>
      </c>
      <c r="B36" s="289" t="str">
        <f>IF(INDEX('CoC Ranking Data'!$A$1:$CF$106,ROW($E41),5)&lt;&gt;"",INDEX('CoC Ranking Data'!$A$1:$CF$106,ROW($E41),5),"")</f>
        <v>Fayette County Rapid Rehousing</v>
      </c>
      <c r="C36" s="290" t="str">
        <f>IF(INDEX('CoC Ranking Data'!$A$1:$CF$106,ROW($E41),7)&lt;&gt;"",INDEX('CoC Ranking Data'!$A$1:$CF$106,ROW($E41),7),"")</f>
        <v>PH-RRH</v>
      </c>
      <c r="D36" s="550">
        <f>'Scoring Summary'!$H38</f>
        <v>77</v>
      </c>
    </row>
    <row r="37" spans="1:4" x14ac:dyDescent="0.2">
      <c r="A37" s="104" t="str">
        <f>IF(INDEX('CoC Ranking Data'!$A$1:$CF$106,ROW($E42),4)&lt;&gt;"",INDEX('CoC Ranking Data'!$A$1:$CF$106,ROW($E42),4),"")</f>
        <v>Fayette County Community Action Agency, Inc.</v>
      </c>
      <c r="B37" s="289" t="str">
        <f>IF(INDEX('CoC Ranking Data'!$A$1:$CF$106,ROW($E42),5)&lt;&gt;"",INDEX('CoC Ranking Data'!$A$1:$CF$106,ROW($E42),5),"")</f>
        <v>Lenox Street Apartments</v>
      </c>
      <c r="C37" s="290" t="str">
        <f>IF(INDEX('CoC Ranking Data'!$A$1:$CF$106,ROW($E42),7)&lt;&gt;"",INDEX('CoC Ranking Data'!$A$1:$CF$106,ROW($E42),7),"")</f>
        <v>PH</v>
      </c>
      <c r="D37" s="550">
        <f>'Scoring Summary'!$H39</f>
        <v>82</v>
      </c>
    </row>
    <row r="38" spans="1:4" x14ac:dyDescent="0.2">
      <c r="A38" s="104" t="str">
        <f>IF(INDEX('CoC Ranking Data'!$A$1:$CF$106,ROW($E43),4)&lt;&gt;"",INDEX('CoC Ranking Data'!$A$1:$CF$106,ROW($E43),4),"")</f>
        <v>Fayette County Community Action Agency, Inc.</v>
      </c>
      <c r="B38" s="289" t="str">
        <f>IF(INDEX('CoC Ranking Data'!$A$1:$CF$106,ROW($E43),5)&lt;&gt;"",INDEX('CoC Ranking Data'!$A$1:$CF$106,ROW($E43),5),"")</f>
        <v>Southwest Regional Rapid Re-Housing Program</v>
      </c>
      <c r="C38" s="290" t="str">
        <f>IF(INDEX('CoC Ranking Data'!$A$1:$CF$106,ROW($E43),7)&lt;&gt;"",INDEX('CoC Ranking Data'!$A$1:$CF$106,ROW($E43),7),"")</f>
        <v>PH-RRH</v>
      </c>
      <c r="D38" s="550">
        <f>'Scoring Summary'!$H40</f>
        <v>69</v>
      </c>
    </row>
    <row r="39" spans="1:4" x14ac:dyDescent="0.2">
      <c r="A39" s="104" t="str">
        <f>IF(INDEX('CoC Ranking Data'!$A$1:$CF$106,ROW($E44),4)&lt;&gt;"",INDEX('CoC Ranking Data'!$A$1:$CF$106,ROW($E44),4),"")</f>
        <v>Housing Authority of the County of Butler</v>
      </c>
      <c r="B39" s="289" t="str">
        <f>IF(INDEX('CoC Ranking Data'!$A$1:$CF$106,ROW($E44),5)&lt;&gt;"",INDEX('CoC Ranking Data'!$A$1:$CF$106,ROW($E44),5),"")</f>
        <v>Franklin Court Chronically Homeless</v>
      </c>
      <c r="C39" s="290" t="str">
        <f>IF(INDEX('CoC Ranking Data'!$A$1:$CF$106,ROW($E44),7)&lt;&gt;"",INDEX('CoC Ranking Data'!$A$1:$CF$106,ROW($E44),7),"")</f>
        <v>PH</v>
      </c>
      <c r="D39" s="550">
        <f>'Scoring Summary'!$H41</f>
        <v>78</v>
      </c>
    </row>
    <row r="40" spans="1:4" ht="17.25" customHeight="1" x14ac:dyDescent="0.2">
      <c r="A40" s="104" t="str">
        <f>IF(INDEX('CoC Ranking Data'!$A$1:$CF$106,ROW($E45),4)&lt;&gt;"",INDEX('CoC Ranking Data'!$A$1:$CF$106,ROW($E45),4),"")</f>
        <v>Indiana County Community Action Program, Inc.</v>
      </c>
      <c r="B40" s="289" t="str">
        <f>IF(INDEX('CoC Ranking Data'!$A$1:$CF$106,ROW($E45),5)&lt;&gt;"",INDEX('CoC Ranking Data'!$A$1:$CF$106,ROW($E45),5),"")</f>
        <v>PHD Consolidated</v>
      </c>
      <c r="C40" s="290" t="str">
        <f>IF(INDEX('CoC Ranking Data'!$A$1:$CF$106,ROW($E45),7)&lt;&gt;"",INDEX('CoC Ranking Data'!$A$1:$CF$106,ROW($E45),7),"")</f>
        <v>PH</v>
      </c>
      <c r="D40" s="550">
        <f>'Scoring Summary'!$H42</f>
        <v>70.5</v>
      </c>
    </row>
    <row r="41" spans="1:4" x14ac:dyDescent="0.2">
      <c r="A41" s="104" t="str">
        <f>IF(INDEX('CoC Ranking Data'!$A$1:$CF$106,ROW($E46),4)&lt;&gt;"",INDEX('CoC Ranking Data'!$A$1:$CF$106,ROW($E46),4),"")</f>
        <v>Lawrence County Social Services, Inc.</v>
      </c>
      <c r="B41" s="289" t="str">
        <f>IF(INDEX('CoC Ranking Data'!$A$1:$CF$106,ROW($E46),5)&lt;&gt;"",INDEX('CoC Ranking Data'!$A$1:$CF$106,ROW($E46),5),"")</f>
        <v>NWRHA</v>
      </c>
      <c r="C41" s="290" t="str">
        <f>IF(INDEX('CoC Ranking Data'!$A$1:$CF$106,ROW($E46),7)&lt;&gt;"",INDEX('CoC Ranking Data'!$A$1:$CF$106,ROW($E46),7),"")</f>
        <v>PH</v>
      </c>
      <c r="D41" s="550">
        <f>'Scoring Summary'!$H43</f>
        <v>82.5</v>
      </c>
    </row>
    <row r="42" spans="1:4" x14ac:dyDescent="0.2">
      <c r="A42" s="104" t="str">
        <f>IF(INDEX('CoC Ranking Data'!$A$1:$CF$106,ROW($E47),4)&lt;&gt;"",INDEX('CoC Ranking Data'!$A$1:$CF$106,ROW($E47),4),"")</f>
        <v>Lawrence County Social Services, Inc.</v>
      </c>
      <c r="B42" s="289" t="str">
        <f>IF(INDEX('CoC Ranking Data'!$A$1:$CF$106,ROW($E47),5)&lt;&gt;"",INDEX('CoC Ranking Data'!$A$1:$CF$106,ROW($E47),5),"")</f>
        <v>NWRHA 2</v>
      </c>
      <c r="C42" s="290" t="str">
        <f>IF(INDEX('CoC Ranking Data'!$A$1:$CF$106,ROW($E47),7)&lt;&gt;"",INDEX('CoC Ranking Data'!$A$1:$CF$106,ROW($E47),7),"")</f>
        <v>PH</v>
      </c>
      <c r="D42" s="550">
        <f>'Scoring Summary'!$H44</f>
        <v>90.5</v>
      </c>
    </row>
    <row r="43" spans="1:4" x14ac:dyDescent="0.2">
      <c r="A43" s="104" t="str">
        <f>IF(INDEX('CoC Ranking Data'!$A$1:$CF$106,ROW($E48),4)&lt;&gt;"",INDEX('CoC Ranking Data'!$A$1:$CF$106,ROW($E48),4),"")</f>
        <v>Lawrence County Social Services, Inc.</v>
      </c>
      <c r="B43" s="289" t="str">
        <f>IF(INDEX('CoC Ranking Data'!$A$1:$CF$106,ROW($E48),5)&lt;&gt;"",INDEX('CoC Ranking Data'!$A$1:$CF$106,ROW($E48),5),"")</f>
        <v>SAFE</v>
      </c>
      <c r="C43" s="290" t="str">
        <f>IF(INDEX('CoC Ranking Data'!$A$1:$CF$106,ROW($E48),7)&lt;&gt;"",INDEX('CoC Ranking Data'!$A$1:$CF$106,ROW($E48),7),"")</f>
        <v>SSO</v>
      </c>
      <c r="D43" s="550">
        <f>'Scoring Summary'!$H45</f>
        <v>73.5</v>
      </c>
    </row>
    <row r="44" spans="1:4" x14ac:dyDescent="0.2">
      <c r="A44" s="104" t="str">
        <f>IF(INDEX('CoC Ranking Data'!$A$1:$CF$106,ROW($E49),4)&lt;&gt;"",INDEX('CoC Ranking Data'!$A$1:$CF$106,ROW($E49),4),"")</f>
        <v>Lawrence County Social Services, Inc.</v>
      </c>
      <c r="B44" s="289" t="str">
        <f>IF(INDEX('CoC Ranking Data'!$A$1:$CF$106,ROW($E49),5)&lt;&gt;"",INDEX('CoC Ranking Data'!$A$1:$CF$106,ROW($E49),5),"")</f>
        <v>TEAM RRH</v>
      </c>
      <c r="C44" s="290" t="str">
        <f>IF(INDEX('CoC Ranking Data'!$A$1:$CF$106,ROW($E49),7)&lt;&gt;"",INDEX('CoC Ranking Data'!$A$1:$CF$106,ROW($E49),7),"")</f>
        <v>PH-RRH</v>
      </c>
      <c r="D44" s="550">
        <f>'Scoring Summary'!$H46</f>
        <v>78.5</v>
      </c>
    </row>
    <row r="45" spans="1:4" x14ac:dyDescent="0.2">
      <c r="A45" s="104" t="str">
        <f>IF(INDEX('CoC Ranking Data'!$A$1:$CF$106,ROW($E50),4)&lt;&gt;"",INDEX('CoC Ranking Data'!$A$1:$CF$106,ROW($E50),4),"")</f>
        <v>Lawrence County Social Services, Inc.</v>
      </c>
      <c r="B45" s="289" t="str">
        <f>IF(INDEX('CoC Ranking Data'!$A$1:$CF$106,ROW($E50),5)&lt;&gt;"",INDEX('CoC Ranking Data'!$A$1:$CF$106,ROW($E50),5),"")</f>
        <v>Turning Point</v>
      </c>
      <c r="C45" s="290" t="str">
        <f>IF(INDEX('CoC Ranking Data'!$A$1:$CF$106,ROW($E50),7)&lt;&gt;"",INDEX('CoC Ranking Data'!$A$1:$CF$106,ROW($E50),7),"")</f>
        <v>PH</v>
      </c>
      <c r="D45" s="550">
        <f>'Scoring Summary'!$H47</f>
        <v>83.5</v>
      </c>
    </row>
    <row r="46" spans="1:4" x14ac:dyDescent="0.2">
      <c r="A46" s="104" t="str">
        <f>IF(INDEX('CoC Ranking Data'!$A$1:$CF$106,ROW($E51),4)&lt;&gt;"",INDEX('CoC Ranking Data'!$A$1:$CF$106,ROW($E51),4),"")</f>
        <v>Lawrence County Social Services, Inc.</v>
      </c>
      <c r="B46" s="289" t="str">
        <f>IF(INDEX('CoC Ranking Data'!$A$1:$CF$106,ROW($E51),5)&lt;&gt;"",INDEX('CoC Ranking Data'!$A$1:$CF$106,ROW($E51),5),"")</f>
        <v>Veterans RRH</v>
      </c>
      <c r="C46" s="290" t="str">
        <f>IF(INDEX('CoC Ranking Data'!$A$1:$CF$106,ROW($E51),7)&lt;&gt;"",INDEX('CoC Ranking Data'!$A$1:$CF$106,ROW($E51),7),"")</f>
        <v>PH-RRH</v>
      </c>
      <c r="D46" s="550">
        <f>'Scoring Summary'!$H48</f>
        <v>88.5</v>
      </c>
    </row>
    <row r="47" spans="1:4" x14ac:dyDescent="0.2">
      <c r="A47" s="104" t="str">
        <f>IF(INDEX('CoC Ranking Data'!$A$1:$CF$106,ROW($E52),4)&lt;&gt;"",INDEX('CoC Ranking Data'!$A$1:$CF$106,ROW($E52),4),"")</f>
        <v>McKean County Redevelopment &amp; Housing Authority</v>
      </c>
      <c r="B47" s="289" t="str">
        <f>IF(INDEX('CoC Ranking Data'!$A$1:$CF$106,ROW($E52),5)&lt;&gt;"",INDEX('CoC Ranking Data'!$A$1:$CF$106,ROW($E52),5),"")</f>
        <v>Northwest RRH</v>
      </c>
      <c r="C47" s="290" t="str">
        <f>IF(INDEX('CoC Ranking Data'!$A$1:$CF$106,ROW($E52),7)&lt;&gt;"",INDEX('CoC Ranking Data'!$A$1:$CF$106,ROW($E52),7),"")</f>
        <v>PH-RRH</v>
      </c>
      <c r="D47" s="550">
        <f>'Scoring Summary'!$H49</f>
        <v>78.5</v>
      </c>
    </row>
    <row r="48" spans="1:4" x14ac:dyDescent="0.2">
      <c r="A48" s="104" t="str">
        <f>IF(INDEX('CoC Ranking Data'!$A$1:$CF$106,ROW($E53),4)&lt;&gt;"",INDEX('CoC Ranking Data'!$A$1:$CF$106,ROW($E53),4),"")</f>
        <v>Northern Cambria Community Development Corporation</v>
      </c>
      <c r="B48" s="289" t="str">
        <f>IF(INDEX('CoC Ranking Data'!$A$1:$CF$106,ROW($E53),5)&lt;&gt;"",INDEX('CoC Ranking Data'!$A$1:$CF$106,ROW($E53),5),"")</f>
        <v>Chestnut Street Gardens Renewal Project Application FY 2018</v>
      </c>
      <c r="C48" s="290" t="str">
        <f>IF(INDEX('CoC Ranking Data'!$A$1:$CF$106,ROW($E53),7)&lt;&gt;"",INDEX('CoC Ranking Data'!$A$1:$CF$106,ROW($E53),7),"")</f>
        <v>PH</v>
      </c>
      <c r="D48" s="550">
        <f>'Scoring Summary'!$H50</f>
        <v>84</v>
      </c>
    </row>
    <row r="49" spans="1:4" x14ac:dyDescent="0.2">
      <c r="A49" s="104" t="str">
        <f>IF(INDEX('CoC Ranking Data'!$A$1:$CF$106,ROW($E54),4)&lt;&gt;"",INDEX('CoC Ranking Data'!$A$1:$CF$106,ROW($E54),4),"")</f>
        <v>Northern Cambria Community Development Corporation</v>
      </c>
      <c r="B49" s="289" t="str">
        <f>IF(INDEX('CoC Ranking Data'!$A$1:$CF$106,ROW($E54),5)&lt;&gt;"",INDEX('CoC Ranking Data'!$A$1:$CF$106,ROW($E54),5),"")</f>
        <v>Clinton Street Gardens Renewal Project Application FY 2018</v>
      </c>
      <c r="C49" s="290" t="str">
        <f>IF(INDEX('CoC Ranking Data'!$A$1:$CF$106,ROW($E54),7)&lt;&gt;"",INDEX('CoC Ranking Data'!$A$1:$CF$106,ROW($E54),7),"")</f>
        <v>PH</v>
      </c>
      <c r="D49" s="550">
        <f>'Scoring Summary'!$H51</f>
        <v>90</v>
      </c>
    </row>
    <row r="50" spans="1:4" x14ac:dyDescent="0.2">
      <c r="A50" s="104" t="str">
        <f>IF(INDEX('CoC Ranking Data'!$A$1:$CF$106,ROW($E55),4)&lt;&gt;"",INDEX('CoC Ranking Data'!$A$1:$CF$106,ROW($E55),4),"")</f>
        <v>Union Mission of Latrobe, Inc.</v>
      </c>
      <c r="B50" s="289" t="str">
        <f>IF(INDEX('CoC Ranking Data'!$A$1:$CF$106,ROW($E55),5)&lt;&gt;"",INDEX('CoC Ranking Data'!$A$1:$CF$106,ROW($E55),5),"")</f>
        <v>Consolidated Union Mission Permanent Supportive Housing</v>
      </c>
      <c r="C50" s="290" t="str">
        <f>IF(INDEX('CoC Ranking Data'!$A$1:$CF$106,ROW($E55),7)&lt;&gt;"",INDEX('CoC Ranking Data'!$A$1:$CF$106,ROW($E55),7),"")</f>
        <v>PH</v>
      </c>
      <c r="D50" s="550">
        <f>'Scoring Summary'!$H52</f>
        <v>83.5</v>
      </c>
    </row>
    <row r="51" spans="1:4" x14ac:dyDescent="0.2">
      <c r="A51" s="104" t="str">
        <f>IF(INDEX('CoC Ranking Data'!$A$1:$CF$106,ROW($E56),4)&lt;&gt;"",INDEX('CoC Ranking Data'!$A$1:$CF$106,ROW($E56),4),"")</f>
        <v>Victim Outreach Intervention Center</v>
      </c>
      <c r="B51" s="289" t="str">
        <f>IF(INDEX('CoC Ranking Data'!$A$1:$CF$106,ROW($E56),5)&lt;&gt;"",INDEX('CoC Ranking Data'!$A$1:$CF$106,ROW($E56),5),"")</f>
        <v>Enduring VOICe</v>
      </c>
      <c r="C51" s="290" t="str">
        <f>IF(INDEX('CoC Ranking Data'!$A$1:$CF$106,ROW($E56),7)&lt;&gt;"",INDEX('CoC Ranking Data'!$A$1:$CF$106,ROW($E56),7),"")</f>
        <v>PH</v>
      </c>
      <c r="D51" s="550">
        <f>'Scoring Summary'!$H53</f>
        <v>68</v>
      </c>
    </row>
    <row r="52" spans="1:4" x14ac:dyDescent="0.2">
      <c r="A52" s="104" t="str">
        <f>IF(INDEX('CoC Ranking Data'!$A$1:$CF$106,ROW($E57),4)&lt;&gt;"",INDEX('CoC Ranking Data'!$A$1:$CF$106,ROW($E57),4),"")</f>
        <v>Warren-Forest Counties Economic Opportunity Council</v>
      </c>
      <c r="B52" s="289" t="str">
        <f>IF(INDEX('CoC Ranking Data'!$A$1:$CF$106,ROW($E57),5)&lt;&gt;"",INDEX('CoC Ranking Data'!$A$1:$CF$106,ROW($E57),5),"")</f>
        <v>Youngsville Permanent Supportive Housing</v>
      </c>
      <c r="C52" s="290" t="str">
        <f>IF(INDEX('CoC Ranking Data'!$A$1:$CF$106,ROW($E57),7)&lt;&gt;"",INDEX('CoC Ranking Data'!$A$1:$CF$106,ROW($E57),7),"")</f>
        <v>PH</v>
      </c>
      <c r="D52" s="550">
        <f>'Scoring Summary'!$H54</f>
        <v>80</v>
      </c>
    </row>
    <row r="53" spans="1:4" x14ac:dyDescent="0.2">
      <c r="A53" s="104" t="str">
        <f>IF(INDEX('CoC Ranking Data'!$A$1:$CF$106,ROW($E58),4)&lt;&gt;"",INDEX('CoC Ranking Data'!$A$1:$CF$106,ROW($E58),4),"")</f>
        <v>Westmoreland Community Action</v>
      </c>
      <c r="B53" s="289" t="str">
        <f>IF(INDEX('CoC Ranking Data'!$A$1:$CF$106,ROW($E58),5)&lt;&gt;"",INDEX('CoC Ranking Data'!$A$1:$CF$106,ROW($E58),5),"")</f>
        <v>Consolidated WCA PSH Project FY2018</v>
      </c>
      <c r="C53" s="290" t="str">
        <f>IF(INDEX('CoC Ranking Data'!$A$1:$CF$106,ROW($E58),7)&lt;&gt;"",INDEX('CoC Ranking Data'!$A$1:$CF$106,ROW($E58),7),"")</f>
        <v>PH</v>
      </c>
      <c r="D53" s="550">
        <f>'Scoring Summary'!$H55</f>
        <v>80</v>
      </c>
    </row>
    <row r="54" spans="1:4" x14ac:dyDescent="0.2">
      <c r="A54" s="104" t="str">
        <f>IF(INDEX('CoC Ranking Data'!$A$1:$CF$106,ROW($E59),4)&lt;&gt;"",INDEX('CoC Ranking Data'!$A$1:$CF$106,ROW($E59),4),"")</f>
        <v>Westmoreland Community Action</v>
      </c>
      <c r="B54" s="289" t="str">
        <f>IF(INDEX('CoC Ranking Data'!$A$1:$CF$106,ROW($E59),5)&lt;&gt;"",INDEX('CoC Ranking Data'!$A$1:$CF$106,ROW($E59),5),"")</f>
        <v>WCA PSH for Families 2018</v>
      </c>
      <c r="C54" s="290" t="str">
        <f>IF(INDEX('CoC Ranking Data'!$A$1:$CF$106,ROW($E59),7)&lt;&gt;"",INDEX('CoC Ranking Data'!$A$1:$CF$106,ROW($E59),7),"")</f>
        <v>PH</v>
      </c>
      <c r="D54" s="550">
        <f>'Scoring Summary'!$H56</f>
        <v>62</v>
      </c>
    </row>
    <row r="55" spans="1:4" x14ac:dyDescent="0.2">
      <c r="A55" s="104" t="str">
        <f>IF(INDEX('CoC Ranking Data'!$A$1:$CF$106,ROW($E60),4)&lt;&gt;"",INDEX('CoC Ranking Data'!$A$1:$CF$106,ROW($E60),4),"")</f>
        <v>Westmoreland Community Action</v>
      </c>
      <c r="B55" s="289" t="str">
        <f>IF(INDEX('CoC Ranking Data'!$A$1:$CF$106,ROW($E60),5)&lt;&gt;"",INDEX('CoC Ranking Data'!$A$1:$CF$106,ROW($E60),5),"")</f>
        <v>WCA PSH-Pittsburgh Street House 2018</v>
      </c>
      <c r="C55" s="290" t="str">
        <f>IF(INDEX('CoC Ranking Data'!$A$1:$CF$106,ROW($E60),7)&lt;&gt;"",INDEX('CoC Ranking Data'!$A$1:$CF$106,ROW($E60),7),"")</f>
        <v>PH</v>
      </c>
      <c r="D55" s="550">
        <f>'Scoring Summary'!$H57</f>
        <v>67</v>
      </c>
    </row>
    <row r="56" spans="1:4" x14ac:dyDescent="0.2">
      <c r="A56" s="104" t="str">
        <f>IF(INDEX('CoC Ranking Data'!$A$1:$CF$106,ROW($E61),4)&lt;&gt;"",INDEX('CoC Ranking Data'!$A$1:$CF$106,ROW($E61),4),"")</f>
        <v/>
      </c>
      <c r="B56" s="289" t="str">
        <f>IF(INDEX('CoC Ranking Data'!$A$1:$CF$106,ROW($E61),5)&lt;&gt;"",INDEX('CoC Ranking Data'!$A$1:$CF$106,ROW($E61),5),"")</f>
        <v/>
      </c>
      <c r="C56" s="290" t="str">
        <f>IF(INDEX('CoC Ranking Data'!$A$1:$CF$106,ROW($E61),7)&lt;&gt;"",INDEX('CoC Ranking Data'!$A$1:$CF$106,ROW($E61),7),"")</f>
        <v/>
      </c>
      <c r="D56" s="550" t="str">
        <f>'Scoring Summary'!$H58</f>
        <v/>
      </c>
    </row>
    <row r="57" spans="1:4" x14ac:dyDescent="0.2">
      <c r="A57" s="104" t="str">
        <f>IF(INDEX('CoC Ranking Data'!$A$1:$CF$106,ROW($E62),4)&lt;&gt;"",INDEX('CoC Ranking Data'!$A$1:$CF$106,ROW($E62),4),"")</f>
        <v/>
      </c>
      <c r="B57" s="289" t="str">
        <f>IF(INDEX('CoC Ranking Data'!$A$1:$CF$106,ROW($E62),5)&lt;&gt;"",INDEX('CoC Ranking Data'!$A$1:$CF$106,ROW($E62),5),"")</f>
        <v/>
      </c>
      <c r="C57" s="290" t="str">
        <f>IF(INDEX('CoC Ranking Data'!$A$1:$CF$106,ROW($E62),7)&lt;&gt;"",INDEX('CoC Ranking Data'!$A$1:$CF$106,ROW($E62),7),"")</f>
        <v/>
      </c>
      <c r="D57" s="550" t="str">
        <f>'Scoring Summary'!$H59</f>
        <v/>
      </c>
    </row>
    <row r="58" spans="1:4" x14ac:dyDescent="0.2">
      <c r="A58" s="104" t="str">
        <f>IF(INDEX('CoC Ranking Data'!$A$1:$CF$106,ROW($E63),4)&lt;&gt;"",INDEX('CoC Ranking Data'!$A$1:$CF$106,ROW($E63),4),"")</f>
        <v/>
      </c>
      <c r="B58" s="289" t="str">
        <f>IF(INDEX('CoC Ranking Data'!$A$1:$CF$106,ROW($E63),5)&lt;&gt;"",INDEX('CoC Ranking Data'!$A$1:$CF$106,ROW($E63),5),"")</f>
        <v/>
      </c>
      <c r="C58" s="290" t="str">
        <f>IF(INDEX('CoC Ranking Data'!$A$1:$CF$106,ROW($E63),7)&lt;&gt;"",INDEX('CoC Ranking Data'!$A$1:$CF$106,ROW($E63),7),"")</f>
        <v/>
      </c>
      <c r="D58" s="550" t="str">
        <f>'Scoring Summary'!$H60</f>
        <v/>
      </c>
    </row>
    <row r="59" spans="1:4" x14ac:dyDescent="0.2">
      <c r="A59" s="104" t="str">
        <f>IF(INDEX('CoC Ranking Data'!$A$1:$CF$106,ROW($E64),4)&lt;&gt;"",INDEX('CoC Ranking Data'!$A$1:$CF$106,ROW($E64),4),"")</f>
        <v/>
      </c>
      <c r="B59" s="289" t="str">
        <f>IF(INDEX('CoC Ranking Data'!$A$1:$CF$106,ROW($E64),5)&lt;&gt;"",INDEX('CoC Ranking Data'!$A$1:$CF$106,ROW($E64),5),"")</f>
        <v/>
      </c>
      <c r="C59" s="290" t="str">
        <f>IF(INDEX('CoC Ranking Data'!$A$1:$CF$106,ROW($E64),7)&lt;&gt;"",INDEX('CoC Ranking Data'!$A$1:$CF$106,ROW($E64),7),"")</f>
        <v/>
      </c>
      <c r="D59" s="550" t="str">
        <f>'Scoring Summary'!$H61</f>
        <v/>
      </c>
    </row>
    <row r="60" spans="1:4" x14ac:dyDescent="0.2">
      <c r="A60" s="104" t="str">
        <f>IF(INDEX('CoC Ranking Data'!$A$1:$CF$106,ROW($E65),4)&lt;&gt;"",INDEX('CoC Ranking Data'!$A$1:$CF$106,ROW($E65),4),"")</f>
        <v/>
      </c>
      <c r="B60" s="289" t="str">
        <f>IF(INDEX('CoC Ranking Data'!$A$1:$CF$106,ROW($E65),5)&lt;&gt;"",INDEX('CoC Ranking Data'!$A$1:$CF$106,ROW($E65),5),"")</f>
        <v/>
      </c>
      <c r="C60" s="290" t="str">
        <f>IF(INDEX('CoC Ranking Data'!$A$1:$CF$106,ROW($E65),7)&lt;&gt;"",INDEX('CoC Ranking Data'!$A$1:$CF$106,ROW($E65),7),"")</f>
        <v/>
      </c>
      <c r="D60" s="550" t="str">
        <f>'Scoring Summary'!$H62</f>
        <v/>
      </c>
    </row>
    <row r="61" spans="1:4" x14ac:dyDescent="0.2">
      <c r="A61" s="104" t="str">
        <f>IF(INDEX('CoC Ranking Data'!$A$1:$CF$106,ROW($E66),4)&lt;&gt;"",INDEX('CoC Ranking Data'!$A$1:$CF$106,ROW($E66),4),"")</f>
        <v/>
      </c>
      <c r="B61" s="289" t="str">
        <f>IF(INDEX('CoC Ranking Data'!$A$1:$CF$106,ROW($E66),5)&lt;&gt;"",INDEX('CoC Ranking Data'!$A$1:$CF$106,ROW($E66),5),"")</f>
        <v/>
      </c>
      <c r="C61" s="290" t="str">
        <f>IF(INDEX('CoC Ranking Data'!$A$1:$CF$106,ROW($E66),7)&lt;&gt;"",INDEX('CoC Ranking Data'!$A$1:$CF$106,ROW($E66),7),"")</f>
        <v/>
      </c>
      <c r="D61" s="550" t="str">
        <f>'Scoring Summary'!$H63</f>
        <v/>
      </c>
    </row>
    <row r="62" spans="1:4" x14ac:dyDescent="0.2">
      <c r="A62" s="104" t="str">
        <f>IF(INDEX('CoC Ranking Data'!$A$1:$CF$106,ROW($E67),4)&lt;&gt;"",INDEX('CoC Ranking Data'!$A$1:$CF$106,ROW($E67),4),"")</f>
        <v/>
      </c>
      <c r="B62" s="289" t="str">
        <f>IF(INDEX('CoC Ranking Data'!$A$1:$CF$106,ROW($E67),5)&lt;&gt;"",INDEX('CoC Ranking Data'!$A$1:$CF$106,ROW($E67),5),"")</f>
        <v/>
      </c>
      <c r="C62" s="290" t="str">
        <f>IF(INDEX('CoC Ranking Data'!$A$1:$CF$106,ROW($E67),7)&lt;&gt;"",INDEX('CoC Ranking Data'!$A$1:$CF$106,ROW($E67),7),"")</f>
        <v/>
      </c>
      <c r="D62" s="550" t="str">
        <f>'Scoring Summary'!$H64</f>
        <v/>
      </c>
    </row>
    <row r="63" spans="1:4" x14ac:dyDescent="0.2">
      <c r="A63" s="104" t="str">
        <f>IF(INDEX('CoC Ranking Data'!$A$1:$CF$106,ROW($E68),4)&lt;&gt;"",INDEX('CoC Ranking Data'!$A$1:$CF$106,ROW($E68),4),"")</f>
        <v/>
      </c>
      <c r="B63" s="289" t="str">
        <f>IF(INDEX('CoC Ranking Data'!$A$1:$CF$106,ROW($E68),5)&lt;&gt;"",INDEX('CoC Ranking Data'!$A$1:$CF$106,ROW($E68),5),"")</f>
        <v/>
      </c>
      <c r="C63" s="290" t="str">
        <f>IF(INDEX('CoC Ranking Data'!$A$1:$CF$106,ROW($E68),7)&lt;&gt;"",INDEX('CoC Ranking Data'!$A$1:$CF$106,ROW($E68),7),"")</f>
        <v/>
      </c>
      <c r="D63" s="550" t="str">
        <f>'Scoring Summary'!$H65</f>
        <v/>
      </c>
    </row>
    <row r="64" spans="1:4" x14ac:dyDescent="0.2">
      <c r="A64" s="104" t="str">
        <f>IF(INDEX('CoC Ranking Data'!$A$1:$CF$106,ROW($E69),4)&lt;&gt;"",INDEX('CoC Ranking Data'!$A$1:$CF$106,ROW($E69),4),"")</f>
        <v/>
      </c>
      <c r="B64" s="289" t="str">
        <f>IF(INDEX('CoC Ranking Data'!$A$1:$CF$106,ROW($E69),5)&lt;&gt;"",INDEX('CoC Ranking Data'!$A$1:$CF$106,ROW($E69),5),"")</f>
        <v/>
      </c>
      <c r="C64" s="290" t="str">
        <f>IF(INDEX('CoC Ranking Data'!$A$1:$CF$106,ROW($E69),7)&lt;&gt;"",INDEX('CoC Ranking Data'!$A$1:$CF$106,ROW($E69),7),"")</f>
        <v/>
      </c>
      <c r="D64" s="550" t="str">
        <f>'Scoring Summary'!$H66</f>
        <v/>
      </c>
    </row>
    <row r="65" spans="1:4" x14ac:dyDescent="0.2">
      <c r="A65" s="104" t="str">
        <f>IF(INDEX('CoC Ranking Data'!$A$1:$CF$106,ROW($E70),4)&lt;&gt;"",INDEX('CoC Ranking Data'!$A$1:$CF$106,ROW($E70),4),"")</f>
        <v/>
      </c>
      <c r="B65" s="289" t="str">
        <f>IF(INDEX('CoC Ranking Data'!$A$1:$CF$106,ROW($E70),5)&lt;&gt;"",INDEX('CoC Ranking Data'!$A$1:$CF$106,ROW($E70),5),"")</f>
        <v/>
      </c>
      <c r="C65" s="290" t="str">
        <f>IF(INDEX('CoC Ranking Data'!$A$1:$CF$106,ROW($E70),7)&lt;&gt;"",INDEX('CoC Ranking Data'!$A$1:$CF$106,ROW($E70),7),"")</f>
        <v/>
      </c>
      <c r="D65" s="550" t="str">
        <f>'Scoring Summary'!$H67</f>
        <v/>
      </c>
    </row>
    <row r="66" spans="1:4" x14ac:dyDescent="0.2">
      <c r="A66" s="104" t="str">
        <f>IF(INDEX('CoC Ranking Data'!$A$1:$CF$106,ROW($E71),4)&lt;&gt;"",INDEX('CoC Ranking Data'!$A$1:$CF$106,ROW($E71),4),"")</f>
        <v/>
      </c>
      <c r="B66" s="289" t="str">
        <f>IF(INDEX('CoC Ranking Data'!$A$1:$CF$106,ROW($E71),5)&lt;&gt;"",INDEX('CoC Ranking Data'!$A$1:$CF$106,ROW($E71),5),"")</f>
        <v/>
      </c>
      <c r="C66" s="290" t="str">
        <f>IF(INDEX('CoC Ranking Data'!$A$1:$CF$106,ROW($E71),7)&lt;&gt;"",INDEX('CoC Ranking Data'!$A$1:$CF$106,ROW($E71),7),"")</f>
        <v/>
      </c>
      <c r="D66" s="550" t="str">
        <f>'Scoring Summary'!$H68</f>
        <v/>
      </c>
    </row>
    <row r="67" spans="1:4" x14ac:dyDescent="0.2">
      <c r="A67" s="104" t="str">
        <f>IF(INDEX('CoC Ranking Data'!$A$1:$CF$106,ROW($E72),4)&lt;&gt;"",INDEX('CoC Ranking Data'!$A$1:$CF$106,ROW($E72),4),"")</f>
        <v/>
      </c>
      <c r="B67" s="289" t="str">
        <f>IF(INDEX('CoC Ranking Data'!$A$1:$CF$106,ROW($E72),5)&lt;&gt;"",INDEX('CoC Ranking Data'!$A$1:$CF$106,ROW($E72),5),"")</f>
        <v/>
      </c>
      <c r="C67" s="290" t="str">
        <f>IF(INDEX('CoC Ranking Data'!$A$1:$CF$106,ROW($E72),7)&lt;&gt;"",INDEX('CoC Ranking Data'!$A$1:$CF$106,ROW($E72),7),"")</f>
        <v/>
      </c>
      <c r="D67" s="550" t="str">
        <f>'Scoring Summary'!$H69</f>
        <v/>
      </c>
    </row>
    <row r="68" spans="1:4" x14ac:dyDescent="0.2">
      <c r="A68" s="104" t="str">
        <f>IF(INDEX('CoC Ranking Data'!$A$1:$CF$106,ROW($E73),4)&lt;&gt;"",INDEX('CoC Ranking Data'!$A$1:$CF$106,ROW($E73),4),"")</f>
        <v/>
      </c>
      <c r="B68" s="289" t="str">
        <f>IF(INDEX('CoC Ranking Data'!$A$1:$CF$106,ROW($E73),5)&lt;&gt;"",INDEX('CoC Ranking Data'!$A$1:$CF$106,ROW($E73),5),"")</f>
        <v/>
      </c>
      <c r="C68" s="290" t="str">
        <f>IF(INDEX('CoC Ranking Data'!$A$1:$CF$106,ROW($E73),7)&lt;&gt;"",INDEX('CoC Ranking Data'!$A$1:$CF$106,ROW($E73),7),"")</f>
        <v/>
      </c>
      <c r="D68" s="550" t="str">
        <f>'Scoring Summary'!$H70</f>
        <v/>
      </c>
    </row>
    <row r="69" spans="1:4" x14ac:dyDescent="0.2">
      <c r="A69" s="104" t="str">
        <f>IF(INDEX('CoC Ranking Data'!$A$1:$CF$106,ROW($E74),4)&lt;&gt;"",INDEX('CoC Ranking Data'!$A$1:$CF$106,ROW($E74),4),"")</f>
        <v/>
      </c>
      <c r="B69" s="289" t="str">
        <f>IF(INDEX('CoC Ranking Data'!$A$1:$CF$106,ROW($E74),5)&lt;&gt;"",INDEX('CoC Ranking Data'!$A$1:$CF$106,ROW($E74),5),"")</f>
        <v/>
      </c>
      <c r="C69" s="290" t="str">
        <f>IF(INDEX('CoC Ranking Data'!$A$1:$CF$106,ROW($E74),7)&lt;&gt;"",INDEX('CoC Ranking Data'!$A$1:$CF$106,ROW($E74),7),"")</f>
        <v/>
      </c>
      <c r="D69" s="550" t="str">
        <f>'Scoring Summary'!$H71</f>
        <v/>
      </c>
    </row>
    <row r="70" spans="1:4" x14ac:dyDescent="0.2">
      <c r="A70" s="104" t="str">
        <f>IF(INDEX('CoC Ranking Data'!$A$1:$CF$106,ROW($E75),4)&lt;&gt;"",INDEX('CoC Ranking Data'!$A$1:$CF$106,ROW($E75),4),"")</f>
        <v/>
      </c>
      <c r="B70" s="289" t="str">
        <f>IF(INDEX('CoC Ranking Data'!$A$1:$CF$106,ROW($E75),5)&lt;&gt;"",INDEX('CoC Ranking Data'!$A$1:$CF$106,ROW($E75),5),"")</f>
        <v/>
      </c>
      <c r="C70" s="290" t="str">
        <f>IF(INDEX('CoC Ranking Data'!$A$1:$CF$106,ROW($E75),7)&lt;&gt;"",INDEX('CoC Ranking Data'!$A$1:$CF$106,ROW($E75),7),"")</f>
        <v/>
      </c>
      <c r="D70" s="550" t="str">
        <f>'Scoring Summary'!$H72</f>
        <v/>
      </c>
    </row>
    <row r="71" spans="1:4" x14ac:dyDescent="0.2">
      <c r="A71" s="104" t="str">
        <f>IF(INDEX('CoC Ranking Data'!$A$1:$CF$106,ROW($E76),4)&lt;&gt;"",INDEX('CoC Ranking Data'!$A$1:$CF$106,ROW($E76),4),"")</f>
        <v/>
      </c>
      <c r="B71" s="289" t="str">
        <f>IF(INDEX('CoC Ranking Data'!$A$1:$CF$106,ROW($E76),5)&lt;&gt;"",INDEX('CoC Ranking Data'!$A$1:$CF$106,ROW($E76),5),"")</f>
        <v/>
      </c>
      <c r="C71" s="290" t="str">
        <f>IF(INDEX('CoC Ranking Data'!$A$1:$CF$106,ROW($E76),7)&lt;&gt;"",INDEX('CoC Ranking Data'!$A$1:$CF$106,ROW($E76),7),"")</f>
        <v/>
      </c>
      <c r="D71" s="550" t="str">
        <f>'Scoring Summary'!$H73</f>
        <v/>
      </c>
    </row>
    <row r="72" spans="1:4" x14ac:dyDescent="0.2">
      <c r="A72" s="104" t="str">
        <f>IF(INDEX('CoC Ranking Data'!$A$1:$CF$106,ROW($E77),4)&lt;&gt;"",INDEX('CoC Ranking Data'!$A$1:$CF$106,ROW($E77),4),"")</f>
        <v/>
      </c>
      <c r="B72" s="289" t="str">
        <f>IF(INDEX('CoC Ranking Data'!$A$1:$CF$106,ROW($E77),5)&lt;&gt;"",INDEX('CoC Ranking Data'!$A$1:$CF$106,ROW($E77),5),"")</f>
        <v/>
      </c>
      <c r="C72" s="290" t="str">
        <f>IF(INDEX('CoC Ranking Data'!$A$1:$CF$106,ROW($E77),7)&lt;&gt;"",INDEX('CoC Ranking Data'!$A$1:$CF$106,ROW($E77),7),"")</f>
        <v/>
      </c>
      <c r="D72" s="550" t="str">
        <f>'Scoring Summary'!$H74</f>
        <v/>
      </c>
    </row>
    <row r="73" spans="1:4" x14ac:dyDescent="0.2">
      <c r="A73" s="104" t="str">
        <f>IF(INDEX('CoC Ranking Data'!$A$1:$CF$106,ROW($E78),4)&lt;&gt;"",INDEX('CoC Ranking Data'!$A$1:$CF$106,ROW($E78),4),"")</f>
        <v/>
      </c>
      <c r="B73" s="289" t="str">
        <f>IF(INDEX('CoC Ranking Data'!$A$1:$CF$106,ROW($E78),5)&lt;&gt;"",INDEX('CoC Ranking Data'!$A$1:$CF$106,ROW($E78),5),"")</f>
        <v/>
      </c>
      <c r="C73" s="290" t="str">
        <f>IF(INDEX('CoC Ranking Data'!$A$1:$CF$106,ROW($E78),7)&lt;&gt;"",INDEX('CoC Ranking Data'!$A$1:$CF$106,ROW($E78),7),"")</f>
        <v/>
      </c>
      <c r="D73" s="550" t="str">
        <f>'Scoring Summary'!$H75</f>
        <v/>
      </c>
    </row>
    <row r="74" spans="1:4" x14ac:dyDescent="0.2">
      <c r="A74" s="104" t="str">
        <f>IF(INDEX('CoC Ranking Data'!$A$1:$CF$106,ROW($E79),4)&lt;&gt;"",INDEX('CoC Ranking Data'!$A$1:$CF$106,ROW($E79),4),"")</f>
        <v/>
      </c>
      <c r="B74" s="289" t="str">
        <f>IF(INDEX('CoC Ranking Data'!$A$1:$CF$106,ROW($E79),5)&lt;&gt;"",INDEX('CoC Ranking Data'!$A$1:$CF$106,ROW($E79),5),"")</f>
        <v/>
      </c>
      <c r="C74" s="290" t="str">
        <f>IF(INDEX('CoC Ranking Data'!$A$1:$CF$106,ROW($E79),7)&lt;&gt;"",INDEX('CoC Ranking Data'!$A$1:$CF$106,ROW($E79),7),"")</f>
        <v/>
      </c>
      <c r="D74" s="550" t="str">
        <f>'Scoring Summary'!$H76</f>
        <v/>
      </c>
    </row>
    <row r="75" spans="1:4" x14ac:dyDescent="0.2">
      <c r="A75" s="104" t="str">
        <f>IF(INDEX('CoC Ranking Data'!$A$1:$CF$106,ROW($E80),4)&lt;&gt;"",INDEX('CoC Ranking Data'!$A$1:$CF$106,ROW($E80),4),"")</f>
        <v/>
      </c>
      <c r="B75" s="289" t="str">
        <f>IF(INDEX('CoC Ranking Data'!$A$1:$CF$106,ROW($E80),5)&lt;&gt;"",INDEX('CoC Ranking Data'!$A$1:$CF$106,ROW($E80),5),"")</f>
        <v/>
      </c>
      <c r="C75" s="290" t="str">
        <f>IF(INDEX('CoC Ranking Data'!$A$1:$CF$106,ROW($E80),7)&lt;&gt;"",INDEX('CoC Ranking Data'!$A$1:$CF$106,ROW($E80),7),"")</f>
        <v/>
      </c>
      <c r="D75" s="550" t="str">
        <f>'Scoring Summary'!$H77</f>
        <v/>
      </c>
    </row>
    <row r="76" spans="1:4" x14ac:dyDescent="0.2">
      <c r="A76" s="104" t="str">
        <f>IF(INDEX('CoC Ranking Data'!$A$1:$CF$106,ROW($E81),4)&lt;&gt;"",INDEX('CoC Ranking Data'!$A$1:$CF$106,ROW($E81),4),"")</f>
        <v/>
      </c>
      <c r="B76" s="289" t="str">
        <f>IF(INDEX('CoC Ranking Data'!$A$1:$CF$106,ROW($E81),5)&lt;&gt;"",INDEX('CoC Ranking Data'!$A$1:$CF$106,ROW($E81),5),"")</f>
        <v/>
      </c>
      <c r="C76" s="290" t="str">
        <f>IF(INDEX('CoC Ranking Data'!$A$1:$CF$106,ROW($E81),7)&lt;&gt;"",INDEX('CoC Ranking Data'!$A$1:$CF$106,ROW($E81),7),"")</f>
        <v/>
      </c>
      <c r="D76" s="550" t="str">
        <f>'Scoring Summary'!$H78</f>
        <v/>
      </c>
    </row>
    <row r="77" spans="1:4" x14ac:dyDescent="0.2">
      <c r="A77" s="104" t="str">
        <f>IF(INDEX('CoC Ranking Data'!$A$1:$CF$106,ROW($E82),4)&lt;&gt;"",INDEX('CoC Ranking Data'!$A$1:$CF$106,ROW($E82),4),"")</f>
        <v/>
      </c>
      <c r="B77" s="289" t="str">
        <f>IF(INDEX('CoC Ranking Data'!$A$1:$CF$106,ROW($E82),5)&lt;&gt;"",INDEX('CoC Ranking Data'!$A$1:$CF$106,ROW($E82),5),"")</f>
        <v/>
      </c>
      <c r="C77" s="290" t="str">
        <f>IF(INDEX('CoC Ranking Data'!$A$1:$CF$106,ROW($E82),7)&lt;&gt;"",INDEX('CoC Ranking Data'!$A$1:$CF$106,ROW($E82),7),"")</f>
        <v/>
      </c>
      <c r="D77" s="550" t="str">
        <f>'Scoring Summary'!$H79</f>
        <v/>
      </c>
    </row>
    <row r="78" spans="1:4" x14ac:dyDescent="0.2">
      <c r="A78" s="104" t="str">
        <f>IF(INDEX('CoC Ranking Data'!$A$1:$CF$106,ROW($E83),4)&lt;&gt;"",INDEX('CoC Ranking Data'!$A$1:$CF$106,ROW($E83),4),"")</f>
        <v/>
      </c>
      <c r="B78" s="289" t="str">
        <f>IF(INDEX('CoC Ranking Data'!$A$1:$CF$106,ROW($E83),5)&lt;&gt;"",INDEX('CoC Ranking Data'!$A$1:$CF$106,ROW($E83),5),"")</f>
        <v/>
      </c>
      <c r="C78" s="290" t="str">
        <f>IF(INDEX('CoC Ranking Data'!$A$1:$CF$106,ROW($E83),7)&lt;&gt;"",INDEX('CoC Ranking Data'!$A$1:$CF$106,ROW($E83),7),"")</f>
        <v/>
      </c>
      <c r="D78" s="550" t="str">
        <f>'Scoring Summary'!$H80</f>
        <v/>
      </c>
    </row>
    <row r="79" spans="1:4" x14ac:dyDescent="0.2">
      <c r="A79" s="104" t="str">
        <f>IF(INDEX('CoC Ranking Data'!$A$1:$CF$106,ROW($E84),4)&lt;&gt;"",INDEX('CoC Ranking Data'!$A$1:$CF$106,ROW($E84),4),"")</f>
        <v/>
      </c>
      <c r="B79" s="289" t="str">
        <f>IF(INDEX('CoC Ranking Data'!$A$1:$CF$106,ROW($E84),5)&lt;&gt;"",INDEX('CoC Ranking Data'!$A$1:$CF$106,ROW($E84),5),"")</f>
        <v/>
      </c>
      <c r="C79" s="290" t="str">
        <f>IF(INDEX('CoC Ranking Data'!$A$1:$CF$106,ROW($E84),7)&lt;&gt;"",INDEX('CoC Ranking Data'!$A$1:$CF$106,ROW($E84),7),"")</f>
        <v/>
      </c>
      <c r="D79" s="550" t="str">
        <f>'Scoring Summary'!$H81</f>
        <v/>
      </c>
    </row>
    <row r="80" spans="1:4" x14ac:dyDescent="0.2">
      <c r="A80" s="104" t="str">
        <f>IF(INDEX('CoC Ranking Data'!$A$1:$CF$106,ROW($E85),4)&lt;&gt;"",INDEX('CoC Ranking Data'!$A$1:$CF$106,ROW($E85),4),"")</f>
        <v/>
      </c>
      <c r="B80" s="289" t="str">
        <f>IF(INDEX('CoC Ranking Data'!$A$1:$CF$106,ROW($E85),5)&lt;&gt;"",INDEX('CoC Ranking Data'!$A$1:$CF$106,ROW($E85),5),"")</f>
        <v/>
      </c>
      <c r="C80" s="290" t="str">
        <f>IF(INDEX('CoC Ranking Data'!$A$1:$CF$106,ROW($E85),7)&lt;&gt;"",INDEX('CoC Ranking Data'!$A$1:$CF$106,ROW($E85),7),"")</f>
        <v/>
      </c>
      <c r="D80" s="550" t="str">
        <f>'Scoring Summary'!$H82</f>
        <v/>
      </c>
    </row>
    <row r="81" spans="1:4" x14ac:dyDescent="0.2">
      <c r="A81" s="104" t="str">
        <f>IF(INDEX('CoC Ranking Data'!$A$1:$CF$106,ROW($E86),4)&lt;&gt;"",INDEX('CoC Ranking Data'!$A$1:$CF$106,ROW($E86),4),"")</f>
        <v/>
      </c>
      <c r="B81" s="289" t="str">
        <f>IF(INDEX('CoC Ranking Data'!$A$1:$CF$106,ROW($E86),5)&lt;&gt;"",INDEX('CoC Ranking Data'!$A$1:$CF$106,ROW($E86),5),"")</f>
        <v/>
      </c>
      <c r="C81" s="290" t="str">
        <f>IF(INDEX('CoC Ranking Data'!$A$1:$CF$106,ROW($E86),7)&lt;&gt;"",INDEX('CoC Ranking Data'!$A$1:$CF$106,ROW($E86),7),"")</f>
        <v/>
      </c>
      <c r="D81" s="550" t="str">
        <f>'Scoring Summary'!$H83</f>
        <v/>
      </c>
    </row>
    <row r="82" spans="1:4" x14ac:dyDescent="0.2">
      <c r="A82" s="104" t="str">
        <f>IF(INDEX('CoC Ranking Data'!$A$1:$CF$106,ROW($E87),4)&lt;&gt;"",INDEX('CoC Ranking Data'!$A$1:$CF$106,ROW($E87),4),"")</f>
        <v/>
      </c>
      <c r="B82" s="289" t="str">
        <f>IF(INDEX('CoC Ranking Data'!$A$1:$CF$106,ROW($E87),5)&lt;&gt;"",INDEX('CoC Ranking Data'!$A$1:$CF$106,ROW($E87),5),"")</f>
        <v/>
      </c>
      <c r="C82" s="290" t="str">
        <f>IF(INDEX('CoC Ranking Data'!$A$1:$CF$106,ROW($E87),7)&lt;&gt;"",INDEX('CoC Ranking Data'!$A$1:$CF$106,ROW($E87),7),"")</f>
        <v/>
      </c>
      <c r="D82" s="550" t="str">
        <f>'Scoring Summary'!$H84</f>
        <v/>
      </c>
    </row>
    <row r="83" spans="1:4" x14ac:dyDescent="0.2">
      <c r="A83" s="104" t="str">
        <f>IF(INDEX('CoC Ranking Data'!$A$1:$CF$106,ROW($E88),4)&lt;&gt;"",INDEX('CoC Ranking Data'!$A$1:$CF$106,ROW($E88),4),"")</f>
        <v/>
      </c>
      <c r="B83" s="289" t="str">
        <f>IF(INDEX('CoC Ranking Data'!$A$1:$CF$106,ROW($E88),5)&lt;&gt;"",INDEX('CoC Ranking Data'!$A$1:$CF$106,ROW($E88),5),"")</f>
        <v/>
      </c>
      <c r="C83" s="290" t="str">
        <f>IF(INDEX('CoC Ranking Data'!$A$1:$CF$106,ROW($E88),7)&lt;&gt;"",INDEX('CoC Ranking Data'!$A$1:$CF$106,ROW($E88),7),"")</f>
        <v/>
      </c>
      <c r="D83" s="550" t="str">
        <f>'Scoring Summary'!$H85</f>
        <v/>
      </c>
    </row>
    <row r="84" spans="1:4" x14ac:dyDescent="0.2">
      <c r="A84" s="104" t="str">
        <f>IF(INDEX('CoC Ranking Data'!$A$1:$CF$106,ROW($E89),4)&lt;&gt;"",INDEX('CoC Ranking Data'!$A$1:$CF$106,ROW($E89),4),"")</f>
        <v/>
      </c>
      <c r="B84" s="289" t="str">
        <f>IF(INDEX('CoC Ranking Data'!$A$1:$CF$106,ROW($E89),5)&lt;&gt;"",INDEX('CoC Ranking Data'!$A$1:$CF$106,ROW($E89),5),"")</f>
        <v/>
      </c>
      <c r="C84" s="290" t="str">
        <f>IF(INDEX('CoC Ranking Data'!$A$1:$CF$106,ROW($E89),7)&lt;&gt;"",INDEX('CoC Ranking Data'!$A$1:$CF$106,ROW($E89),7),"")</f>
        <v/>
      </c>
      <c r="D84" s="550" t="str">
        <f>'Scoring Summary'!$H86</f>
        <v/>
      </c>
    </row>
    <row r="85" spans="1:4" x14ac:dyDescent="0.2">
      <c r="A85" s="104" t="str">
        <f>IF(INDEX('CoC Ranking Data'!$A$1:$CF$106,ROW($E90),4)&lt;&gt;"",INDEX('CoC Ranking Data'!$A$1:$CF$106,ROW($E90),4),"")</f>
        <v/>
      </c>
      <c r="B85" s="289" t="str">
        <f>IF(INDEX('CoC Ranking Data'!$A$1:$CF$106,ROW($E90),5)&lt;&gt;"",INDEX('CoC Ranking Data'!$A$1:$CF$106,ROW($E90),5),"")</f>
        <v/>
      </c>
      <c r="C85" s="290" t="str">
        <f>IF(INDEX('CoC Ranking Data'!$A$1:$CF$106,ROW($E90),7)&lt;&gt;"",INDEX('CoC Ranking Data'!$A$1:$CF$106,ROW($E90),7),"")</f>
        <v/>
      </c>
      <c r="D85" s="550" t="str">
        <f>'Scoring Summary'!$H87</f>
        <v/>
      </c>
    </row>
    <row r="86" spans="1:4" x14ac:dyDescent="0.2">
      <c r="A86" s="104" t="str">
        <f>IF(INDEX('CoC Ranking Data'!$A$1:$CF$106,ROW($E91),4)&lt;&gt;"",INDEX('CoC Ranking Data'!$A$1:$CF$106,ROW($E91),4),"")</f>
        <v/>
      </c>
      <c r="B86" s="289" t="str">
        <f>IF(INDEX('CoC Ranking Data'!$A$1:$CF$106,ROW($E91),5)&lt;&gt;"",INDEX('CoC Ranking Data'!$A$1:$CF$106,ROW($E91),5),"")</f>
        <v/>
      </c>
      <c r="C86" s="290" t="str">
        <f>IF(INDEX('CoC Ranking Data'!$A$1:$CF$106,ROW($E91),7)&lt;&gt;"",INDEX('CoC Ranking Data'!$A$1:$CF$106,ROW($E91),7),"")</f>
        <v/>
      </c>
      <c r="D86" s="550" t="str">
        <f>'Scoring Summary'!$H88</f>
        <v/>
      </c>
    </row>
    <row r="87" spans="1:4" x14ac:dyDescent="0.2">
      <c r="A87" s="104" t="str">
        <f>IF(INDEX('CoC Ranking Data'!$A$1:$CF$106,ROW($E92),4)&lt;&gt;"",INDEX('CoC Ranking Data'!$A$1:$CF$106,ROW($E92),4),"")</f>
        <v/>
      </c>
      <c r="B87" s="289" t="str">
        <f>IF(INDEX('CoC Ranking Data'!$A$1:$CF$106,ROW($E92),5)&lt;&gt;"",INDEX('CoC Ranking Data'!$A$1:$CF$106,ROW($E92),5),"")</f>
        <v/>
      </c>
      <c r="C87" s="290" t="str">
        <f>IF(INDEX('CoC Ranking Data'!$A$1:$CF$106,ROW($E92),7)&lt;&gt;"",INDEX('CoC Ranking Data'!$A$1:$CF$106,ROW($E92),7),"")</f>
        <v/>
      </c>
      <c r="D87" s="550" t="str">
        <f>'Scoring Summary'!$H89</f>
        <v/>
      </c>
    </row>
    <row r="88" spans="1:4" x14ac:dyDescent="0.2">
      <c r="A88" s="104" t="str">
        <f>IF(INDEX('CoC Ranking Data'!$A$1:$CF$106,ROW($E93),4)&lt;&gt;"",INDEX('CoC Ranking Data'!$A$1:$CF$106,ROW($E93),4),"")</f>
        <v/>
      </c>
      <c r="B88" s="289" t="str">
        <f>IF(INDEX('CoC Ranking Data'!$A$1:$CF$106,ROW($E93),5)&lt;&gt;"",INDEX('CoC Ranking Data'!$A$1:$CF$106,ROW($E93),5),"")</f>
        <v/>
      </c>
      <c r="C88" s="290" t="str">
        <f>IF(INDEX('CoC Ranking Data'!$A$1:$CF$106,ROW($E93),7)&lt;&gt;"",INDEX('CoC Ranking Data'!$A$1:$CF$106,ROW($E93),7),"")</f>
        <v/>
      </c>
      <c r="D88" s="550" t="str">
        <f>'Scoring Summary'!$H90</f>
        <v/>
      </c>
    </row>
    <row r="89" spans="1:4" x14ac:dyDescent="0.2">
      <c r="A89" s="104" t="str">
        <f>IF(INDEX('CoC Ranking Data'!$A$1:$CF$106,ROW($E94),4)&lt;&gt;"",INDEX('CoC Ranking Data'!$A$1:$CF$106,ROW($E94),4),"")</f>
        <v/>
      </c>
      <c r="B89" s="289" t="str">
        <f>IF(INDEX('CoC Ranking Data'!$A$1:$CF$106,ROW($E94),5)&lt;&gt;"",INDEX('CoC Ranking Data'!$A$1:$CF$106,ROW($E94),5),"")</f>
        <v/>
      </c>
      <c r="C89" s="290" t="str">
        <f>IF(INDEX('CoC Ranking Data'!$A$1:$CF$106,ROW($E94),7)&lt;&gt;"",INDEX('CoC Ranking Data'!$A$1:$CF$106,ROW($E94),7),"")</f>
        <v/>
      </c>
      <c r="D89" s="550" t="str">
        <f>'Scoring Summary'!$H91</f>
        <v/>
      </c>
    </row>
    <row r="90" spans="1:4" x14ac:dyDescent="0.2">
      <c r="A90" s="104" t="str">
        <f>IF(INDEX('CoC Ranking Data'!$A$1:$CF$106,ROW($E95),4)&lt;&gt;"",INDEX('CoC Ranking Data'!$A$1:$CF$106,ROW($E95),4),"")</f>
        <v/>
      </c>
      <c r="B90" s="289" t="str">
        <f>IF(INDEX('CoC Ranking Data'!$A$1:$CF$106,ROW($E95),5)&lt;&gt;"",INDEX('CoC Ranking Data'!$A$1:$CF$106,ROW($E95),5),"")</f>
        <v/>
      </c>
      <c r="C90" s="290" t="str">
        <f>IF(INDEX('CoC Ranking Data'!$A$1:$CF$106,ROW($E95),7)&lt;&gt;"",INDEX('CoC Ranking Data'!$A$1:$CF$106,ROW($E95),7),"")</f>
        <v/>
      </c>
      <c r="D90" s="550" t="str">
        <f>'Scoring Summary'!$H92</f>
        <v/>
      </c>
    </row>
    <row r="91" spans="1:4" x14ac:dyDescent="0.2">
      <c r="A91" s="104" t="str">
        <f>IF(INDEX('CoC Ranking Data'!$A$1:$CF$106,ROW($E96),4)&lt;&gt;"",INDEX('CoC Ranking Data'!$A$1:$CF$106,ROW($E96),4),"")</f>
        <v/>
      </c>
      <c r="B91" s="289" t="str">
        <f>IF(INDEX('CoC Ranking Data'!$A$1:$CF$106,ROW($E96),5)&lt;&gt;"",INDEX('CoC Ranking Data'!$A$1:$CF$106,ROW($E96),5),"")</f>
        <v/>
      </c>
      <c r="C91" s="290" t="str">
        <f>IF(INDEX('CoC Ranking Data'!$A$1:$CF$106,ROW($E96),7)&lt;&gt;"",INDEX('CoC Ranking Data'!$A$1:$CF$106,ROW($E96),7),"")</f>
        <v/>
      </c>
      <c r="D91" s="550" t="str">
        <f>'Scoring Summary'!$H93</f>
        <v/>
      </c>
    </row>
    <row r="92" spans="1:4" x14ac:dyDescent="0.2">
      <c r="A92" s="104" t="str">
        <f>IF(INDEX('CoC Ranking Data'!$A$1:$CF$106,ROW($E97),4)&lt;&gt;"",INDEX('CoC Ranking Data'!$A$1:$CF$106,ROW($E97),4),"")</f>
        <v/>
      </c>
      <c r="B92" s="289" t="str">
        <f>IF(INDEX('CoC Ranking Data'!$A$1:$CF$106,ROW($E97),5)&lt;&gt;"",INDEX('CoC Ranking Data'!$A$1:$CF$106,ROW($E97),5),"")</f>
        <v/>
      </c>
      <c r="C92" s="290" t="str">
        <f>IF(INDEX('CoC Ranking Data'!$A$1:$CF$106,ROW($E97),7)&lt;&gt;"",INDEX('CoC Ranking Data'!$A$1:$CF$106,ROW($E97),7),"")</f>
        <v/>
      </c>
      <c r="D92" s="550" t="str">
        <f>'Scoring Summary'!$H94</f>
        <v/>
      </c>
    </row>
    <row r="93" spans="1:4" x14ac:dyDescent="0.2">
      <c r="A93" s="104" t="str">
        <f>IF(INDEX('CoC Ranking Data'!$A$1:$CF$106,ROW($E98),4)&lt;&gt;"",INDEX('CoC Ranking Data'!$A$1:$CF$106,ROW($E98),4),"")</f>
        <v/>
      </c>
      <c r="B93" s="289" t="str">
        <f>IF(INDEX('CoC Ranking Data'!$A$1:$CF$106,ROW($E98),5)&lt;&gt;"",INDEX('CoC Ranking Data'!$A$1:$CF$106,ROW($E98),5),"")</f>
        <v/>
      </c>
      <c r="C93" s="290" t="str">
        <f>IF(INDEX('CoC Ranking Data'!$A$1:$CF$106,ROW($E98),7)&lt;&gt;"",INDEX('CoC Ranking Data'!$A$1:$CF$106,ROW($E98),7),"")</f>
        <v/>
      </c>
      <c r="D93" s="550" t="str">
        <f>'Scoring Summary'!$H95</f>
        <v/>
      </c>
    </row>
    <row r="94" spans="1:4" x14ac:dyDescent="0.2">
      <c r="A94" s="104" t="str">
        <f>IF(INDEX('CoC Ranking Data'!$A$1:$CF$106,ROW($E99),4)&lt;&gt;"",INDEX('CoC Ranking Data'!$A$1:$CF$106,ROW($E99),4),"")</f>
        <v/>
      </c>
      <c r="B94" s="289" t="str">
        <f>IF(INDEX('CoC Ranking Data'!$A$1:$CF$106,ROW($E99),5)&lt;&gt;"",INDEX('CoC Ranking Data'!$A$1:$CF$106,ROW($E99),5),"")</f>
        <v/>
      </c>
      <c r="C94" s="290" t="str">
        <f>IF(INDEX('CoC Ranking Data'!$A$1:$CF$106,ROW($E99),7)&lt;&gt;"",INDEX('CoC Ranking Data'!$A$1:$CF$106,ROW($E99),7),"")</f>
        <v/>
      </c>
      <c r="D94" s="550" t="str">
        <f>'Scoring Summary'!$H96</f>
        <v/>
      </c>
    </row>
    <row r="95" spans="1:4" x14ac:dyDescent="0.2">
      <c r="A95" s="104" t="str">
        <f>IF(INDEX('CoC Ranking Data'!$A$1:$CF$106,ROW($E100),4)&lt;&gt;"",INDEX('CoC Ranking Data'!$A$1:$CF$106,ROW($E100),4),"")</f>
        <v/>
      </c>
      <c r="B95" s="289" t="str">
        <f>IF(INDEX('CoC Ranking Data'!$A$1:$CF$106,ROW($E100),5)&lt;&gt;"",INDEX('CoC Ranking Data'!$A$1:$CF$106,ROW($E100),5),"")</f>
        <v/>
      </c>
      <c r="C95" s="290" t="str">
        <f>IF(INDEX('CoC Ranking Data'!$A$1:$CF$106,ROW($E100),7)&lt;&gt;"",INDEX('CoC Ranking Data'!$A$1:$CF$106,ROW($E100),7),"")</f>
        <v/>
      </c>
      <c r="D95" s="550" t="str">
        <f>'Scoring Summary'!$H97</f>
        <v/>
      </c>
    </row>
    <row r="96" spans="1:4" x14ac:dyDescent="0.2">
      <c r="A96" s="104" t="str">
        <f>IF(INDEX('CoC Ranking Data'!$A$1:$CF$106,ROW($E101),4)&lt;&gt;"",INDEX('CoC Ranking Data'!$A$1:$CF$106,ROW($E101),4),"")</f>
        <v/>
      </c>
      <c r="B96" s="289" t="str">
        <f>IF(INDEX('CoC Ranking Data'!$A$1:$CF$106,ROW($E101),5)&lt;&gt;"",INDEX('CoC Ranking Data'!$A$1:$CF$106,ROW($E101),5),"")</f>
        <v/>
      </c>
      <c r="C96" s="290" t="str">
        <f>IF(INDEX('CoC Ranking Data'!$A$1:$CF$106,ROW($E101),7)&lt;&gt;"",INDEX('CoC Ranking Data'!$A$1:$CF$106,ROW($E101),7),"")</f>
        <v/>
      </c>
      <c r="D96" s="550" t="str">
        <f>'Scoring Summary'!$H98</f>
        <v/>
      </c>
    </row>
    <row r="97" spans="1:4" x14ac:dyDescent="0.2">
      <c r="A97" s="104" t="str">
        <f>IF(INDEX('CoC Ranking Data'!$A$1:$CF$106,ROW($E102),4)&lt;&gt;"",INDEX('CoC Ranking Data'!$A$1:$CF$106,ROW($E102),4),"")</f>
        <v/>
      </c>
      <c r="B97" s="289" t="str">
        <f>IF(INDEX('CoC Ranking Data'!$A$1:$CF$106,ROW($E102),5)&lt;&gt;"",INDEX('CoC Ranking Data'!$A$1:$CF$106,ROW($E102),5),"")</f>
        <v/>
      </c>
      <c r="C97" s="290" t="str">
        <f>IF(INDEX('CoC Ranking Data'!$A$1:$CF$106,ROW($E102),7)&lt;&gt;"",INDEX('CoC Ranking Data'!$A$1:$CF$106,ROW($E102),7),"")</f>
        <v/>
      </c>
      <c r="D97" s="550" t="str">
        <f>'Scoring Summary'!$H99</f>
        <v/>
      </c>
    </row>
    <row r="98" spans="1:4" x14ac:dyDescent="0.2">
      <c r="A98" s="104" t="str">
        <f>IF(INDEX('CoC Ranking Data'!$A$1:$CF$106,ROW($E103),4)&lt;&gt;"",INDEX('CoC Ranking Data'!$A$1:$CF$106,ROW($E103),4),"")</f>
        <v/>
      </c>
      <c r="B98" s="289" t="str">
        <f>IF(INDEX('CoC Ranking Data'!$A$1:$CF$106,ROW($E103),5)&lt;&gt;"",INDEX('CoC Ranking Data'!$A$1:$CF$106,ROW($E103),5),"")</f>
        <v/>
      </c>
      <c r="C98" s="290" t="str">
        <f>IF(INDEX('CoC Ranking Data'!$A$1:$CF$106,ROW($E103),7)&lt;&gt;"",INDEX('CoC Ranking Data'!$A$1:$CF$106,ROW($E103),7),"")</f>
        <v/>
      </c>
      <c r="D98" s="550" t="str">
        <f>'Scoring Summary'!$H100</f>
        <v/>
      </c>
    </row>
    <row r="99" spans="1:4" x14ac:dyDescent="0.2">
      <c r="A99" s="104" t="str">
        <f>IF(INDEX('CoC Ranking Data'!$A$1:$CF$106,ROW($E104),4)&lt;&gt;"",INDEX('CoC Ranking Data'!$A$1:$CF$106,ROW($E104),4),"")</f>
        <v/>
      </c>
      <c r="B99" s="289" t="str">
        <f>IF(INDEX('CoC Ranking Data'!$A$1:$CF$106,ROW($E104),5)&lt;&gt;"",INDEX('CoC Ranking Data'!$A$1:$CF$106,ROW($E104),5),"")</f>
        <v/>
      </c>
      <c r="C99" s="290" t="str">
        <f>IF(INDEX('CoC Ranking Data'!$A$1:$CF$106,ROW($E104),7)&lt;&gt;"",INDEX('CoC Ranking Data'!$A$1:$CF$106,ROW($E104),7),"")</f>
        <v/>
      </c>
      <c r="D99" s="550" t="str">
        <f>'Scoring Summary'!$H101</f>
        <v/>
      </c>
    </row>
    <row r="100" spans="1:4" x14ac:dyDescent="0.2">
      <c r="A100" s="104" t="str">
        <f>IF(INDEX('CoC Ranking Data'!$A$1:$CF$106,ROW($E105),4)&lt;&gt;"",INDEX('CoC Ranking Data'!$A$1:$CF$106,ROW($E105),4),"")</f>
        <v/>
      </c>
      <c r="B100" s="289" t="str">
        <f>IF(INDEX('CoC Ranking Data'!$A$1:$CF$106,ROW($E105),5)&lt;&gt;"",INDEX('CoC Ranking Data'!$A$1:$CF$106,ROW($E105),5),"")</f>
        <v/>
      </c>
      <c r="C100" s="290" t="str">
        <f>IF(INDEX('CoC Ranking Data'!$A$1:$CF$106,ROW($E105),7)&lt;&gt;"",INDEX('CoC Ranking Data'!$A$1:$CF$106,ROW($E105),7),"")</f>
        <v/>
      </c>
      <c r="D100" s="550" t="str">
        <f>'Scoring Summary'!$H102</f>
        <v/>
      </c>
    </row>
  </sheetData>
  <sheetProtection algorithmName="SHA-512" hashValue="7qsBeltrHuaX1UfXAG/+414jS9qafvb27a85fHyq3rkaxvfEa/wLlw3abOPFZrs24zsj1ELpmwrt1dPQhjAPPw==" saltValue="/ubDOqavZinZl0Z7yUGJbw==" spinCount="100000" sheet="1" objects="1" scenarios="1" selectLockedCells="1"/>
  <autoFilter ref="A3:D49" xr:uid="{00000000-0009-0000-0000-000026000000}"/>
  <hyperlinks>
    <hyperlink ref="D1" location="'Final Scoring Review'!A1" display="Return to Final Scoring" xr:uid="{00000000-0004-0000-26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M102"/>
  <sheetViews>
    <sheetView tabSelected="1" zoomScaleNormal="100" workbookViewId="0">
      <selection sqref="A1:B2"/>
    </sheetView>
  </sheetViews>
  <sheetFormatPr defaultRowHeight="15" x14ac:dyDescent="0.25"/>
  <cols>
    <col min="1" max="1" width="45.7109375" customWidth="1"/>
    <col min="2" max="2" width="70.7109375" customWidth="1"/>
    <col min="3" max="3" width="19.85546875" style="1" customWidth="1"/>
    <col min="4" max="4" width="18.5703125" style="1" customWidth="1"/>
    <col min="5" max="6" width="17.140625" style="1" customWidth="1"/>
    <col min="7" max="8" width="20.7109375" style="1" customWidth="1"/>
    <col min="9" max="13" width="16.7109375" customWidth="1"/>
    <col min="14" max="14" width="16.7109375" hidden="1" customWidth="1"/>
    <col min="15" max="17" width="16.7109375" customWidth="1"/>
    <col min="18" max="18" width="16.7109375" hidden="1" customWidth="1"/>
    <col min="19" max="37" width="16.7109375" customWidth="1"/>
    <col min="38" max="38" width="16.7109375" hidden="1" customWidth="1"/>
    <col min="39" max="39" width="16.7109375" customWidth="1"/>
    <col min="40" max="46" width="15.7109375" customWidth="1"/>
  </cols>
  <sheetData>
    <row r="1" spans="1:39" ht="15" customHeight="1" x14ac:dyDescent="0.25">
      <c r="A1" s="750" t="s">
        <v>806</v>
      </c>
      <c r="B1" s="751"/>
      <c r="C1"/>
    </row>
    <row r="2" spans="1:39" ht="15" customHeight="1" x14ac:dyDescent="0.25">
      <c r="A2" s="752"/>
      <c r="B2" s="753"/>
      <c r="C2"/>
    </row>
    <row r="3" spans="1:39" ht="15.75" thickBot="1" x14ac:dyDescent="0.3"/>
    <row r="4" spans="1:39" ht="19.5" thickBot="1" x14ac:dyDescent="0.3">
      <c r="I4" s="479" t="s">
        <v>376</v>
      </c>
      <c r="J4" s="480"/>
      <c r="K4" s="480"/>
      <c r="L4" s="480"/>
      <c r="M4" s="480"/>
      <c r="N4" s="480"/>
      <c r="O4" s="480"/>
      <c r="P4" s="480"/>
      <c r="Q4" s="480"/>
      <c r="R4" s="480"/>
      <c r="S4" s="500" t="s">
        <v>417</v>
      </c>
      <c r="T4" s="467"/>
      <c r="U4" s="505"/>
      <c r="V4" s="505"/>
      <c r="W4" s="505"/>
      <c r="X4" s="505"/>
      <c r="Y4" s="506"/>
      <c r="Z4" s="508" t="s">
        <v>448</v>
      </c>
      <c r="AA4" s="468"/>
      <c r="AB4" s="468"/>
      <c r="AC4" s="468"/>
      <c r="AD4" s="468"/>
      <c r="AE4" s="468"/>
      <c r="AF4" s="469"/>
      <c r="AG4" s="470" t="s">
        <v>477</v>
      </c>
      <c r="AH4" s="511"/>
      <c r="AI4" s="511"/>
      <c r="AJ4" s="754" t="s">
        <v>486</v>
      </c>
      <c r="AK4" s="755"/>
      <c r="AL4" s="755"/>
      <c r="AM4" s="756"/>
    </row>
    <row r="5" spans="1:39" ht="39" thickBot="1" x14ac:dyDescent="0.3">
      <c r="A5" s="618" t="s">
        <v>323</v>
      </c>
      <c r="B5" s="618" t="s">
        <v>324</v>
      </c>
      <c r="C5" s="619" t="s">
        <v>322</v>
      </c>
      <c r="D5" s="620" t="s">
        <v>4</v>
      </c>
      <c r="E5" s="621" t="s">
        <v>115</v>
      </c>
      <c r="F5" s="622" t="s">
        <v>873</v>
      </c>
      <c r="G5" s="622" t="s">
        <v>872</v>
      </c>
      <c r="H5" s="623" t="s">
        <v>871</v>
      </c>
      <c r="I5" s="624" t="s">
        <v>530</v>
      </c>
      <c r="J5" s="625" t="s">
        <v>535</v>
      </c>
      <c r="K5" s="625" t="s">
        <v>537</v>
      </c>
      <c r="L5" s="625" t="s">
        <v>582</v>
      </c>
      <c r="M5" s="625" t="s">
        <v>583</v>
      </c>
      <c r="N5" s="625" t="s">
        <v>586</v>
      </c>
      <c r="O5" s="624" t="s">
        <v>820</v>
      </c>
      <c r="P5" s="626" t="s">
        <v>821</v>
      </c>
      <c r="Q5" s="627" t="s">
        <v>822</v>
      </c>
      <c r="R5" s="625" t="s">
        <v>601</v>
      </c>
      <c r="S5" s="628" t="s">
        <v>845</v>
      </c>
      <c r="T5" s="628" t="s">
        <v>823</v>
      </c>
      <c r="U5" s="628" t="s">
        <v>824</v>
      </c>
      <c r="V5" s="629" t="s">
        <v>825</v>
      </c>
      <c r="W5" s="628" t="s">
        <v>826</v>
      </c>
      <c r="X5" s="630" t="s">
        <v>827</v>
      </c>
      <c r="Y5" s="630" t="s">
        <v>828</v>
      </c>
      <c r="Z5" s="631" t="s">
        <v>829</v>
      </c>
      <c r="AA5" s="632" t="s">
        <v>830</v>
      </c>
      <c r="AB5" s="633" t="s">
        <v>831</v>
      </c>
      <c r="AC5" s="633" t="s">
        <v>832</v>
      </c>
      <c r="AD5" s="633" t="s">
        <v>833</v>
      </c>
      <c r="AE5" s="633" t="s">
        <v>834</v>
      </c>
      <c r="AF5" s="633" t="s">
        <v>835</v>
      </c>
      <c r="AG5" s="634" t="s">
        <v>836</v>
      </c>
      <c r="AH5" s="634" t="s">
        <v>837</v>
      </c>
      <c r="AI5" s="634" t="s">
        <v>838</v>
      </c>
      <c r="AJ5" s="635" t="s">
        <v>839</v>
      </c>
      <c r="AK5" s="636" t="s">
        <v>840</v>
      </c>
      <c r="AL5" s="635" t="s">
        <v>355</v>
      </c>
      <c r="AM5" s="635" t="s">
        <v>841</v>
      </c>
    </row>
    <row r="6" spans="1:39" ht="18" customHeight="1" x14ac:dyDescent="0.25">
      <c r="A6" s="35" t="str">
        <f>IF(INDEX('CoC Ranking Data'!$A$1:$CF$106,ROW($E9),4)&lt;&gt;"",INDEX('CoC Ranking Data'!$A$1:$CF$106,ROW($E9),4),"")</f>
        <v>Armstrong County Community Action Agency</v>
      </c>
      <c r="B6" s="35" t="str">
        <f>IF(INDEX('CoC Ranking Data'!$A$1:$CF$106,ROW($E9),5)&lt;&gt;"",INDEX('CoC Ranking Data'!$A$1:$CF$106,ROW($E9),5),"")</f>
        <v>Armstrong County Permanent Supportive Housing Program</v>
      </c>
      <c r="C6" s="297" t="str">
        <f>IF(INDEX('CoC Ranking Data'!$A$1:$CF$106,ROW($E9),6)&lt;&gt;"",INDEX('CoC Ranking Data'!$A$1:$CF$106,ROW($E9),6),"")</f>
        <v>PA0274L3E011810</v>
      </c>
      <c r="D6" s="297" t="str">
        <f>IF(INDEX('CoC Ranking Data'!$A$1:$CF$106,ROW($E9),7)&lt;&gt;"",INDEX('CoC Ranking Data'!$A$1:$CF$106,ROW($E9),7),"")</f>
        <v>PH</v>
      </c>
      <c r="E6" s="661"/>
      <c r="F6" s="663">
        <f>IFERROR(AVERAGE(G6:H6),"")</f>
        <v>83.125</v>
      </c>
      <c r="G6" s="662">
        <v>88.75</v>
      </c>
      <c r="H6" s="370">
        <f t="shared" ref="H6:H37" si="0">IF($B6&lt;&gt;"",SUM($I6:$AM6), "")</f>
        <v>77.5</v>
      </c>
      <c r="I6" s="322">
        <f>IF($A6&lt;&gt;"", INDEX('1. Project Type'!$A$1:$O$101,ROW($E9),4), "")</f>
        <v>6</v>
      </c>
      <c r="J6" s="322">
        <f>IF($A6&lt;&gt;"", INDEX('2. Severity of Needs'!$A$1:$O$101,ROW($E9),5), "")</f>
        <v>8</v>
      </c>
      <c r="K6" s="322">
        <f>IF($A6&lt;&gt;"", INDEX('3. Percent Zero Income at Entry'!$A$1:$O$101,ROW($E9),5), "")</f>
        <v>1</v>
      </c>
      <c r="L6" s="322">
        <f>IF($A6&lt;&gt;"", INDEX('4. Participant Eligibility'!$A$1:$N$101,ROW($E9),5), "")</f>
        <v>4</v>
      </c>
      <c r="M6" s="322">
        <f>IF($A6&lt;&gt;"", INDEX('5. Housing First'!$A$1:$O$101,ROW($E6),5), "")</f>
        <v>10</v>
      </c>
      <c r="N6" s="322">
        <f>IF($A6&lt;&gt;"", INDEX('6. Opening Doors Goals'!$A$1:$O$101,ROW($E8),5), "")</f>
        <v>0</v>
      </c>
      <c r="O6" s="322" t="str">
        <f>IF($A6&lt;&gt;"", INDEX('6. Safety Improvement (DV Only)'!$A$1:$O$101,ROW($E8),4), "")</f>
        <v/>
      </c>
      <c r="P6" s="322">
        <f>IF($A6&lt;&gt;"", INDEX('7.Access to Mainstream Benefits'!$A$1:$O$101,ROW($E7),4), "")</f>
        <v>2</v>
      </c>
      <c r="Q6" s="322">
        <f>IF($A6&lt;&gt;"", INDEX('8.Connect to Maintream Benefits'!$A$1:$O$101,ROW($E7),6), "")</f>
        <v>2</v>
      </c>
      <c r="R6" s="499" t="str">
        <f>IF($A6&lt;&gt;"", INDEX('10. Application Narrative'!$A$1:$O$101,ROW($E6),4), "")</f>
        <v/>
      </c>
      <c r="S6" s="367" t="str">
        <f>IF($A6&lt;&gt;"", INDEX('9. Length of Stay'!$A$1:$O$99,ROW($E8),5), "")</f>
        <v/>
      </c>
      <c r="T6" s="367" t="str">
        <f>IF($A6&lt;&gt;"", INDEX('10a. Housing Stability (TH,SSO)'!$A$1:$O$101,ROW($E9),5), "")</f>
        <v/>
      </c>
      <c r="U6" s="367">
        <f>IF($A6&lt;&gt;"", INDEX('10b.Housing Stability (RRH,PSH)'!$A$1:$O$101,ROW($E9),5), "")</f>
        <v>10</v>
      </c>
      <c r="V6" s="367">
        <f>IF($A6&lt;&gt;"", INDEX('11. Returns to Homelessness'!$A$1:$O$101,ROW($E8),5), "")</f>
        <v>0</v>
      </c>
      <c r="W6" s="367">
        <f>IF($A6&lt;&gt;"", INDEX('12a. Earned Income Growth'!$A$1:$N$101,ROW($E9),5), "")</f>
        <v>2</v>
      </c>
      <c r="X6" s="367">
        <f>IF($A6&lt;&gt;"", INDEX('12b. NonEarned Income Growth'!$A$1:$N$101,ROW($E9),5), "")</f>
        <v>2</v>
      </c>
      <c r="Y6" s="367">
        <f>IF($A6&lt;&gt;"", INDEX('12c. Total Income Growth'!$A$1:$O$101,ROW($E9),5), "")</f>
        <v>4</v>
      </c>
      <c r="Z6" s="369">
        <f>IF($A6&lt;&gt;"", INDEX('13. Unit Utilization Rate'!$A$1:$O$101,ROW($E8),7), "")</f>
        <v>2</v>
      </c>
      <c r="AA6" s="510">
        <f>IF($A6&lt;&gt;"", INDEX('14. Drawdown Rates'!$A$1:$O$101,ROW($E6),5), "")</f>
        <v>3</v>
      </c>
      <c r="AB6" s="510">
        <f>IF($A6&lt;&gt;"", INDEX('15. Funds Expended'!$A$1:$P$101,ROW($E9),6), "")</f>
        <v>3</v>
      </c>
      <c r="AC6" s="510">
        <f>IF($A6&lt;&gt;"", INDEX('16a-b. Cost per Household'!$A$1:$O$101,ROW($E7),7), "")</f>
        <v>1</v>
      </c>
      <c r="AD6" s="510">
        <f>IF($A6&lt;&gt;"", INDEX('16c-d. Cost per Positive Exit'!$A$1:$O$101,ROW($E7),7), "")</f>
        <v>1</v>
      </c>
      <c r="AE6" s="510">
        <f>IF($A6&lt;&gt;"", INDEX('17. Timely APR Submission'!$A$1:$O$101,ROW($E6),5), "")</f>
        <v>2</v>
      </c>
      <c r="AF6" s="510">
        <f>IF($A6&lt;&gt;"", INDEX('18. HUD Monitoring'!$A$1:$O$101,ROW($E7),5), "")</f>
        <v>0</v>
      </c>
      <c r="AG6" s="368">
        <f>IF($A6&lt;&gt;"", INDEX('19a. CoC Meetings'!$A$1:$P$101,ROW($E8),5), "")</f>
        <v>2</v>
      </c>
      <c r="AH6" s="371">
        <f>IF($A6&lt;&gt;"", INDEX('19b-c. RHAB-LHOT Meetings'!$A$1:$P$101,ROW($E8),5), "")</f>
        <v>4</v>
      </c>
      <c r="AI6" s="368">
        <f>IF($A6&lt;&gt;"", INDEX('20. CoC Trainings Events'!$A$1:$M$101,ROW($E8),3), "")</f>
        <v>2.5</v>
      </c>
      <c r="AJ6" s="513">
        <f>IF($A6&lt;&gt;"", INDEX('21. HMIS Data Quality'!$A$1:$M$101,ROW($E8),6), "")</f>
        <v>6</v>
      </c>
      <c r="AK6" s="513">
        <f>IF($A6&lt;&gt;"", INDEX('22. Timeliness of Data Entry'!$A$1:$O$101,ROW($E6),5), "")</f>
        <v>0</v>
      </c>
      <c r="AL6" s="513">
        <f>IF($A6&lt;&gt;"", INDEX('25. HMIS Bed Inventory'!$A$1:$O$101,ROW($E6),5), "")</f>
        <v>0</v>
      </c>
      <c r="AM6" s="513">
        <f>IF($A6&lt;&gt;"", INDEX('23. HMIS Participation Bonus'!$A$1:$O$101,ROW($E6),5), "")</f>
        <v>0</v>
      </c>
    </row>
    <row r="7" spans="1:39" x14ac:dyDescent="0.25">
      <c r="A7" s="35" t="str">
        <f>IF(INDEX('CoC Ranking Data'!$A$1:$CF$106,ROW($E10),4)&lt;&gt;"",INDEX('CoC Ranking Data'!$A$1:$CF$106,ROW($E10),4),"")</f>
        <v>Armstrong County Community Action Agency</v>
      </c>
      <c r="B7" s="35" t="str">
        <f>IF(INDEX('CoC Ranking Data'!$A$1:$CF$106,ROW($E10),5)&lt;&gt;"",INDEX('CoC Ranking Data'!$A$1:$CF$106,ROW($E10),5),"")</f>
        <v>Armstrong-Fayette Rapid Rehousing Program</v>
      </c>
      <c r="C7" s="297" t="str">
        <f>IF(INDEX('CoC Ranking Data'!$A$1:$CF$106,ROW($E10),6)&lt;&gt;"",INDEX('CoC Ranking Data'!$A$1:$CF$106,ROW($E10),6),"")</f>
        <v>PA0716L3E011804</v>
      </c>
      <c r="D7" s="297" t="str">
        <f>IF(INDEX('CoC Ranking Data'!$A$1:$CF$106,ROW($E10),7)&lt;&gt;"",INDEX('CoC Ranking Data'!$A$1:$CF$106,ROW($E10),7),"")</f>
        <v>PH-RRH</v>
      </c>
      <c r="E7" s="294"/>
      <c r="F7" s="663">
        <f t="shared" ref="F7:F70" si="1">IFERROR(AVERAGE(G7:H7),"")</f>
        <v>85.125</v>
      </c>
      <c r="G7" s="370">
        <v>83.75</v>
      </c>
      <c r="H7" s="370">
        <f t="shared" si="0"/>
        <v>86.5</v>
      </c>
      <c r="I7" s="322">
        <f>IF($A7&lt;&gt;"", INDEX('1. Project Type'!$A$1:$O$101,ROW($E10),4), "")</f>
        <v>5</v>
      </c>
      <c r="J7" s="322">
        <f>IF($A7&lt;&gt;"", INDEX('2. Severity of Needs'!$A$1:$O$101,ROW($E10),5), "")</f>
        <v>6</v>
      </c>
      <c r="K7" s="322">
        <f>IF($A7&lt;&gt;"", INDEX('3. Percent Zero Income at Entry'!$A$1:$O$101,ROW($E10),5), "")</f>
        <v>2</v>
      </c>
      <c r="L7" s="322">
        <f>IF($A7&lt;&gt;"", INDEX('4. Participant Eligibility'!$A$1:$N$101,ROW($E10),5), "")</f>
        <v>6</v>
      </c>
      <c r="M7" s="322">
        <f>IF($A7&lt;&gt;"", INDEX('5. Housing First'!$A$1:$O$101,ROW($E7),5), "")</f>
        <v>10</v>
      </c>
      <c r="N7" s="322">
        <f>IF($A7&lt;&gt;"", INDEX('6. Opening Doors Goals'!$A$1:$O$101,ROW($E9),5), "")</f>
        <v>0</v>
      </c>
      <c r="O7" s="322" t="str">
        <f>IF($A7&lt;&gt;"", INDEX('6. Safety Improvement (DV Only)'!$A$1:$O$101,ROW($E9),4), "")</f>
        <v/>
      </c>
      <c r="P7" s="322">
        <f>IF($A7&lt;&gt;"", INDEX('7.Access to Mainstream Benefits'!$A$1:$O$101,ROW($E8),4), "")</f>
        <v>2</v>
      </c>
      <c r="Q7" s="322">
        <f>IF($A7&lt;&gt;"", INDEX('8.Connect to Maintream Benefits'!$A$1:$O$101,ROW($E8),6), "")</f>
        <v>2</v>
      </c>
      <c r="R7" s="499" t="str">
        <f>IF($A7&lt;&gt;"", INDEX('10. Application Narrative'!$A$1:$O$101,ROW($E7),4), "")</f>
        <v/>
      </c>
      <c r="S7" s="367" t="str">
        <f>IF($A7&lt;&gt;"", INDEX('9. Length of Stay'!$A$1:$O$99,ROW($E9),5), "")</f>
        <v/>
      </c>
      <c r="T7" s="367" t="str">
        <f>IF($A7&lt;&gt;"", INDEX('10a. Housing Stability (TH,SSO)'!$A$1:$O$101,ROW($E10),5), "")</f>
        <v/>
      </c>
      <c r="U7" s="367">
        <f>IF($A7&lt;&gt;"", INDEX('10b.Housing Stability (RRH,PSH)'!$A$1:$O$101,ROW($E10),5), "")</f>
        <v>8</v>
      </c>
      <c r="V7" s="367">
        <f>IF($A7&lt;&gt;"", INDEX('11. Returns to Homelessness'!$A$1:$O$101,ROW($E9),5), "")</f>
        <v>2</v>
      </c>
      <c r="W7" s="367">
        <f>IF($A7&lt;&gt;"", INDEX('12a. Earned Income Growth'!$A$1:$N$101,ROW($E10),5), "")</f>
        <v>2</v>
      </c>
      <c r="X7" s="367">
        <f>IF($A7&lt;&gt;"", INDEX('12b. NonEarned Income Growth'!$A$1:$N$101,ROW($E10),5), "")</f>
        <v>2</v>
      </c>
      <c r="Y7" s="367">
        <f>IF($A7&lt;&gt;"", INDEX('12c. Total Income Growth'!$A$1:$O$101,ROW($E10),5), "")</f>
        <v>6</v>
      </c>
      <c r="Z7" s="369">
        <f>IF($A7&lt;&gt;"", INDEX('13. Unit Utilization Rate'!$A$1:$O$101,ROW($E9),7), "")</f>
        <v>8</v>
      </c>
      <c r="AA7" s="510">
        <f>IF($A7&lt;&gt;"", INDEX('14. Drawdown Rates'!$A$1:$O$101,ROW($E7),5), "")</f>
        <v>3</v>
      </c>
      <c r="AB7" s="510">
        <f>IF($A7&lt;&gt;"", INDEX('15. Funds Expended'!$A$1:$P$101,ROW($E10),6), "")</f>
        <v>6</v>
      </c>
      <c r="AC7" s="510">
        <f>IF($A7&lt;&gt;"", INDEX('16a-b. Cost per Household'!$A$1:$O$101,ROW($E8),7), "")</f>
        <v>1</v>
      </c>
      <c r="AD7" s="510">
        <f>IF($A7&lt;&gt;"", INDEX('16c-d. Cost per Positive Exit'!$A$1:$O$101,ROW($E8),7), "")</f>
        <v>0</v>
      </c>
      <c r="AE7" s="510">
        <f>IF($A7&lt;&gt;"", INDEX('17. Timely APR Submission'!$A$1:$O$101,ROW($E7),5), "")</f>
        <v>2</v>
      </c>
      <c r="AF7" s="510">
        <f>IF($A7&lt;&gt;"", INDEX('18. HUD Monitoring'!$A$1:$O$101,ROW($E8),5), "")</f>
        <v>0</v>
      </c>
      <c r="AG7" s="368">
        <f>IF($A7&lt;&gt;"", INDEX('19a. CoC Meetings'!$A$1:$P$101,ROW($E9),5), "")</f>
        <v>2</v>
      </c>
      <c r="AH7" s="371">
        <f>IF($A7&lt;&gt;"", INDEX('19b-c. RHAB-LHOT Meetings'!$A$1:$P$101,ROW($E9),5), "")</f>
        <v>4</v>
      </c>
      <c r="AI7" s="368">
        <f>IF($A7&lt;&gt;"", INDEX('20. CoC Trainings Events'!$A$1:$M$101,ROW($E9),3), "")</f>
        <v>2.5</v>
      </c>
      <c r="AJ7" s="513">
        <f>IF($A7&lt;&gt;"", INDEX('21. HMIS Data Quality'!$A$1:$M$101,ROW($E9),6), "")</f>
        <v>5</v>
      </c>
      <c r="AK7" s="513">
        <f>IF($A7&lt;&gt;"", INDEX('22. Timeliness of Data Entry'!$A$1:$O$101,ROW($E7),5), "")</f>
        <v>0</v>
      </c>
      <c r="AL7" s="513">
        <f>IF($A7&lt;&gt;"", INDEX('25. HMIS Bed Inventory'!$A$1:$O$101,ROW($E7),5), "")</f>
        <v>0</v>
      </c>
      <c r="AM7" s="513">
        <f>IF($A7&lt;&gt;"", INDEX('23. HMIS Participation Bonus'!$A$1:$O$101,ROW($E7),5), "")</f>
        <v>0</v>
      </c>
    </row>
    <row r="8" spans="1:39" x14ac:dyDescent="0.25">
      <c r="A8" s="35" t="str">
        <f>IF(INDEX('CoC Ranking Data'!$A$1:$CF$106,ROW($E11),4)&lt;&gt;"",INDEX('CoC Ranking Data'!$A$1:$CF$106,ROW($E11),4),"")</f>
        <v>Armstrong County Community Action Agency</v>
      </c>
      <c r="B8" s="35" t="str">
        <f>IF(INDEX('CoC Ranking Data'!$A$1:$CF$106,ROW($E11),5)&lt;&gt;"",INDEX('CoC Ranking Data'!$A$1:$CF$106,ROW($E11),5),"")</f>
        <v>Rapid Rehousing Program of Armstrong County</v>
      </c>
      <c r="C8" s="297" t="str">
        <f>IF(INDEX('CoC Ranking Data'!$A$1:$CF$106,ROW($E11),6)&lt;&gt;"",INDEX('CoC Ranking Data'!$A$1:$CF$106,ROW($E11),6),"")</f>
        <v>PA0776L3E011803</v>
      </c>
      <c r="D8" s="297" t="str">
        <f>IF(INDEX('CoC Ranking Data'!$A$1:$CF$106,ROW($E11),7)&lt;&gt;"",INDEX('CoC Ranking Data'!$A$1:$CF$106,ROW($E11),7),"")</f>
        <v>PH-RRH</v>
      </c>
      <c r="E8" s="294"/>
      <c r="F8" s="663">
        <f t="shared" si="1"/>
        <v>66.125</v>
      </c>
      <c r="G8" s="370">
        <v>69.75</v>
      </c>
      <c r="H8" s="370">
        <f t="shared" si="0"/>
        <v>62.5</v>
      </c>
      <c r="I8" s="322">
        <f>IF($A8&lt;&gt;"", INDEX('1. Project Type'!$A$1:$O$101,ROW($E11),4), "")</f>
        <v>5</v>
      </c>
      <c r="J8" s="322">
        <f>IF($A8&lt;&gt;"", INDEX('2. Severity of Needs'!$A$1:$O$101,ROW($E11),5), "")</f>
        <v>6</v>
      </c>
      <c r="K8" s="322">
        <f>IF($A8&lt;&gt;"", INDEX('3. Percent Zero Income at Entry'!$A$1:$O$101,ROW($E11),5), "")</f>
        <v>2</v>
      </c>
      <c r="L8" s="322">
        <f>IF($A8&lt;&gt;"", INDEX('4. Participant Eligibility'!$A$1:$N$101,ROW($E11),5), "")</f>
        <v>6</v>
      </c>
      <c r="M8" s="322">
        <f>IF($A8&lt;&gt;"", INDEX('5. Housing First'!$A$1:$O$101,ROW($E8),5), "")</f>
        <v>10</v>
      </c>
      <c r="N8" s="322">
        <f>IF($A8&lt;&gt;"", INDEX('6. Opening Doors Goals'!$A$1:$O$101,ROW($E10),5), "")</f>
        <v>0</v>
      </c>
      <c r="O8" s="322" t="str">
        <f>IF($A8&lt;&gt;"", INDEX('6. Safety Improvement (DV Only)'!$A$1:$O$101,ROW($E10),4), "")</f>
        <v/>
      </c>
      <c r="P8" s="322">
        <f>IF($A8&lt;&gt;"", INDEX('7.Access to Mainstream Benefits'!$A$1:$O$101,ROW($E9),4), "")</f>
        <v>2</v>
      </c>
      <c r="Q8" s="322">
        <f>IF($A8&lt;&gt;"", INDEX('8.Connect to Maintream Benefits'!$A$1:$O$101,ROW($E9),6), "")</f>
        <v>2</v>
      </c>
      <c r="R8" s="499" t="str">
        <f>IF($A8&lt;&gt;"", INDEX('10. Application Narrative'!$A$1:$O$101,ROW($E8),4), "")</f>
        <v/>
      </c>
      <c r="S8" s="367" t="str">
        <f>IF($A8&lt;&gt;"", INDEX('9. Length of Stay'!$A$1:$O$99,ROW($E10),5), "")</f>
        <v/>
      </c>
      <c r="T8" s="367" t="str">
        <f>IF($A8&lt;&gt;"", INDEX('10a. Housing Stability (TH,SSO)'!$A$1:$O$101,ROW($E11),5), "")</f>
        <v/>
      </c>
      <c r="U8" s="367">
        <f>IF($A8&lt;&gt;"", INDEX('10b.Housing Stability (RRH,PSH)'!$A$1:$O$101,ROW($E11),5), "")</f>
        <v>0</v>
      </c>
      <c r="V8" s="367">
        <f>IF($A8&lt;&gt;"", INDEX('11. Returns to Homelessness'!$A$1:$O$101,ROW($E10),5), "")</f>
        <v>2</v>
      </c>
      <c r="W8" s="367">
        <f>IF($A8&lt;&gt;"", INDEX('12a. Earned Income Growth'!$A$1:$N$101,ROW($E11),5), "")</f>
        <v>0</v>
      </c>
      <c r="X8" s="367">
        <f>IF($A8&lt;&gt;"", INDEX('12b. NonEarned Income Growth'!$A$1:$N$101,ROW($E11),5), "")</f>
        <v>2</v>
      </c>
      <c r="Y8" s="367">
        <f>IF($A8&lt;&gt;"", INDEX('12c. Total Income Growth'!$A$1:$O$101,ROW($E11),5), "")</f>
        <v>0</v>
      </c>
      <c r="Z8" s="369">
        <f>IF($A8&lt;&gt;"", INDEX('13. Unit Utilization Rate'!$A$1:$O$101,ROW($E10),7), "")</f>
        <v>8</v>
      </c>
      <c r="AA8" s="510">
        <f>IF($A8&lt;&gt;"", INDEX('14. Drawdown Rates'!$A$1:$O$101,ROW($E8),5), "")</f>
        <v>3</v>
      </c>
      <c r="AB8" s="510">
        <f>IF($A8&lt;&gt;"", INDEX('15. Funds Expended'!$A$1:$P$101,ROW($E11),6), "")</f>
        <v>0</v>
      </c>
      <c r="AC8" s="510">
        <f>IF($A8&lt;&gt;"", INDEX('16a-b. Cost per Household'!$A$1:$O$101,ROW($E9),7), "")</f>
        <v>0</v>
      </c>
      <c r="AD8" s="510">
        <f>IF($A8&lt;&gt;"", INDEX('16c-d. Cost per Positive Exit'!$A$1:$O$101,ROW($E9),7), "")</f>
        <v>0</v>
      </c>
      <c r="AE8" s="510">
        <f>IF($A8&lt;&gt;"", INDEX('17. Timely APR Submission'!$A$1:$O$101,ROW($E8),5), "")</f>
        <v>2</v>
      </c>
      <c r="AF8" s="510">
        <f>IF($A8&lt;&gt;"", INDEX('18. HUD Monitoring'!$A$1:$O$101,ROW($E9),5), "")</f>
        <v>0</v>
      </c>
      <c r="AG8" s="368">
        <f>IF($A8&lt;&gt;"", INDEX('19a. CoC Meetings'!$A$1:$P$101,ROW($E10),5), "")</f>
        <v>2</v>
      </c>
      <c r="AH8" s="371">
        <f>IF($A8&lt;&gt;"", INDEX('19b-c. RHAB-LHOT Meetings'!$A$1:$P$101,ROW($E10),5), "")</f>
        <v>4</v>
      </c>
      <c r="AI8" s="368">
        <f>IF($A8&lt;&gt;"", INDEX('20. CoC Trainings Events'!$A$1:$M$101,ROW($E10),3), "")</f>
        <v>2.5</v>
      </c>
      <c r="AJ8" s="513">
        <f>IF($A8&lt;&gt;"", INDEX('21. HMIS Data Quality'!$A$1:$M$101,ROW($E10),6), "")</f>
        <v>4</v>
      </c>
      <c r="AK8" s="513">
        <f>IF($A8&lt;&gt;"", INDEX('22. Timeliness of Data Entry'!$A$1:$O$101,ROW($E8),5), "")</f>
        <v>0</v>
      </c>
      <c r="AL8" s="513">
        <f>IF($A8&lt;&gt;"", INDEX('25. HMIS Bed Inventory'!$A$1:$O$101,ROW($E8),5), "")</f>
        <v>0</v>
      </c>
      <c r="AM8" s="513">
        <f>IF($A8&lt;&gt;"", INDEX('23. HMIS Participation Bonus'!$A$1:$O$101,ROW($E8),5), "")</f>
        <v>0</v>
      </c>
    </row>
    <row r="9" spans="1:39" x14ac:dyDescent="0.25">
      <c r="A9" s="35" t="str">
        <f>IF(INDEX('CoC Ranking Data'!$A$1:$CF$106,ROW($E12),4)&lt;&gt;"",INDEX('CoC Ranking Data'!$A$1:$CF$106,ROW($E12),4),"")</f>
        <v>Cameron/Elk Counties Behavioral &amp; Developmental Programs</v>
      </c>
      <c r="B9" s="35" t="str">
        <f>IF(INDEX('CoC Ranking Data'!$A$1:$CF$106,ROW($E12),5)&lt;&gt;"",INDEX('CoC Ranking Data'!$A$1:$CF$106,ROW($E12),5),"")</f>
        <v xml:space="preserve">AHEAD </v>
      </c>
      <c r="C9" s="297" t="str">
        <f>IF(INDEX('CoC Ranking Data'!$A$1:$CF$106,ROW($E12),6)&lt;&gt;"",INDEX('CoC Ranking Data'!$A$1:$CF$106,ROW($E12),6),"")</f>
        <v>PA0307L3E011811</v>
      </c>
      <c r="D9" s="297" t="str">
        <f>IF(INDEX('CoC Ranking Data'!$A$1:$CF$106,ROW($E12),7)&lt;&gt;"",INDEX('CoC Ranking Data'!$A$1:$CF$106,ROW($E12),7),"")</f>
        <v>PH</v>
      </c>
      <c r="E9" s="294"/>
      <c r="F9" s="663">
        <f t="shared" si="1"/>
        <v>68.914999999999992</v>
      </c>
      <c r="G9" s="370">
        <v>64.83</v>
      </c>
      <c r="H9" s="370">
        <f t="shared" si="0"/>
        <v>73</v>
      </c>
      <c r="I9" s="322">
        <f>IF($A9&lt;&gt;"", INDEX('1. Project Type'!$A$1:$O$101,ROW($E12),4), "")</f>
        <v>6</v>
      </c>
      <c r="J9" s="322">
        <f>IF($A9&lt;&gt;"", INDEX('2. Severity of Needs'!$A$1:$O$101,ROW($E12),5), "")</f>
        <v>4</v>
      </c>
      <c r="K9" s="322">
        <f>IF($A9&lt;&gt;"", INDEX('3. Percent Zero Income at Entry'!$A$1:$O$101,ROW($E12),5), "")</f>
        <v>2</v>
      </c>
      <c r="L9" s="322">
        <f>IF($A9&lt;&gt;"", INDEX('4. Participant Eligibility'!$A$1:$N$101,ROW($E12),5), "")</f>
        <v>6</v>
      </c>
      <c r="M9" s="322">
        <f>IF($A9&lt;&gt;"", INDEX('5. Housing First'!$A$1:$O$101,ROW($E9),5), "")</f>
        <v>10</v>
      </c>
      <c r="N9" s="322">
        <f>IF($A9&lt;&gt;"", INDEX('6. Opening Doors Goals'!$A$1:$O$101,ROW($E11),5), "")</f>
        <v>0</v>
      </c>
      <c r="O9" s="322" t="str">
        <f>IF($A9&lt;&gt;"", INDEX('6. Safety Improvement (DV Only)'!$A$1:$O$101,ROW($E11),4), "")</f>
        <v/>
      </c>
      <c r="P9" s="322">
        <f>IF($A9&lt;&gt;"", INDEX('7.Access to Mainstream Benefits'!$A$1:$O$101,ROW($E10),4), "")</f>
        <v>1.5</v>
      </c>
      <c r="Q9" s="322">
        <f>IF($A9&lt;&gt;"", INDEX('8.Connect to Maintream Benefits'!$A$1:$O$101,ROW($E10),6), "")</f>
        <v>1</v>
      </c>
      <c r="R9" s="499" t="str">
        <f>IF($A9&lt;&gt;"", INDEX('10. Application Narrative'!$A$1:$O$101,ROW($E9),4), "")</f>
        <v/>
      </c>
      <c r="S9" s="367" t="str">
        <f>IF($A9&lt;&gt;"", INDEX('9. Length of Stay'!$A$1:$O$99,ROW($E11),5), "")</f>
        <v/>
      </c>
      <c r="T9" s="367" t="str">
        <f>IF($A9&lt;&gt;"", INDEX('10a. Housing Stability (TH,SSO)'!$A$1:$O$101,ROW($E12),5), "")</f>
        <v/>
      </c>
      <c r="U9" s="367">
        <f>IF($A9&lt;&gt;"", INDEX('10b.Housing Stability (RRH,PSH)'!$A$1:$O$101,ROW($E12),5), "")</f>
        <v>4</v>
      </c>
      <c r="V9" s="367">
        <f>IF($A9&lt;&gt;"", INDEX('11. Returns to Homelessness'!$A$1:$O$101,ROW($E11),5), "")</f>
        <v>2</v>
      </c>
      <c r="W9" s="367">
        <f>IF($A9&lt;&gt;"", INDEX('12a. Earned Income Growth'!$A$1:$N$101,ROW($E12),5), "")</f>
        <v>0</v>
      </c>
      <c r="X9" s="367">
        <f>IF($A9&lt;&gt;"", INDEX('12b. NonEarned Income Growth'!$A$1:$N$101,ROW($E12),5), "")</f>
        <v>0</v>
      </c>
      <c r="Y9" s="367">
        <f>IF($A9&lt;&gt;"", INDEX('12c. Total Income Growth'!$A$1:$O$101,ROW($E12),5), "")</f>
        <v>0</v>
      </c>
      <c r="Z9" s="369">
        <f>IF($A9&lt;&gt;"", INDEX('13. Unit Utilization Rate'!$A$1:$O$101,ROW($E11),7), "")</f>
        <v>8</v>
      </c>
      <c r="AA9" s="510">
        <f>IF($A9&lt;&gt;"", INDEX('14. Drawdown Rates'!$A$1:$O$101,ROW($E9),5), "")</f>
        <v>3</v>
      </c>
      <c r="AB9" s="510">
        <f>IF($A9&lt;&gt;"", INDEX('15. Funds Expended'!$A$1:$P$101,ROW($E12),6), "")</f>
        <v>8</v>
      </c>
      <c r="AC9" s="510">
        <f>IF($A9&lt;&gt;"", INDEX('16a-b. Cost per Household'!$A$1:$O$101,ROW($E10),7), "")</f>
        <v>1</v>
      </c>
      <c r="AD9" s="510">
        <f>IF($A9&lt;&gt;"", INDEX('16c-d. Cost per Positive Exit'!$A$1:$O$101,ROW($E10),7), "")</f>
        <v>1</v>
      </c>
      <c r="AE9" s="510">
        <f>IF($A9&lt;&gt;"", INDEX('17. Timely APR Submission'!$A$1:$O$101,ROW($E9),5), "")</f>
        <v>2</v>
      </c>
      <c r="AF9" s="510">
        <f>IF($A9&lt;&gt;"", INDEX('18. HUD Monitoring'!$A$1:$O$101,ROW($E10),5), "")</f>
        <v>0</v>
      </c>
      <c r="AG9" s="368">
        <f>IF($A9&lt;&gt;"", INDEX('19a. CoC Meetings'!$A$1:$P$101,ROW($E11),5), "")</f>
        <v>2</v>
      </c>
      <c r="AH9" s="371">
        <f>IF($A9&lt;&gt;"", INDEX('19b-c. RHAB-LHOT Meetings'!$A$1:$P$101,ROW($E11),5), "")</f>
        <v>4</v>
      </c>
      <c r="AI9" s="368">
        <f>IF($A9&lt;&gt;"", INDEX('20. CoC Trainings Events'!$A$1:$M$101,ROW($E11),3), "")</f>
        <v>2.5</v>
      </c>
      <c r="AJ9" s="513">
        <f>IF($A9&lt;&gt;"", INDEX('21. HMIS Data Quality'!$A$1:$M$101,ROW($E11),6), "")</f>
        <v>5</v>
      </c>
      <c r="AK9" s="513">
        <f>IF($A9&lt;&gt;"", INDEX('22. Timeliness of Data Entry'!$A$1:$O$101,ROW($E9),5), "")</f>
        <v>0</v>
      </c>
      <c r="AL9" s="513">
        <f>IF($A9&lt;&gt;"", INDEX('25. HMIS Bed Inventory'!$A$1:$O$101,ROW($E9),5), "")</f>
        <v>0</v>
      </c>
      <c r="AM9" s="513">
        <f>IF($A9&lt;&gt;"", INDEX('23. HMIS Participation Bonus'!$A$1:$O$101,ROW($E9),5), "")</f>
        <v>0</v>
      </c>
    </row>
    <row r="10" spans="1:39" x14ac:dyDescent="0.25">
      <c r="A10" s="35" t="str">
        <f>IF(INDEX('CoC Ranking Data'!$A$1:$CF$106,ROW($E13),4)&lt;&gt;"",INDEX('CoC Ranking Data'!$A$1:$CF$106,ROW($E13),4),"")</f>
        <v>Cameron/Elk Counties Behavioral &amp; Developmental Programs</v>
      </c>
      <c r="B10" s="35" t="str">
        <f>IF(INDEX('CoC Ranking Data'!$A$1:$CF$106,ROW($E13),5)&lt;&gt;"",INDEX('CoC Ranking Data'!$A$1:$CF$106,ROW($E13),5),"")</f>
        <v xml:space="preserve">Home Again </v>
      </c>
      <c r="C10" s="297" t="str">
        <f>IF(INDEX('CoC Ranking Data'!$A$1:$CF$106,ROW($E13),6)&lt;&gt;"",INDEX('CoC Ranking Data'!$A$1:$CF$106,ROW($E13),6),"")</f>
        <v>PA0670L3E011805</v>
      </c>
      <c r="D10" s="297" t="str">
        <f>IF(INDEX('CoC Ranking Data'!$A$1:$CF$106,ROW($E13),7)&lt;&gt;"",INDEX('CoC Ranking Data'!$A$1:$CF$106,ROW($E13),7),"")</f>
        <v>PH</v>
      </c>
      <c r="E10" s="294"/>
      <c r="F10" s="663">
        <f t="shared" si="1"/>
        <v>78.835000000000008</v>
      </c>
      <c r="G10" s="370">
        <v>75.67</v>
      </c>
      <c r="H10" s="370">
        <f t="shared" si="0"/>
        <v>82</v>
      </c>
      <c r="I10" s="322">
        <f>IF($A10&lt;&gt;"", INDEX('1. Project Type'!$A$1:$O$101,ROW($E13),4), "")</f>
        <v>6</v>
      </c>
      <c r="J10" s="322">
        <f>IF($A10&lt;&gt;"", INDEX('2. Severity of Needs'!$A$1:$O$101,ROW($E13),5), "")</f>
        <v>4</v>
      </c>
      <c r="K10" s="322">
        <f>IF($A10&lt;&gt;"", INDEX('3. Percent Zero Income at Entry'!$A$1:$O$101,ROW($E13),5), "")</f>
        <v>2</v>
      </c>
      <c r="L10" s="322">
        <f>IF($A10&lt;&gt;"", INDEX('4. Participant Eligibility'!$A$1:$N$101,ROW($E13),5), "")</f>
        <v>6</v>
      </c>
      <c r="M10" s="322">
        <f>IF($A10&lt;&gt;"", INDEX('5. Housing First'!$A$1:$O$101,ROW($E10),5), "")</f>
        <v>10</v>
      </c>
      <c r="N10" s="322">
        <f>IF($A10&lt;&gt;"", INDEX('6. Opening Doors Goals'!$A$1:$O$101,ROW($E12),5), "")</f>
        <v>0</v>
      </c>
      <c r="O10" s="322" t="str">
        <f>IF($A10&lt;&gt;"", INDEX('6. Safety Improvement (DV Only)'!$A$1:$O$101,ROW($E12),4), "")</f>
        <v/>
      </c>
      <c r="P10" s="322">
        <f>IF($A10&lt;&gt;"", INDEX('7.Access to Mainstream Benefits'!$A$1:$O$101,ROW($E11),4), "")</f>
        <v>1.5</v>
      </c>
      <c r="Q10" s="322">
        <f>IF($A10&lt;&gt;"", INDEX('8.Connect to Maintream Benefits'!$A$1:$O$101,ROW($E11),6), "")</f>
        <v>1</v>
      </c>
      <c r="R10" s="499" t="str">
        <f>IF($A10&lt;&gt;"", INDEX('10. Application Narrative'!$A$1:$O$101,ROW($E10),4), "")</f>
        <v/>
      </c>
      <c r="S10" s="367" t="str">
        <f>IF($A10&lt;&gt;"", INDEX('9. Length of Stay'!$A$1:$O$99,ROW($E12),5), "")</f>
        <v/>
      </c>
      <c r="T10" s="367" t="str">
        <f>IF($A10&lt;&gt;"", INDEX('10a. Housing Stability (TH,SSO)'!$A$1:$O$101,ROW($E13),5), "")</f>
        <v/>
      </c>
      <c r="U10" s="367">
        <f>IF($A10&lt;&gt;"", INDEX('10b.Housing Stability (RRH,PSH)'!$A$1:$O$101,ROW($E13),5), "")</f>
        <v>9</v>
      </c>
      <c r="V10" s="367">
        <f>IF($A10&lt;&gt;"", INDEX('11. Returns to Homelessness'!$A$1:$O$101,ROW($E12),5), "")</f>
        <v>2</v>
      </c>
      <c r="W10" s="367">
        <f>IF($A10&lt;&gt;"", INDEX('12a. Earned Income Growth'!$A$1:$N$101,ROW($E13),5), "")</f>
        <v>2</v>
      </c>
      <c r="X10" s="367">
        <f>IF($A10&lt;&gt;"", INDEX('12b. NonEarned Income Growth'!$A$1:$N$101,ROW($E13),5), "")</f>
        <v>1</v>
      </c>
      <c r="Y10" s="367">
        <f>IF($A10&lt;&gt;"", INDEX('12c. Total Income Growth'!$A$1:$O$101,ROW($E13),5), "")</f>
        <v>4</v>
      </c>
      <c r="Z10" s="369">
        <f>IF($A10&lt;&gt;"", INDEX('13. Unit Utilization Rate'!$A$1:$O$101,ROW($E12),7), "")</f>
        <v>8</v>
      </c>
      <c r="AA10" s="510">
        <f>IF($A10&lt;&gt;"", INDEX('14. Drawdown Rates'!$A$1:$O$101,ROW($E10),5), "")</f>
        <v>3</v>
      </c>
      <c r="AB10" s="510">
        <f>IF($A10&lt;&gt;"", INDEX('15. Funds Expended'!$A$1:$P$101,ROW($E13),6), "")</f>
        <v>6</v>
      </c>
      <c r="AC10" s="510">
        <f>IF($A10&lt;&gt;"", INDEX('16a-b. Cost per Household'!$A$1:$O$101,ROW($E11),7), "")</f>
        <v>1</v>
      </c>
      <c r="AD10" s="510">
        <f>IF($A10&lt;&gt;"", INDEX('16c-d. Cost per Positive Exit'!$A$1:$O$101,ROW($E11),7), "")</f>
        <v>1</v>
      </c>
      <c r="AE10" s="510">
        <f>IF($A10&lt;&gt;"", INDEX('17. Timely APR Submission'!$A$1:$O$101,ROW($E10),5), "")</f>
        <v>2</v>
      </c>
      <c r="AF10" s="510">
        <f>IF($A10&lt;&gt;"", INDEX('18. HUD Monitoring'!$A$1:$O$101,ROW($E11),5), "")</f>
        <v>0</v>
      </c>
      <c r="AG10" s="368">
        <f>IF($A10&lt;&gt;"", INDEX('19a. CoC Meetings'!$A$1:$P$101,ROW($E12),5), "")</f>
        <v>2</v>
      </c>
      <c r="AH10" s="371">
        <f>IF($A10&lt;&gt;"", INDEX('19b-c. RHAB-LHOT Meetings'!$A$1:$P$101,ROW($E12),5), "")</f>
        <v>4</v>
      </c>
      <c r="AI10" s="368">
        <f>IF($A10&lt;&gt;"", INDEX('20. CoC Trainings Events'!$A$1:$M$101,ROW($E12),3), "")</f>
        <v>2.5</v>
      </c>
      <c r="AJ10" s="513">
        <f>IF($A10&lt;&gt;"", INDEX('21. HMIS Data Quality'!$A$1:$M$101,ROW($E12),6), "")</f>
        <v>4</v>
      </c>
      <c r="AK10" s="513">
        <f>IF($A10&lt;&gt;"", INDEX('22. Timeliness of Data Entry'!$A$1:$O$101,ROW($E10),5), "")</f>
        <v>0</v>
      </c>
      <c r="AL10" s="513">
        <f>IF($A10&lt;&gt;"", INDEX('25. HMIS Bed Inventory'!$A$1:$O$101,ROW($E10),5), "")</f>
        <v>0</v>
      </c>
      <c r="AM10" s="513">
        <f>IF($A10&lt;&gt;"", INDEX('23. HMIS Participation Bonus'!$A$1:$O$101,ROW($E10),5), "")</f>
        <v>0</v>
      </c>
    </row>
    <row r="11" spans="1:39" x14ac:dyDescent="0.25">
      <c r="A11" s="35" t="str">
        <f>IF(INDEX('CoC Ranking Data'!$A$1:$CF$106,ROW($E14),4)&lt;&gt;"",INDEX('CoC Ranking Data'!$A$1:$CF$106,ROW($E14),4),"")</f>
        <v>CAPSEA, Inc.</v>
      </c>
      <c r="B11" s="35" t="str">
        <f>IF(INDEX('CoC Ranking Data'!$A$1:$CF$106,ROW($E14),5)&lt;&gt;"",INDEX('CoC Ranking Data'!$A$1:$CF$106,ROW($E14),5),"")</f>
        <v>Housing Plus</v>
      </c>
      <c r="C11" s="297" t="str">
        <f>IF(INDEX('CoC Ranking Data'!$A$1:$CF$106,ROW($E14),6)&lt;&gt;"",INDEX('CoC Ranking Data'!$A$1:$CF$106,ROW($E14),6),"")</f>
        <v>PA0311L3E011811</v>
      </c>
      <c r="D11" s="297" t="str">
        <f>IF(INDEX('CoC Ranking Data'!$A$1:$CF$106,ROW($E14),7)&lt;&gt;"",INDEX('CoC Ranking Data'!$A$1:$CF$106,ROW($E14),7),"")</f>
        <v>PH</v>
      </c>
      <c r="E11" s="294"/>
      <c r="F11" s="663">
        <f t="shared" si="1"/>
        <v>89.664999999999992</v>
      </c>
      <c r="G11" s="370">
        <v>89.33</v>
      </c>
      <c r="H11" s="370">
        <f t="shared" si="0"/>
        <v>90</v>
      </c>
      <c r="I11" s="322">
        <f>IF($A11&lt;&gt;"", INDEX('1. Project Type'!$A$1:$O$101,ROW($E14),4), "")</f>
        <v>6</v>
      </c>
      <c r="J11" s="322">
        <f>IF($A11&lt;&gt;"", INDEX('2. Severity of Needs'!$A$1:$O$101,ROW($E14),5), "")</f>
        <v>4</v>
      </c>
      <c r="K11" s="322">
        <f>IF($A11&lt;&gt;"", INDEX('3. Percent Zero Income at Entry'!$A$1:$O$101,ROW($E14),5), "")</f>
        <v>1</v>
      </c>
      <c r="L11" s="322">
        <f>IF($A11&lt;&gt;"", INDEX('4. Participant Eligibility'!$A$1:$N$101,ROW($E14),5), "")</f>
        <v>6</v>
      </c>
      <c r="M11" s="322">
        <f>IF($A11&lt;&gt;"", INDEX('5. Housing First'!$A$1:$O$101,ROW($E11),5), "")</f>
        <v>10</v>
      </c>
      <c r="N11" s="322">
        <f>IF($A11&lt;&gt;"", INDEX('6. Opening Doors Goals'!$A$1:$O$101,ROW($E13),5), "")</f>
        <v>0</v>
      </c>
      <c r="O11" s="322">
        <f>IF($A11&lt;&gt;"", INDEX('6. Safety Improvement (DV Only)'!$A$1:$O$101,ROW($E13),4), "")</f>
        <v>4</v>
      </c>
      <c r="P11" s="322">
        <f>IF($A11&lt;&gt;"", INDEX('7.Access to Mainstream Benefits'!$A$1:$O$101,ROW($E12),4), "")</f>
        <v>2</v>
      </c>
      <c r="Q11" s="322">
        <f>IF($A11&lt;&gt;"", INDEX('8.Connect to Maintream Benefits'!$A$1:$O$101,ROW($E12),6), "")</f>
        <v>2</v>
      </c>
      <c r="R11" s="499" t="str">
        <f>IF($A11&lt;&gt;"", INDEX('10. Application Narrative'!$A$1:$O$101,ROW($E11),4), "")</f>
        <v/>
      </c>
      <c r="S11" s="367" t="str">
        <f>IF($A11&lt;&gt;"", INDEX('9. Length of Stay'!$A$1:$O$99,ROW($E13),5), "")</f>
        <v/>
      </c>
      <c r="T11" s="367" t="str">
        <f>IF($A11&lt;&gt;"", INDEX('10a. Housing Stability (TH,SSO)'!$A$1:$O$101,ROW($E14),5), "")</f>
        <v/>
      </c>
      <c r="U11" s="367">
        <f>IF($A11&lt;&gt;"", INDEX('10b.Housing Stability (RRH,PSH)'!$A$1:$O$101,ROW($E14),5), "")</f>
        <v>10</v>
      </c>
      <c r="V11" s="367">
        <f>IF($A11&lt;&gt;"", INDEX('11. Returns to Homelessness'!$A$1:$O$101,ROW($E13),5), "")</f>
        <v>0</v>
      </c>
      <c r="W11" s="367">
        <f>IF($A11&lt;&gt;"", INDEX('12a. Earned Income Growth'!$A$1:$N$101,ROW($E14),5), "")</f>
        <v>0</v>
      </c>
      <c r="X11" s="367">
        <f>IF($A11&lt;&gt;"", INDEX('12b. NonEarned Income Growth'!$A$1:$N$101,ROW($E14),5), "")</f>
        <v>2</v>
      </c>
      <c r="Y11" s="367">
        <f>IF($A11&lt;&gt;"", INDEX('12c. Total Income Growth'!$A$1:$O$101,ROW($E14),5), "")</f>
        <v>6</v>
      </c>
      <c r="Z11" s="369">
        <f>IF($A11&lt;&gt;"", INDEX('13. Unit Utilization Rate'!$A$1:$O$101,ROW($E13),7), "")</f>
        <v>8</v>
      </c>
      <c r="AA11" s="510">
        <f>IF($A11&lt;&gt;"", INDEX('14. Drawdown Rates'!$A$1:$O$101,ROW($E11),5), "")</f>
        <v>3</v>
      </c>
      <c r="AB11" s="510">
        <f>IF($A11&lt;&gt;"", INDEX('15. Funds Expended'!$A$1:$P$101,ROW($E14),6), "")</f>
        <v>8</v>
      </c>
      <c r="AC11" s="510">
        <f>IF($A11&lt;&gt;"", INDEX('16a-b. Cost per Household'!$A$1:$O$101,ROW($E12),7), "")</f>
        <v>1</v>
      </c>
      <c r="AD11" s="510">
        <f>IF($A11&lt;&gt;"", INDEX('16c-d. Cost per Positive Exit'!$A$1:$O$101,ROW($E12),7), "")</f>
        <v>0</v>
      </c>
      <c r="AE11" s="510">
        <f>IF($A11&lt;&gt;"", INDEX('17. Timely APR Submission'!$A$1:$O$101,ROW($E11),5), "")</f>
        <v>2</v>
      </c>
      <c r="AF11" s="510">
        <f>IF($A11&lt;&gt;"", INDEX('18. HUD Monitoring'!$A$1:$O$101,ROW($E12),5), "")</f>
        <v>0</v>
      </c>
      <c r="AG11" s="368">
        <f>IF($A11&lt;&gt;"", INDEX('19a. CoC Meetings'!$A$1:$P$101,ROW($E13),5), "")</f>
        <v>2</v>
      </c>
      <c r="AH11" s="371">
        <f>IF($A11&lt;&gt;"", INDEX('19b-c. RHAB-LHOT Meetings'!$A$1:$P$101,ROW($E13),5), "")</f>
        <v>4</v>
      </c>
      <c r="AI11" s="368">
        <f>IF($A11&lt;&gt;"", INDEX('20. CoC Trainings Events'!$A$1:$M$101,ROW($E13),3), "")</f>
        <v>3</v>
      </c>
      <c r="AJ11" s="513">
        <f>IF($A11&lt;&gt;"", INDEX('21. HMIS Data Quality'!$A$1:$M$101,ROW($E13),6), "")</f>
        <v>6</v>
      </c>
      <c r="AK11" s="513">
        <f>IF($A11&lt;&gt;"", INDEX('22. Timeliness of Data Entry'!$A$1:$O$101,ROW($E11),5), "")</f>
        <v>0</v>
      </c>
      <c r="AL11" s="513">
        <f>IF($A11&lt;&gt;"", INDEX('25. HMIS Bed Inventory'!$A$1:$O$101,ROW($E11),5), "")</f>
        <v>0</v>
      </c>
      <c r="AM11" s="513">
        <f>IF($A11&lt;&gt;"", INDEX('23. HMIS Participation Bonus'!$A$1:$O$101,ROW($E11),5), "")</f>
        <v>0</v>
      </c>
    </row>
    <row r="12" spans="1:39" x14ac:dyDescent="0.25">
      <c r="A12" s="35" t="str">
        <f>IF(INDEX('CoC Ranking Data'!$A$1:$CF$106,ROW($E15),4)&lt;&gt;"",INDEX('CoC Ranking Data'!$A$1:$CF$106,ROW($E15),4),"")</f>
        <v>City Mission-Living Stones, Inc.</v>
      </c>
      <c r="B12" s="35" t="str">
        <f>IF(INDEX('CoC Ranking Data'!$A$1:$CF$106,ROW($E15),5)&lt;&gt;"",INDEX('CoC Ranking Data'!$A$1:$CF$106,ROW($E15),5),"")</f>
        <v>Gallatin School Living Centre</v>
      </c>
      <c r="C12" s="297" t="str">
        <f>IF(INDEX('CoC Ranking Data'!$A$1:$CF$106,ROW($E15),6)&lt;&gt;"",INDEX('CoC Ranking Data'!$A$1:$CF$106,ROW($E15),6),"")</f>
        <v>PA0283L3E011811</v>
      </c>
      <c r="D12" s="297" t="str">
        <f>IF(INDEX('CoC Ranking Data'!$A$1:$CF$106,ROW($E15),7)&lt;&gt;"",INDEX('CoC Ranking Data'!$A$1:$CF$106,ROW($E15),7),"")</f>
        <v>TH</v>
      </c>
      <c r="E12" s="294"/>
      <c r="F12" s="663">
        <f t="shared" si="1"/>
        <v>69.875</v>
      </c>
      <c r="G12" s="370">
        <v>69.75</v>
      </c>
      <c r="H12" s="370">
        <f t="shared" si="0"/>
        <v>70</v>
      </c>
      <c r="I12" s="322">
        <f>IF($A12&lt;&gt;"", INDEX('1. Project Type'!$A$1:$O$101,ROW($E15),4), "")</f>
        <v>0</v>
      </c>
      <c r="J12" s="322">
        <f>IF($A12&lt;&gt;"", INDEX('2. Severity of Needs'!$A$1:$O$101,ROW($E15),5), "")</f>
        <v>4</v>
      </c>
      <c r="K12" s="322">
        <f>IF($A12&lt;&gt;"", INDEX('3. Percent Zero Income at Entry'!$A$1:$O$101,ROW($E15),5), "")</f>
        <v>1</v>
      </c>
      <c r="L12" s="322">
        <f>IF($A12&lt;&gt;"", INDEX('4. Participant Eligibility'!$A$1:$N$101,ROW($E15),5), "")</f>
        <v>4</v>
      </c>
      <c r="M12" s="322">
        <f>IF($A12&lt;&gt;"", INDEX('5. Housing First'!$A$1:$O$101,ROW($E12),5), "")</f>
        <v>10</v>
      </c>
      <c r="N12" s="322">
        <f>IF($A12&lt;&gt;"", INDEX('6. Opening Doors Goals'!$A$1:$O$101,ROW($E14),5), "")</f>
        <v>0</v>
      </c>
      <c r="O12" s="322" t="str">
        <f>IF($A12&lt;&gt;"", INDEX('6. Safety Improvement (DV Only)'!$A$1:$O$101,ROW($E14),4), "")</f>
        <v/>
      </c>
      <c r="P12" s="322">
        <f>IF($A12&lt;&gt;"", INDEX('7.Access to Mainstream Benefits'!$A$1:$O$101,ROW($E13),4), "")</f>
        <v>2</v>
      </c>
      <c r="Q12" s="322">
        <f>IF($A12&lt;&gt;"", INDEX('8.Connect to Maintream Benefits'!$A$1:$O$101,ROW($E13),6), "")</f>
        <v>2</v>
      </c>
      <c r="R12" s="499" t="str">
        <f>IF($A12&lt;&gt;"", INDEX('10. Application Narrative'!$A$1:$O$101,ROW($E12),4), "")</f>
        <v/>
      </c>
      <c r="S12" s="367">
        <f>IF($A12&lt;&gt;"", INDEX('9. Length of Stay'!$A$1:$O$99,ROW($E14),5), "")</f>
        <v>0</v>
      </c>
      <c r="T12" s="367">
        <f>IF($A12&lt;&gt;"", INDEX('10a. Housing Stability (TH,SSO)'!$A$1:$O$101,ROW($E15),5), "")</f>
        <v>8</v>
      </c>
      <c r="U12" s="367" t="str">
        <f>IF($A12&lt;&gt;"", INDEX('10b.Housing Stability (RRH,PSH)'!$A$1:$O$101,ROW($E15),5), "")</f>
        <v/>
      </c>
      <c r="V12" s="367">
        <f>IF($A12&lt;&gt;"", INDEX('11. Returns to Homelessness'!$A$1:$O$101,ROW($E14),5), "")</f>
        <v>2</v>
      </c>
      <c r="W12" s="367">
        <f>IF($A12&lt;&gt;"", INDEX('12a. Earned Income Growth'!$A$1:$N$101,ROW($E15),5), "")</f>
        <v>2</v>
      </c>
      <c r="X12" s="367">
        <f>IF($A12&lt;&gt;"", INDEX('12b. NonEarned Income Growth'!$A$1:$N$101,ROW($E15),5), "")</f>
        <v>2</v>
      </c>
      <c r="Y12" s="367">
        <f>IF($A12&lt;&gt;"", INDEX('12c. Total Income Growth'!$A$1:$O$101,ROW($E15),5), "")</f>
        <v>6</v>
      </c>
      <c r="Z12" s="369">
        <f>IF($A12&lt;&gt;"", INDEX('13. Unit Utilization Rate'!$A$1:$O$101,ROW($E14),7), "")</f>
        <v>0</v>
      </c>
      <c r="AA12" s="510">
        <f>IF($A12&lt;&gt;"", INDEX('14. Drawdown Rates'!$A$1:$O$101,ROW($E12),5), "")</f>
        <v>3</v>
      </c>
      <c r="AB12" s="510">
        <f>IF($A12&lt;&gt;"", INDEX('15. Funds Expended'!$A$1:$P$101,ROW($E15),6), "")</f>
        <v>8</v>
      </c>
      <c r="AC12" s="510">
        <f>IF($A12&lt;&gt;"", INDEX('16a-b. Cost per Household'!$A$1:$O$101,ROW($E13),7), "")</f>
        <v>1</v>
      </c>
      <c r="AD12" s="510">
        <f>IF($A12&lt;&gt;"", INDEX('16c-d. Cost per Positive Exit'!$A$1:$O$101,ROW($E13),7), "")</f>
        <v>0</v>
      </c>
      <c r="AE12" s="510">
        <f>IF($A12&lt;&gt;"", INDEX('17. Timely APR Submission'!$A$1:$O$101,ROW($E12),5), "")</f>
        <v>2</v>
      </c>
      <c r="AF12" s="510">
        <f>IF($A12&lt;&gt;"", INDEX('18. HUD Monitoring'!$A$1:$O$101,ROW($E13),5), "")</f>
        <v>0</v>
      </c>
      <c r="AG12" s="368">
        <f>IF($A12&lt;&gt;"", INDEX('19a. CoC Meetings'!$A$1:$P$101,ROW($E14),5), "")</f>
        <v>2</v>
      </c>
      <c r="AH12" s="371">
        <f>IF($A12&lt;&gt;"", INDEX('19b-c. RHAB-LHOT Meetings'!$A$1:$P$101,ROW($E14),5), "")</f>
        <v>4</v>
      </c>
      <c r="AI12" s="368">
        <f>IF($A12&lt;&gt;"", INDEX('20. CoC Trainings Events'!$A$1:$M$101,ROW($E14),3), "")</f>
        <v>1.5</v>
      </c>
      <c r="AJ12" s="513">
        <f>IF($A12&lt;&gt;"", INDEX('21. HMIS Data Quality'!$A$1:$M$101,ROW($E14),6), "")</f>
        <v>5</v>
      </c>
      <c r="AK12" s="513">
        <f>IF($A12&lt;&gt;"", INDEX('22. Timeliness of Data Entry'!$A$1:$O$101,ROW($E12),5), "")</f>
        <v>0</v>
      </c>
      <c r="AL12" s="513">
        <f>IF($A12&lt;&gt;"", INDEX('25. HMIS Bed Inventory'!$A$1:$O$101,ROW($E12),5), "")</f>
        <v>0</v>
      </c>
      <c r="AM12" s="513">
        <f>IF($A12&lt;&gt;"", INDEX('23. HMIS Participation Bonus'!$A$1:$O$101,ROW($E12),5), "")</f>
        <v>0.5</v>
      </c>
    </row>
    <row r="13" spans="1:39" x14ac:dyDescent="0.25">
      <c r="A13" s="35" t="str">
        <f>IF(INDEX('CoC Ranking Data'!$A$1:$CF$106,ROW($E16),4)&lt;&gt;"",INDEX('CoC Ranking Data'!$A$1:$CF$106,ROW($E16),4),"")</f>
        <v>Community Action, Inc.</v>
      </c>
      <c r="B13" s="35" t="str">
        <f>IF(INDEX('CoC Ranking Data'!$A$1:$CF$106,ROW($E16),5)&lt;&gt;"",INDEX('CoC Ranking Data'!$A$1:$CF$106,ROW($E16),5),"")</f>
        <v>Housing for Homeless and Disabled Persons</v>
      </c>
      <c r="C13" s="297" t="str">
        <f>IF(INDEX('CoC Ranking Data'!$A$1:$CF$106,ROW($E16),6)&lt;&gt;"",INDEX('CoC Ranking Data'!$A$1:$CF$106,ROW($E16),6),"")</f>
        <v>PA0310L3E011811</v>
      </c>
      <c r="D13" s="297" t="str">
        <f>IF(INDEX('CoC Ranking Data'!$A$1:$CF$106,ROW($E16),7)&lt;&gt;"",INDEX('CoC Ranking Data'!$A$1:$CF$106,ROW($E16),7),"")</f>
        <v>PH</v>
      </c>
      <c r="E13" s="294"/>
      <c r="F13" s="663">
        <f t="shared" si="1"/>
        <v>84.75</v>
      </c>
      <c r="G13" s="370">
        <v>81.5</v>
      </c>
      <c r="H13" s="370">
        <f t="shared" si="0"/>
        <v>88</v>
      </c>
      <c r="I13" s="322">
        <f>IF($A13&lt;&gt;"", INDEX('1. Project Type'!$A$1:$O$101,ROW($E16),4), "")</f>
        <v>6</v>
      </c>
      <c r="J13" s="322">
        <f>IF($A13&lt;&gt;"", INDEX('2. Severity of Needs'!$A$1:$O$101,ROW($E16),5), "")</f>
        <v>8</v>
      </c>
      <c r="K13" s="322">
        <f>IF($A13&lt;&gt;"", INDEX('3. Percent Zero Income at Entry'!$A$1:$O$101,ROW($E16),5), "")</f>
        <v>2</v>
      </c>
      <c r="L13" s="322">
        <f>IF($A13&lt;&gt;"", INDEX('4. Participant Eligibility'!$A$1:$N$101,ROW($E16),5), "")</f>
        <v>6</v>
      </c>
      <c r="M13" s="322">
        <f>IF($A13&lt;&gt;"", INDEX('5. Housing First'!$A$1:$O$101,ROW($E13),5), "")</f>
        <v>10</v>
      </c>
      <c r="N13" s="322">
        <f>IF($A13&lt;&gt;"", INDEX('6. Opening Doors Goals'!$A$1:$O$101,ROW($E15),5), "")</f>
        <v>0</v>
      </c>
      <c r="O13" s="322" t="str">
        <f>IF($A13&lt;&gt;"", INDEX('6. Safety Improvement (DV Only)'!$A$1:$O$101,ROW($E15),4), "")</f>
        <v/>
      </c>
      <c r="P13" s="322">
        <f>IF($A13&lt;&gt;"", INDEX('7.Access to Mainstream Benefits'!$A$1:$O$101,ROW($E14),4), "")</f>
        <v>1.5</v>
      </c>
      <c r="Q13" s="322">
        <f>IF($A13&lt;&gt;"", INDEX('8.Connect to Maintream Benefits'!$A$1:$O$101,ROW($E14),6), "")</f>
        <v>2</v>
      </c>
      <c r="R13" s="499" t="str">
        <f>IF($A13&lt;&gt;"", INDEX('10. Application Narrative'!$A$1:$O$101,ROW($E13),4), "")</f>
        <v/>
      </c>
      <c r="S13" s="367" t="str">
        <f>IF($A13&lt;&gt;"", INDEX('9. Length of Stay'!$A$1:$O$99,ROW($E15),5), "")</f>
        <v/>
      </c>
      <c r="T13" s="367" t="str">
        <f>IF($A13&lt;&gt;"", INDEX('10a. Housing Stability (TH,SSO)'!$A$1:$O$101,ROW($E16),5), "")</f>
        <v/>
      </c>
      <c r="U13" s="367">
        <f>IF($A13&lt;&gt;"", INDEX('10b.Housing Stability (RRH,PSH)'!$A$1:$O$101,ROW($E16),5), "")</f>
        <v>8</v>
      </c>
      <c r="V13" s="367">
        <f>IF($A13&lt;&gt;"", INDEX('11. Returns to Homelessness'!$A$1:$O$101,ROW($E15),5), "")</f>
        <v>2</v>
      </c>
      <c r="W13" s="367">
        <f>IF($A13&lt;&gt;"", INDEX('12a. Earned Income Growth'!$A$1:$N$101,ROW($E16),5), "")</f>
        <v>0</v>
      </c>
      <c r="X13" s="367">
        <f>IF($A13&lt;&gt;"", INDEX('12b. NonEarned Income Growth'!$A$1:$N$101,ROW($E16),5), "")</f>
        <v>2</v>
      </c>
      <c r="Y13" s="367">
        <f>IF($A13&lt;&gt;"", INDEX('12c. Total Income Growth'!$A$1:$O$101,ROW($E16),5), "")</f>
        <v>6</v>
      </c>
      <c r="Z13" s="369">
        <f>IF($A13&lt;&gt;"", INDEX('13. Unit Utilization Rate'!$A$1:$O$101,ROW($E15),7), "")</f>
        <v>2</v>
      </c>
      <c r="AA13" s="510">
        <f>IF($A13&lt;&gt;"", INDEX('14. Drawdown Rates'!$A$1:$O$101,ROW($E13),5), "")</f>
        <v>3</v>
      </c>
      <c r="AB13" s="510">
        <f>IF($A13&lt;&gt;"", INDEX('15. Funds Expended'!$A$1:$P$101,ROW($E16),6), "")</f>
        <v>8</v>
      </c>
      <c r="AC13" s="510">
        <f>IF($A13&lt;&gt;"", INDEX('16a-b. Cost per Household'!$A$1:$O$101,ROW($E14),7), "")</f>
        <v>1</v>
      </c>
      <c r="AD13" s="510">
        <f>IF($A13&lt;&gt;"", INDEX('16c-d. Cost per Positive Exit'!$A$1:$O$101,ROW($E14),7), "")</f>
        <v>1</v>
      </c>
      <c r="AE13" s="510">
        <f>IF($A13&lt;&gt;"", INDEX('17. Timely APR Submission'!$A$1:$O$101,ROW($E13),5), "")</f>
        <v>2</v>
      </c>
      <c r="AF13" s="510">
        <f>IF($A13&lt;&gt;"", INDEX('18. HUD Monitoring'!$A$1:$O$101,ROW($E14),5), "")</f>
        <v>0</v>
      </c>
      <c r="AG13" s="368">
        <f>IF($A13&lt;&gt;"", INDEX('19a. CoC Meetings'!$A$1:$P$101,ROW($E15),5), "")</f>
        <v>2</v>
      </c>
      <c r="AH13" s="371">
        <f>IF($A13&lt;&gt;"", INDEX('19b-c. RHAB-LHOT Meetings'!$A$1:$P$101,ROW($E15),5), "")</f>
        <v>4</v>
      </c>
      <c r="AI13" s="368">
        <f>IF($A13&lt;&gt;"", INDEX('20. CoC Trainings Events'!$A$1:$M$101,ROW($E15),3), "")</f>
        <v>3</v>
      </c>
      <c r="AJ13" s="513">
        <f>IF($A13&lt;&gt;"", INDEX('21. HMIS Data Quality'!$A$1:$M$101,ROW($E15),6), "")</f>
        <v>6</v>
      </c>
      <c r="AK13" s="513">
        <f>IF($A13&lt;&gt;"", INDEX('22. Timeliness of Data Entry'!$A$1:$O$101,ROW($E13),5), "")</f>
        <v>2</v>
      </c>
      <c r="AL13" s="513">
        <f>IF($A13&lt;&gt;"", INDEX('25. HMIS Bed Inventory'!$A$1:$O$101,ROW($E13),5), "")</f>
        <v>0</v>
      </c>
      <c r="AM13" s="513">
        <f>IF($A13&lt;&gt;"", INDEX('23. HMIS Participation Bonus'!$A$1:$O$101,ROW($E13),5), "")</f>
        <v>0.5</v>
      </c>
    </row>
    <row r="14" spans="1:39" x14ac:dyDescent="0.25">
      <c r="A14" s="35" t="str">
        <f>IF(INDEX('CoC Ranking Data'!$A$1:$CF$106,ROW($E17),4)&lt;&gt;"",INDEX('CoC Ranking Data'!$A$1:$CF$106,ROW($E17),4),"")</f>
        <v>Community Action, Inc.</v>
      </c>
      <c r="B14" s="35" t="str">
        <f>IF(INDEX('CoC Ranking Data'!$A$1:$CF$106,ROW($E17),5)&lt;&gt;"",INDEX('CoC Ranking Data'!$A$1:$CF$106,ROW($E17),5),"")</f>
        <v>Transitional Housing Project</v>
      </c>
      <c r="C14" s="297" t="str">
        <f>IF(INDEX('CoC Ranking Data'!$A$1:$CF$106,ROW($E17),6)&lt;&gt;"",INDEX('CoC Ranking Data'!$A$1:$CF$106,ROW($E17),6),"")</f>
        <v>PA0320L3E011811</v>
      </c>
      <c r="D14" s="297" t="str">
        <f>IF(INDEX('CoC Ranking Data'!$A$1:$CF$106,ROW($E17),7)&lt;&gt;"",INDEX('CoC Ranking Data'!$A$1:$CF$106,ROW($E17),7),"")</f>
        <v>TH</v>
      </c>
      <c r="E14" s="294"/>
      <c r="F14" s="663">
        <f t="shared" si="1"/>
        <v>74.585000000000008</v>
      </c>
      <c r="G14" s="370">
        <v>76.17</v>
      </c>
      <c r="H14" s="370">
        <f t="shared" si="0"/>
        <v>73</v>
      </c>
      <c r="I14" s="322">
        <f>IF($A14&lt;&gt;"", INDEX('1. Project Type'!$A$1:$O$101,ROW($E17),4), "")</f>
        <v>0</v>
      </c>
      <c r="J14" s="322">
        <f>IF($A14&lt;&gt;"", INDEX('2. Severity of Needs'!$A$1:$O$101,ROW($E17),5), "")</f>
        <v>6</v>
      </c>
      <c r="K14" s="322">
        <f>IF($A14&lt;&gt;"", INDEX('3. Percent Zero Income at Entry'!$A$1:$O$101,ROW($E17),5), "")</f>
        <v>2</v>
      </c>
      <c r="L14" s="322">
        <f>IF($A14&lt;&gt;"", INDEX('4. Participant Eligibility'!$A$1:$N$101,ROW($E17),5), "")</f>
        <v>6</v>
      </c>
      <c r="M14" s="322">
        <f>IF($A14&lt;&gt;"", INDEX('5. Housing First'!$A$1:$O$101,ROW($E14),5), "")</f>
        <v>10</v>
      </c>
      <c r="N14" s="322">
        <f>IF($A14&lt;&gt;"", INDEX('6. Opening Doors Goals'!$A$1:$O$101,ROW($E16),5), "")</f>
        <v>0</v>
      </c>
      <c r="O14" s="322" t="str">
        <f>IF($A14&lt;&gt;"", INDEX('6. Safety Improvement (DV Only)'!$A$1:$O$101,ROW($E16),4), "")</f>
        <v/>
      </c>
      <c r="P14" s="322">
        <f>IF($A14&lt;&gt;"", INDEX('7.Access to Mainstream Benefits'!$A$1:$O$101,ROW($E15),4), "")</f>
        <v>1.5</v>
      </c>
      <c r="Q14" s="322">
        <f>IF($A14&lt;&gt;"", INDEX('8.Connect to Maintream Benefits'!$A$1:$O$101,ROW($E15),6), "")</f>
        <v>2</v>
      </c>
      <c r="R14" s="499" t="str">
        <f>IF($A14&lt;&gt;"", INDEX('10. Application Narrative'!$A$1:$O$101,ROW($E14),4), "")</f>
        <v/>
      </c>
      <c r="S14" s="367">
        <f>IF($A14&lt;&gt;"", INDEX('9. Length of Stay'!$A$1:$O$99,ROW($E16),5), "")</f>
        <v>2</v>
      </c>
      <c r="T14" s="367">
        <f>IF($A14&lt;&gt;"", INDEX('10a. Housing Stability (TH,SSO)'!$A$1:$O$101,ROW($E17),5), "")</f>
        <v>0</v>
      </c>
      <c r="U14" s="367" t="str">
        <f>IF($A14&lt;&gt;"", INDEX('10b.Housing Stability (RRH,PSH)'!$A$1:$O$101,ROW($E17),5), "")</f>
        <v/>
      </c>
      <c r="V14" s="367">
        <f>IF($A14&lt;&gt;"", INDEX('11. Returns to Homelessness'!$A$1:$O$101,ROW($E16),5), "")</f>
        <v>0</v>
      </c>
      <c r="W14" s="367">
        <f>IF($A14&lt;&gt;"", INDEX('12a. Earned Income Growth'!$A$1:$N$101,ROW($E17),5), "")</f>
        <v>2</v>
      </c>
      <c r="X14" s="367">
        <f>IF($A14&lt;&gt;"", INDEX('12b. NonEarned Income Growth'!$A$1:$N$101,ROW($E17),5), "")</f>
        <v>0</v>
      </c>
      <c r="Y14" s="367">
        <f>IF($A14&lt;&gt;"", INDEX('12c. Total Income Growth'!$A$1:$O$101,ROW($E17),5), "")</f>
        <v>2</v>
      </c>
      <c r="Z14" s="369">
        <f>IF($A14&lt;&gt;"", INDEX('13. Unit Utilization Rate'!$A$1:$O$101,ROW($E16),7), "")</f>
        <v>8</v>
      </c>
      <c r="AA14" s="510">
        <f>IF($A14&lt;&gt;"", INDEX('14. Drawdown Rates'!$A$1:$O$101,ROW($E14),5), "")</f>
        <v>3</v>
      </c>
      <c r="AB14" s="510">
        <f>IF($A14&lt;&gt;"", INDEX('15. Funds Expended'!$A$1:$P$101,ROW($E17),6), "")</f>
        <v>8</v>
      </c>
      <c r="AC14" s="510">
        <f>IF($A14&lt;&gt;"", INDEX('16a-b. Cost per Household'!$A$1:$O$101,ROW($E15),7), "")</f>
        <v>1</v>
      </c>
      <c r="AD14" s="510">
        <f>IF($A14&lt;&gt;"", INDEX('16c-d. Cost per Positive Exit'!$A$1:$O$101,ROW($E15),7), "")</f>
        <v>0</v>
      </c>
      <c r="AE14" s="510">
        <f>IF($A14&lt;&gt;"", INDEX('17. Timely APR Submission'!$A$1:$O$101,ROW($E14),5), "")</f>
        <v>2</v>
      </c>
      <c r="AF14" s="510">
        <f>IF($A14&lt;&gt;"", INDEX('18. HUD Monitoring'!$A$1:$O$101,ROW($E15),5), "")</f>
        <v>0</v>
      </c>
      <c r="AG14" s="368">
        <f>IF($A14&lt;&gt;"", INDEX('19a. CoC Meetings'!$A$1:$P$101,ROW($E16),5), "")</f>
        <v>2</v>
      </c>
      <c r="AH14" s="371">
        <f>IF($A14&lt;&gt;"", INDEX('19b-c. RHAB-LHOT Meetings'!$A$1:$P$101,ROW($E16),5), "")</f>
        <v>4</v>
      </c>
      <c r="AI14" s="368">
        <f>IF($A14&lt;&gt;"", INDEX('20. CoC Trainings Events'!$A$1:$M$101,ROW($E16),3), "")</f>
        <v>3</v>
      </c>
      <c r="AJ14" s="513">
        <f>IF($A14&lt;&gt;"", INDEX('21. HMIS Data Quality'!$A$1:$M$101,ROW($E16),6), "")</f>
        <v>6</v>
      </c>
      <c r="AK14" s="513">
        <f>IF($A14&lt;&gt;"", INDEX('22. Timeliness of Data Entry'!$A$1:$O$101,ROW($E14),5), "")</f>
        <v>2</v>
      </c>
      <c r="AL14" s="513">
        <f>IF($A14&lt;&gt;"", INDEX('25. HMIS Bed Inventory'!$A$1:$O$101,ROW($E14),5), "")</f>
        <v>0</v>
      </c>
      <c r="AM14" s="513">
        <f>IF($A14&lt;&gt;"", INDEX('23. HMIS Participation Bonus'!$A$1:$O$101,ROW($E14),5), "")</f>
        <v>0.5</v>
      </c>
    </row>
    <row r="15" spans="1:39" x14ac:dyDescent="0.25">
      <c r="A15" s="35" t="str">
        <f>IF(INDEX('CoC Ranking Data'!$A$1:$CF$106,ROW($E18),4)&lt;&gt;"",INDEX('CoC Ranking Data'!$A$1:$CF$106,ROW($E18),4),"")</f>
        <v>Community Connections of Clearfield/Jefferson</v>
      </c>
      <c r="B15" s="35" t="str">
        <f>IF(INDEX('CoC Ranking Data'!$A$1:$CF$106,ROW($E18),5)&lt;&gt;"",INDEX('CoC Ranking Data'!$A$1:$CF$106,ROW($E18),5),"")</f>
        <v>Housing First FY 2018 Renewal Application Counties</v>
      </c>
      <c r="C15" s="297" t="str">
        <f>IF(INDEX('CoC Ranking Data'!$A$1:$CF$106,ROW($E18),6)&lt;&gt;"",INDEX('CoC Ranking Data'!$A$1:$CF$106,ROW($E18),6),"")</f>
        <v>PA0459L3E011807</v>
      </c>
      <c r="D15" s="297" t="str">
        <f>IF(INDEX('CoC Ranking Data'!$A$1:$CF$106,ROW($E18),7)&lt;&gt;"",INDEX('CoC Ranking Data'!$A$1:$CF$106,ROW($E18),7),"")</f>
        <v>PH</v>
      </c>
      <c r="E15" s="294"/>
      <c r="F15" s="663">
        <f t="shared" si="1"/>
        <v>79</v>
      </c>
      <c r="G15" s="370">
        <v>74.5</v>
      </c>
      <c r="H15" s="370">
        <f t="shared" si="0"/>
        <v>83.5</v>
      </c>
      <c r="I15" s="322">
        <f>IF($A15&lt;&gt;"", INDEX('1. Project Type'!$A$1:$O$101,ROW($E18),4), "")</f>
        <v>6</v>
      </c>
      <c r="J15" s="322">
        <f>IF($A15&lt;&gt;"", INDEX('2. Severity of Needs'!$A$1:$O$101,ROW($E18),5), "")</f>
        <v>4</v>
      </c>
      <c r="K15" s="322">
        <f>IF($A15&lt;&gt;"", INDEX('3. Percent Zero Income at Entry'!$A$1:$O$101,ROW($E18),5), "")</f>
        <v>2</v>
      </c>
      <c r="L15" s="322">
        <f>IF($A15&lt;&gt;"", INDEX('4. Participant Eligibility'!$A$1:$N$101,ROW($E18),5), "")</f>
        <v>4</v>
      </c>
      <c r="M15" s="322">
        <f>IF($A15&lt;&gt;"", INDEX('5. Housing First'!$A$1:$O$101,ROW($E15),5), "")</f>
        <v>10</v>
      </c>
      <c r="N15" s="322">
        <f>IF($A15&lt;&gt;"", INDEX('6. Opening Doors Goals'!$A$1:$O$101,ROW($E17),5), "")</f>
        <v>0</v>
      </c>
      <c r="O15" s="322" t="str">
        <f>IF($A15&lt;&gt;"", INDEX('6. Safety Improvement (DV Only)'!$A$1:$O$101,ROW($E17),4), "")</f>
        <v/>
      </c>
      <c r="P15" s="322">
        <f>IF($A15&lt;&gt;"", INDEX('7.Access to Mainstream Benefits'!$A$1:$O$101,ROW($E16),4), "")</f>
        <v>1.5</v>
      </c>
      <c r="Q15" s="322">
        <f>IF($A15&lt;&gt;"", INDEX('8.Connect to Maintream Benefits'!$A$1:$O$101,ROW($E16),6), "")</f>
        <v>2</v>
      </c>
      <c r="R15" s="499" t="str">
        <f>IF($A15&lt;&gt;"", INDEX('10. Application Narrative'!$A$1:$O$101,ROW($E15),4), "")</f>
        <v/>
      </c>
      <c r="S15" s="367" t="str">
        <f>IF($A15&lt;&gt;"", INDEX('9. Length of Stay'!$A$1:$O$99,ROW($E17),5), "")</f>
        <v/>
      </c>
      <c r="T15" s="367" t="str">
        <f>IF($A15&lt;&gt;"", INDEX('10a. Housing Stability (TH,SSO)'!$A$1:$O$101,ROW($E18),5), "")</f>
        <v/>
      </c>
      <c r="U15" s="367">
        <f>IF($A15&lt;&gt;"", INDEX('10b.Housing Stability (RRH,PSH)'!$A$1:$O$101,ROW($E18),5), "")</f>
        <v>6</v>
      </c>
      <c r="V15" s="367">
        <f>IF($A15&lt;&gt;"", INDEX('11. Returns to Homelessness'!$A$1:$O$101,ROW($E17),5), "")</f>
        <v>2</v>
      </c>
      <c r="W15" s="367">
        <f>IF($A15&lt;&gt;"", INDEX('12a. Earned Income Growth'!$A$1:$N$101,ROW($E18),5), "")</f>
        <v>0</v>
      </c>
      <c r="X15" s="367">
        <f>IF($A15&lt;&gt;"", INDEX('12b. NonEarned Income Growth'!$A$1:$N$101,ROW($E18),5), "")</f>
        <v>2</v>
      </c>
      <c r="Y15" s="367">
        <f>IF($A15&lt;&gt;"", INDEX('12c. Total Income Growth'!$A$1:$O$101,ROW($E18),5), "")</f>
        <v>5</v>
      </c>
      <c r="Z15" s="369">
        <f>IF($A15&lt;&gt;"", INDEX('13. Unit Utilization Rate'!$A$1:$O$101,ROW($E17),7), "")</f>
        <v>8</v>
      </c>
      <c r="AA15" s="510">
        <f>IF($A15&lt;&gt;"", INDEX('14. Drawdown Rates'!$A$1:$O$101,ROW($E15),5), "")</f>
        <v>3</v>
      </c>
      <c r="AB15" s="510">
        <f>IF($A15&lt;&gt;"", INDEX('15. Funds Expended'!$A$1:$P$101,ROW($E18),6), "")</f>
        <v>8</v>
      </c>
      <c r="AC15" s="510">
        <f>IF($A15&lt;&gt;"", INDEX('16a-b. Cost per Household'!$A$1:$O$101,ROW($E16),7), "")</f>
        <v>1</v>
      </c>
      <c r="AD15" s="510">
        <f>IF($A15&lt;&gt;"", INDEX('16c-d. Cost per Positive Exit'!$A$1:$O$101,ROW($E16),7), "")</f>
        <v>1</v>
      </c>
      <c r="AE15" s="510">
        <f>IF($A15&lt;&gt;"", INDEX('17. Timely APR Submission'!$A$1:$O$101,ROW($E15),5), "")</f>
        <v>2</v>
      </c>
      <c r="AF15" s="510">
        <f>IF($A15&lt;&gt;"", INDEX('18. HUD Monitoring'!$A$1:$O$101,ROW($E16),5), "")</f>
        <v>0</v>
      </c>
      <c r="AG15" s="368">
        <f>IF($A15&lt;&gt;"", INDEX('19a. CoC Meetings'!$A$1:$P$101,ROW($E17),5), "")</f>
        <v>2</v>
      </c>
      <c r="AH15" s="371">
        <f>IF($A15&lt;&gt;"", INDEX('19b-c. RHAB-LHOT Meetings'!$A$1:$P$101,ROW($E17),5), "")</f>
        <v>4</v>
      </c>
      <c r="AI15" s="368">
        <f>IF($A15&lt;&gt;"", INDEX('20. CoC Trainings Events'!$A$1:$M$101,ROW($E17),3), "")</f>
        <v>3</v>
      </c>
      <c r="AJ15" s="513">
        <f>IF($A15&lt;&gt;"", INDEX('21. HMIS Data Quality'!$A$1:$M$101,ROW($E17),6), "")</f>
        <v>5</v>
      </c>
      <c r="AK15" s="513">
        <f>IF($A15&lt;&gt;"", INDEX('22. Timeliness of Data Entry'!$A$1:$O$101,ROW($E15),5), "")</f>
        <v>2</v>
      </c>
      <c r="AL15" s="513">
        <f>IF($A15&lt;&gt;"", INDEX('25. HMIS Bed Inventory'!$A$1:$O$101,ROW($E15),5), "")</f>
        <v>0</v>
      </c>
      <c r="AM15" s="513">
        <f>IF($A15&lt;&gt;"", INDEX('23. HMIS Participation Bonus'!$A$1:$O$101,ROW($E15),5), "")</f>
        <v>0</v>
      </c>
    </row>
    <row r="16" spans="1:39" x14ac:dyDescent="0.25">
      <c r="A16" s="35" t="str">
        <f>IF(INDEX('CoC Ranking Data'!$A$1:$CF$106,ROW($E19),4)&lt;&gt;"",INDEX('CoC Ranking Data'!$A$1:$CF$106,ROW($E19),4),"")</f>
        <v>Community Services of Venango County, Inc.</v>
      </c>
      <c r="B16" s="35" t="str">
        <f>IF(INDEX('CoC Ranking Data'!$A$1:$CF$106,ROW($E19),5)&lt;&gt;"",INDEX('CoC Ranking Data'!$A$1:$CF$106,ROW($E19),5),"")</f>
        <v>Sycamore Commons</v>
      </c>
      <c r="C16" s="297" t="str">
        <f>IF(INDEX('CoC Ranking Data'!$A$1:$CF$106,ROW($E19),6)&lt;&gt;"",INDEX('CoC Ranking Data'!$A$1:$CF$106,ROW($E19),6),"")</f>
        <v>PA0424L3E011810</v>
      </c>
      <c r="D16" s="297" t="str">
        <f>IF(INDEX('CoC Ranking Data'!$A$1:$CF$106,ROW($E19),7)&lt;&gt;"",INDEX('CoC Ranking Data'!$A$1:$CF$106,ROW($E19),7),"")</f>
        <v>PH</v>
      </c>
      <c r="E16" s="294"/>
      <c r="F16" s="663">
        <f t="shared" si="1"/>
        <v>94</v>
      </c>
      <c r="G16" s="370">
        <v>96</v>
      </c>
      <c r="H16" s="370">
        <f t="shared" si="0"/>
        <v>92</v>
      </c>
      <c r="I16" s="322">
        <f>IF($A16&lt;&gt;"", INDEX('1. Project Type'!$A$1:$O$101,ROW($E19),4), "")</f>
        <v>6</v>
      </c>
      <c r="J16" s="322">
        <f>IF($A16&lt;&gt;"", INDEX('2. Severity of Needs'!$A$1:$O$101,ROW($E19),5), "")</f>
        <v>9</v>
      </c>
      <c r="K16" s="322">
        <f>IF($A16&lt;&gt;"", INDEX('3. Percent Zero Income at Entry'!$A$1:$O$101,ROW($E19),5), "")</f>
        <v>2</v>
      </c>
      <c r="L16" s="322">
        <f>IF($A16&lt;&gt;"", INDEX('4. Participant Eligibility'!$A$1:$N$101,ROW($E19),5), "")</f>
        <v>6</v>
      </c>
      <c r="M16" s="322">
        <f>IF($A16&lt;&gt;"", INDEX('5. Housing First'!$A$1:$O$101,ROW($E16),5), "")</f>
        <v>10</v>
      </c>
      <c r="N16" s="322">
        <f>IF($A16&lt;&gt;"", INDEX('6. Opening Doors Goals'!$A$1:$O$101,ROW($E18),5), "")</f>
        <v>0</v>
      </c>
      <c r="O16" s="322" t="str">
        <f>IF($A16&lt;&gt;"", INDEX('6. Safety Improvement (DV Only)'!$A$1:$O$101,ROW($E18),4), "")</f>
        <v/>
      </c>
      <c r="P16" s="322">
        <f>IF($A16&lt;&gt;"", INDEX('7.Access to Mainstream Benefits'!$A$1:$O$101,ROW($E17),4), "")</f>
        <v>2</v>
      </c>
      <c r="Q16" s="322">
        <f>IF($A16&lt;&gt;"", INDEX('8.Connect to Maintream Benefits'!$A$1:$O$101,ROW($E17),6), "")</f>
        <v>2</v>
      </c>
      <c r="R16" s="499" t="str">
        <f>IF($A16&lt;&gt;"", INDEX('10. Application Narrative'!$A$1:$O$101,ROW($E16),4), "")</f>
        <v/>
      </c>
      <c r="S16" s="367" t="str">
        <f>IF($A16&lt;&gt;"", INDEX('9. Length of Stay'!$A$1:$O$99,ROW($E18),5), "")</f>
        <v/>
      </c>
      <c r="T16" s="367" t="str">
        <f>IF($A16&lt;&gt;"", INDEX('10a. Housing Stability (TH,SSO)'!$A$1:$O$101,ROW($E19),5), "")</f>
        <v/>
      </c>
      <c r="U16" s="367">
        <f>IF($A16&lt;&gt;"", INDEX('10b.Housing Stability (RRH,PSH)'!$A$1:$O$101,ROW($E19),5), "")</f>
        <v>10</v>
      </c>
      <c r="V16" s="367">
        <f>IF($A16&lt;&gt;"", INDEX('11. Returns to Homelessness'!$A$1:$O$101,ROW($E18),5), "")</f>
        <v>2</v>
      </c>
      <c r="W16" s="367">
        <f>IF($A16&lt;&gt;"", INDEX('12a. Earned Income Growth'!$A$1:$N$101,ROW($E19),5), "")</f>
        <v>2</v>
      </c>
      <c r="X16" s="367">
        <f>IF($A16&lt;&gt;"", INDEX('12b. NonEarned Income Growth'!$A$1:$N$101,ROW($E19),5), "")</f>
        <v>2</v>
      </c>
      <c r="Y16" s="367">
        <f>IF($A16&lt;&gt;"", INDEX('12c. Total Income Growth'!$A$1:$O$101,ROW($E19),5), "")</f>
        <v>6</v>
      </c>
      <c r="Z16" s="369">
        <f>IF($A16&lt;&gt;"", INDEX('13. Unit Utilization Rate'!$A$1:$O$101,ROW($E18),7), "")</f>
        <v>8</v>
      </c>
      <c r="AA16" s="510">
        <f>IF($A16&lt;&gt;"", INDEX('14. Drawdown Rates'!$A$1:$O$101,ROW($E16),5), "")</f>
        <v>0</v>
      </c>
      <c r="AB16" s="510">
        <f>IF($A16&lt;&gt;"", INDEX('15. Funds Expended'!$A$1:$P$101,ROW($E19),6), "")</f>
        <v>8</v>
      </c>
      <c r="AC16" s="510">
        <f>IF($A16&lt;&gt;"", INDEX('16a-b. Cost per Household'!$A$1:$O$101,ROW($E17),7), "")</f>
        <v>0</v>
      </c>
      <c r="AD16" s="510">
        <f>IF($A16&lt;&gt;"", INDEX('16c-d. Cost per Positive Exit'!$A$1:$O$101,ROW($E17),7), "")</f>
        <v>0</v>
      </c>
      <c r="AE16" s="510">
        <f>IF($A16&lt;&gt;"", INDEX('17. Timely APR Submission'!$A$1:$O$101,ROW($E16),5), "")</f>
        <v>2</v>
      </c>
      <c r="AF16" s="510">
        <f>IF($A16&lt;&gt;"", INDEX('18. HUD Monitoring'!$A$1:$O$101,ROW($E17),5), "")</f>
        <v>0</v>
      </c>
      <c r="AG16" s="368">
        <f>IF($A16&lt;&gt;"", INDEX('19a. CoC Meetings'!$A$1:$P$101,ROW($E18),5), "")</f>
        <v>2</v>
      </c>
      <c r="AH16" s="371">
        <f>IF($A16&lt;&gt;"", INDEX('19b-c. RHAB-LHOT Meetings'!$A$1:$P$101,ROW($E18),5), "")</f>
        <v>4</v>
      </c>
      <c r="AI16" s="368">
        <f>IF($A16&lt;&gt;"", INDEX('20. CoC Trainings Events'!$A$1:$M$101,ROW($E18),3), "")</f>
        <v>3</v>
      </c>
      <c r="AJ16" s="513">
        <f>IF($A16&lt;&gt;"", INDEX('21. HMIS Data Quality'!$A$1:$M$101,ROW($E18),6), "")</f>
        <v>6</v>
      </c>
      <c r="AK16" s="513">
        <f>IF($A16&lt;&gt;"", INDEX('22. Timeliness of Data Entry'!$A$1:$O$101,ROW($E16),5), "")</f>
        <v>0</v>
      </c>
      <c r="AL16" s="513">
        <f>IF($A16&lt;&gt;"", INDEX('25. HMIS Bed Inventory'!$A$1:$O$101,ROW($E16),5), "")</f>
        <v>0</v>
      </c>
      <c r="AM16" s="513">
        <f>IF($A16&lt;&gt;"", INDEX('23. HMIS Participation Bonus'!$A$1:$O$101,ROW($E16),5), "")</f>
        <v>0</v>
      </c>
    </row>
    <row r="17" spans="1:39" x14ac:dyDescent="0.25">
      <c r="A17" s="35" t="str">
        <f>IF(INDEX('CoC Ranking Data'!$A$1:$CF$106,ROW($E20),4)&lt;&gt;"",INDEX('CoC Ranking Data'!$A$1:$CF$106,ROW($E20),4),"")</f>
        <v>Connect, Inc.</v>
      </c>
      <c r="B17" s="35" t="str">
        <f>IF(INDEX('CoC Ranking Data'!$A$1:$CF$106,ROW($E20),5)&lt;&gt;"",INDEX('CoC Ranking Data'!$A$1:$CF$106,ROW($E20),5),"")</f>
        <v>Westmoreland Permanent Supportive Housing Expansion</v>
      </c>
      <c r="C17" s="297" t="str">
        <f>IF(INDEX('CoC Ranking Data'!$A$1:$CF$106,ROW($E20),6)&lt;&gt;"",INDEX('CoC Ranking Data'!$A$1:$CF$106,ROW($E20),6),"")</f>
        <v>PA0303L3E011811</v>
      </c>
      <c r="D17" s="297" t="str">
        <f>IF(INDEX('CoC Ranking Data'!$A$1:$CF$106,ROW($E20),7)&lt;&gt;"",INDEX('CoC Ranking Data'!$A$1:$CF$106,ROW($E20),7),"")</f>
        <v>PH</v>
      </c>
      <c r="E17" s="294"/>
      <c r="F17" s="663">
        <f t="shared" si="1"/>
        <v>72.5</v>
      </c>
      <c r="G17" s="370">
        <v>67.5</v>
      </c>
      <c r="H17" s="370">
        <f t="shared" si="0"/>
        <v>77.5</v>
      </c>
      <c r="I17" s="322">
        <f>IF($A17&lt;&gt;"", INDEX('1. Project Type'!$A$1:$O$101,ROW($E20),4), "")</f>
        <v>6</v>
      </c>
      <c r="J17" s="322">
        <f>IF($A17&lt;&gt;"", INDEX('2. Severity of Needs'!$A$1:$O$101,ROW($E20),5), "")</f>
        <v>4</v>
      </c>
      <c r="K17" s="322">
        <f>IF($A17&lt;&gt;"", INDEX('3. Percent Zero Income at Entry'!$A$1:$O$101,ROW($E20),5), "")</f>
        <v>0</v>
      </c>
      <c r="L17" s="322">
        <f>IF($A17&lt;&gt;"", INDEX('4. Participant Eligibility'!$A$1:$N$101,ROW($E20),5), "")</f>
        <v>6</v>
      </c>
      <c r="M17" s="322">
        <f>IF($A17&lt;&gt;"", INDEX('5. Housing First'!$A$1:$O$101,ROW($E17),5), "")</f>
        <v>10</v>
      </c>
      <c r="N17" s="322">
        <f>IF($A17&lt;&gt;"", INDEX('6. Opening Doors Goals'!$A$1:$O$101,ROW($E19),5), "")</f>
        <v>0</v>
      </c>
      <c r="O17" s="322" t="str">
        <f>IF($A17&lt;&gt;"", INDEX('6. Safety Improvement (DV Only)'!$A$1:$O$101,ROW($E19),4), "")</f>
        <v/>
      </c>
      <c r="P17" s="322">
        <f>IF($A17&lt;&gt;"", INDEX('7.Access to Mainstream Benefits'!$A$1:$O$101,ROW($E18),4), "")</f>
        <v>2</v>
      </c>
      <c r="Q17" s="322">
        <f>IF($A17&lt;&gt;"", INDEX('8.Connect to Maintream Benefits'!$A$1:$O$101,ROW($E18),6), "")</f>
        <v>2</v>
      </c>
      <c r="R17" s="499" t="str">
        <f>IF($A17&lt;&gt;"", INDEX('10. Application Narrative'!$A$1:$O$101,ROW($E17),4), "")</f>
        <v/>
      </c>
      <c r="S17" s="367" t="str">
        <f>IF($A17&lt;&gt;"", INDEX('9. Length of Stay'!$A$1:$O$99,ROW($E19),5), "")</f>
        <v/>
      </c>
      <c r="T17" s="367" t="str">
        <f>IF($A17&lt;&gt;"", INDEX('10a. Housing Stability (TH,SSO)'!$A$1:$O$101,ROW($E20),5), "")</f>
        <v/>
      </c>
      <c r="U17" s="367">
        <f>IF($A17&lt;&gt;"", INDEX('10b.Housing Stability (RRH,PSH)'!$A$1:$O$101,ROW($E20),5), "")</f>
        <v>10</v>
      </c>
      <c r="V17" s="367">
        <f>IF($A17&lt;&gt;"", INDEX('11. Returns to Homelessness'!$A$1:$O$101,ROW($E19),5), "")</f>
        <v>2</v>
      </c>
      <c r="W17" s="367">
        <f>IF($A17&lt;&gt;"", INDEX('12a. Earned Income Growth'!$A$1:$N$101,ROW($E20),5), "")</f>
        <v>2</v>
      </c>
      <c r="X17" s="367">
        <f>IF($A17&lt;&gt;"", INDEX('12b. NonEarned Income Growth'!$A$1:$N$101,ROW($E20),5), "")</f>
        <v>2</v>
      </c>
      <c r="Y17" s="367">
        <f>IF($A17&lt;&gt;"", INDEX('12c. Total Income Growth'!$A$1:$O$101,ROW($E20),5), "")</f>
        <v>6</v>
      </c>
      <c r="Z17" s="369">
        <f>IF($A17&lt;&gt;"", INDEX('13. Unit Utilization Rate'!$A$1:$O$101,ROW($E19),7), "")</f>
        <v>0</v>
      </c>
      <c r="AA17" s="510">
        <f>IF($A17&lt;&gt;"", INDEX('14. Drawdown Rates'!$A$1:$O$101,ROW($E17),5), "")</f>
        <v>3</v>
      </c>
      <c r="AB17" s="510">
        <f>IF($A17&lt;&gt;"", INDEX('15. Funds Expended'!$A$1:$P$101,ROW($E20),6), "")</f>
        <v>6</v>
      </c>
      <c r="AC17" s="510">
        <f>IF($A17&lt;&gt;"", INDEX('16a-b. Cost per Household'!$A$1:$O$101,ROW($E18),7), "")</f>
        <v>0</v>
      </c>
      <c r="AD17" s="510">
        <f>IF($A17&lt;&gt;"", INDEX('16c-d. Cost per Positive Exit'!$A$1:$O$101,ROW($E18),7), "")</f>
        <v>0</v>
      </c>
      <c r="AE17" s="510">
        <f>IF($A17&lt;&gt;"", INDEX('17. Timely APR Submission'!$A$1:$O$101,ROW($E17),5), "")</f>
        <v>2</v>
      </c>
      <c r="AF17" s="510">
        <f>IF($A17&lt;&gt;"", INDEX('18. HUD Monitoring'!$A$1:$O$101,ROW($E18),5), "")</f>
        <v>0</v>
      </c>
      <c r="AG17" s="368">
        <f>IF($A17&lt;&gt;"", INDEX('19a. CoC Meetings'!$A$1:$P$101,ROW($E19),5), "")</f>
        <v>2</v>
      </c>
      <c r="AH17" s="371">
        <f>IF($A17&lt;&gt;"", INDEX('19b-c. RHAB-LHOT Meetings'!$A$1:$P$101,ROW($E19),5), "")</f>
        <v>4</v>
      </c>
      <c r="AI17" s="368">
        <f>IF($A17&lt;&gt;"", INDEX('20. CoC Trainings Events'!$A$1:$M$101,ROW($E19),3), "")</f>
        <v>3</v>
      </c>
      <c r="AJ17" s="513">
        <f>IF($A17&lt;&gt;"", INDEX('21. HMIS Data Quality'!$A$1:$M$101,ROW($E19),6), "")</f>
        <v>5</v>
      </c>
      <c r="AK17" s="513">
        <f>IF($A17&lt;&gt;"", INDEX('22. Timeliness of Data Entry'!$A$1:$O$101,ROW($E17),5), "")</f>
        <v>0</v>
      </c>
      <c r="AL17" s="513">
        <f>IF($A17&lt;&gt;"", INDEX('25. HMIS Bed Inventory'!$A$1:$O$101,ROW($E17),5), "")</f>
        <v>0</v>
      </c>
      <c r="AM17" s="513">
        <f>IF($A17&lt;&gt;"", INDEX('23. HMIS Participation Bonus'!$A$1:$O$101,ROW($E17),5), "")</f>
        <v>0.5</v>
      </c>
    </row>
    <row r="18" spans="1:39" x14ac:dyDescent="0.25">
      <c r="A18" s="35" t="str">
        <f>IF(INDEX('CoC Ranking Data'!$A$1:$CF$106,ROW($E21),4)&lt;&gt;"",INDEX('CoC Ranking Data'!$A$1:$CF$106,ROW($E21),4),"")</f>
        <v>County of Butler, Human Services</v>
      </c>
      <c r="B18" s="35" t="str">
        <f>IF(INDEX('CoC Ranking Data'!$A$1:$CF$106,ROW($E21),5)&lt;&gt;"",INDEX('CoC Ranking Data'!$A$1:$CF$106,ROW($E21),5),"")</f>
        <v>Home Again Butler County</v>
      </c>
      <c r="C18" s="297" t="str">
        <f>IF(INDEX('CoC Ranking Data'!$A$1:$CF$106,ROW($E21),6)&lt;&gt;"",INDEX('CoC Ranking Data'!$A$1:$CF$106,ROW($E21),6),"")</f>
        <v>PA0539L3E011807</v>
      </c>
      <c r="D18" s="297" t="str">
        <f>IF(INDEX('CoC Ranking Data'!$A$1:$CF$106,ROW($E21),7)&lt;&gt;"",INDEX('CoC Ranking Data'!$A$1:$CF$106,ROW($E21),7),"")</f>
        <v>PH</v>
      </c>
      <c r="E18" s="294"/>
      <c r="F18" s="663">
        <f t="shared" si="1"/>
        <v>87.75</v>
      </c>
      <c r="G18" s="370">
        <v>94.5</v>
      </c>
      <c r="H18" s="370">
        <f t="shared" si="0"/>
        <v>81</v>
      </c>
      <c r="I18" s="322">
        <f>IF($A18&lt;&gt;"", INDEX('1. Project Type'!$A$1:$O$101,ROW($E21),4), "")</f>
        <v>6</v>
      </c>
      <c r="J18" s="322">
        <f>IF($A18&lt;&gt;"", INDEX('2. Severity of Needs'!$A$1:$O$101,ROW($E21),5), "")</f>
        <v>6</v>
      </c>
      <c r="K18" s="322">
        <f>IF($A18&lt;&gt;"", INDEX('3. Percent Zero Income at Entry'!$A$1:$O$101,ROW($E21),5), "")</f>
        <v>1</v>
      </c>
      <c r="L18" s="322">
        <f>IF($A18&lt;&gt;"", INDEX('4. Participant Eligibility'!$A$1:$N$101,ROW($E21),5), "")</f>
        <v>6</v>
      </c>
      <c r="M18" s="322">
        <f>IF($A18&lt;&gt;"", INDEX('5. Housing First'!$A$1:$O$101,ROW($E18),5), "")</f>
        <v>10</v>
      </c>
      <c r="N18" s="322">
        <f>IF($A18&lt;&gt;"", INDEX('6. Opening Doors Goals'!$A$1:$O$101,ROW($E20),5), "")</f>
        <v>0</v>
      </c>
      <c r="O18" s="322" t="str">
        <f>IF($A18&lt;&gt;"", INDEX('6. Safety Improvement (DV Only)'!$A$1:$O$101,ROW($E20),4), "")</f>
        <v/>
      </c>
      <c r="P18" s="322">
        <f>IF($A18&lt;&gt;"", INDEX('7.Access to Mainstream Benefits'!$A$1:$O$101,ROW($E19),4), "")</f>
        <v>2</v>
      </c>
      <c r="Q18" s="322">
        <f>IF($A18&lt;&gt;"", INDEX('8.Connect to Maintream Benefits'!$A$1:$O$101,ROW($E19),6), "")</f>
        <v>2</v>
      </c>
      <c r="R18" s="499" t="str">
        <f>IF($A18&lt;&gt;"", INDEX('10. Application Narrative'!$A$1:$O$101,ROW($E18),4), "")</f>
        <v/>
      </c>
      <c r="S18" s="367" t="str">
        <f>IF($A18&lt;&gt;"", INDEX('9. Length of Stay'!$A$1:$O$99,ROW($E20),5), "")</f>
        <v/>
      </c>
      <c r="T18" s="367" t="str">
        <f>IF($A18&lt;&gt;"", INDEX('10a. Housing Stability (TH,SSO)'!$A$1:$O$101,ROW($E21),5), "")</f>
        <v/>
      </c>
      <c r="U18" s="367">
        <f>IF($A18&lt;&gt;"", INDEX('10b.Housing Stability (RRH,PSH)'!$A$1:$O$101,ROW($E21),5), "")</f>
        <v>9</v>
      </c>
      <c r="V18" s="367">
        <f>IF($A18&lt;&gt;"", INDEX('11. Returns to Homelessness'!$A$1:$O$101,ROW($E20),5), "")</f>
        <v>2</v>
      </c>
      <c r="W18" s="367">
        <f>IF($A18&lt;&gt;"", INDEX('12a. Earned Income Growth'!$A$1:$N$101,ROW($E21),5), "")</f>
        <v>0</v>
      </c>
      <c r="X18" s="367">
        <f>IF($A18&lt;&gt;"", INDEX('12b. NonEarned Income Growth'!$A$1:$N$101,ROW($E21),5), "")</f>
        <v>2</v>
      </c>
      <c r="Y18" s="367">
        <f>IF($A18&lt;&gt;"", INDEX('12c. Total Income Growth'!$A$1:$O$101,ROW($E21),5), "")</f>
        <v>2</v>
      </c>
      <c r="Z18" s="369">
        <f>IF($A18&lt;&gt;"", INDEX('13. Unit Utilization Rate'!$A$1:$O$101,ROW($E20),7), "")</f>
        <v>4</v>
      </c>
      <c r="AA18" s="510">
        <f>IF($A18&lt;&gt;"", INDEX('14. Drawdown Rates'!$A$1:$O$101,ROW($E18),5), "")</f>
        <v>3</v>
      </c>
      <c r="AB18" s="510">
        <f>IF($A18&lt;&gt;"", INDEX('15. Funds Expended'!$A$1:$P$101,ROW($E21),6), "")</f>
        <v>8</v>
      </c>
      <c r="AC18" s="510">
        <f>IF($A18&lt;&gt;"", INDEX('16a-b. Cost per Household'!$A$1:$O$101,ROW($E19),7), "")</f>
        <v>1</v>
      </c>
      <c r="AD18" s="510">
        <f>IF($A18&lt;&gt;"", INDEX('16c-d. Cost per Positive Exit'!$A$1:$O$101,ROW($E19),7), "")</f>
        <v>1</v>
      </c>
      <c r="AE18" s="510">
        <f>IF($A18&lt;&gt;"", INDEX('17. Timely APR Submission'!$A$1:$O$101,ROW($E18),5), "")</f>
        <v>2</v>
      </c>
      <c r="AF18" s="510">
        <f>IF($A18&lt;&gt;"", INDEX('18. HUD Monitoring'!$A$1:$O$101,ROW($E19),5), "")</f>
        <v>0</v>
      </c>
      <c r="AG18" s="368">
        <f>IF($A18&lt;&gt;"", INDEX('19a. CoC Meetings'!$A$1:$P$101,ROW($E20),5), "")</f>
        <v>2</v>
      </c>
      <c r="AH18" s="371">
        <f>IF($A18&lt;&gt;"", INDEX('19b-c. RHAB-LHOT Meetings'!$A$1:$P$101,ROW($E20),5), "")</f>
        <v>4</v>
      </c>
      <c r="AI18" s="368">
        <f>IF($A18&lt;&gt;"", INDEX('20. CoC Trainings Events'!$A$1:$M$101,ROW($E20),3), "")</f>
        <v>3</v>
      </c>
      <c r="AJ18" s="513">
        <f>IF($A18&lt;&gt;"", INDEX('21. HMIS Data Quality'!$A$1:$M$101,ROW($E20),6), "")</f>
        <v>5</v>
      </c>
      <c r="AK18" s="513">
        <f>IF($A18&lt;&gt;"", INDEX('22. Timeliness of Data Entry'!$A$1:$O$101,ROW($E18),5), "")</f>
        <v>0</v>
      </c>
      <c r="AL18" s="513">
        <f>IF($A18&lt;&gt;"", INDEX('25. HMIS Bed Inventory'!$A$1:$O$101,ROW($E18),5), "")</f>
        <v>0</v>
      </c>
      <c r="AM18" s="513">
        <f>IF($A18&lt;&gt;"", INDEX('23. HMIS Participation Bonus'!$A$1:$O$101,ROW($E18),5), "")</f>
        <v>0</v>
      </c>
    </row>
    <row r="19" spans="1:39" x14ac:dyDescent="0.25">
      <c r="A19" s="35" t="str">
        <f>IF(INDEX('CoC Ranking Data'!$A$1:$CF$106,ROW($E22),4)&lt;&gt;"",INDEX('CoC Ranking Data'!$A$1:$CF$106,ROW($E22),4),"")</f>
        <v>County of Butler, Human Services</v>
      </c>
      <c r="B19" s="35" t="str">
        <f>IF(INDEX('CoC Ranking Data'!$A$1:$CF$106,ROW($E22),5)&lt;&gt;"",INDEX('CoC Ranking Data'!$A$1:$CF$106,ROW($E22),5),"")</f>
        <v>HOPE Project</v>
      </c>
      <c r="C19" s="297" t="str">
        <f>IF(INDEX('CoC Ranking Data'!$A$1:$CF$106,ROW($E22),6)&lt;&gt;"",INDEX('CoC Ranking Data'!$A$1:$CF$106,ROW($E22),6),"")</f>
        <v>PA0287L3E011811</v>
      </c>
      <c r="D19" s="297" t="str">
        <f>IF(INDEX('CoC Ranking Data'!$A$1:$CF$106,ROW($E22),7)&lt;&gt;"",INDEX('CoC Ranking Data'!$A$1:$CF$106,ROW($E22),7),"")</f>
        <v>PH</v>
      </c>
      <c r="E19" s="294"/>
      <c r="F19" s="663">
        <f t="shared" si="1"/>
        <v>83.5</v>
      </c>
      <c r="G19" s="370">
        <v>85</v>
      </c>
      <c r="H19" s="370">
        <f t="shared" si="0"/>
        <v>82</v>
      </c>
      <c r="I19" s="322">
        <f>IF($A19&lt;&gt;"", INDEX('1. Project Type'!$A$1:$O$101,ROW($E22),4), "")</f>
        <v>6</v>
      </c>
      <c r="J19" s="322">
        <f>IF($A19&lt;&gt;"", INDEX('2. Severity of Needs'!$A$1:$O$101,ROW($E22),5), "")</f>
        <v>6</v>
      </c>
      <c r="K19" s="322">
        <f>IF($A19&lt;&gt;"", INDEX('3. Percent Zero Income at Entry'!$A$1:$O$101,ROW($E22),5), "")</f>
        <v>2</v>
      </c>
      <c r="L19" s="322">
        <f>IF($A19&lt;&gt;"", INDEX('4. Participant Eligibility'!$A$1:$N$101,ROW($E22),5), "")</f>
        <v>6</v>
      </c>
      <c r="M19" s="322">
        <f>IF($A19&lt;&gt;"", INDEX('5. Housing First'!$A$1:$O$101,ROW($E19),5), "")</f>
        <v>10</v>
      </c>
      <c r="N19" s="322">
        <f>IF($A19&lt;&gt;"", INDEX('6. Opening Doors Goals'!$A$1:$O$101,ROW($E21),5), "")</f>
        <v>0</v>
      </c>
      <c r="O19" s="322" t="str">
        <f>IF($A19&lt;&gt;"", INDEX('6. Safety Improvement (DV Only)'!$A$1:$O$101,ROW($E21),4), "")</f>
        <v/>
      </c>
      <c r="P19" s="322">
        <f>IF($A19&lt;&gt;"", INDEX('7.Access to Mainstream Benefits'!$A$1:$O$101,ROW($E20),4), "")</f>
        <v>2</v>
      </c>
      <c r="Q19" s="322">
        <f>IF($A19&lt;&gt;"", INDEX('8.Connect to Maintream Benefits'!$A$1:$O$101,ROW($E20),6), "")</f>
        <v>2</v>
      </c>
      <c r="R19" s="499" t="str">
        <f>IF($A19&lt;&gt;"", INDEX('10. Application Narrative'!$A$1:$O$101,ROW($E19),4), "")</f>
        <v/>
      </c>
      <c r="S19" s="367" t="str">
        <f>IF($A19&lt;&gt;"", INDEX('9. Length of Stay'!$A$1:$O$99,ROW($E21),5), "")</f>
        <v/>
      </c>
      <c r="T19" s="367" t="str">
        <f>IF($A19&lt;&gt;"", INDEX('10a. Housing Stability (TH,SSO)'!$A$1:$O$101,ROW($E22),5), "")</f>
        <v/>
      </c>
      <c r="U19" s="367">
        <f>IF($A19&lt;&gt;"", INDEX('10b.Housing Stability (RRH,PSH)'!$A$1:$O$101,ROW($E22),5), "")</f>
        <v>6</v>
      </c>
      <c r="V19" s="367">
        <f>IF($A19&lt;&gt;"", INDEX('11. Returns to Homelessness'!$A$1:$O$101,ROW($E21),5), "")</f>
        <v>2</v>
      </c>
      <c r="W19" s="367">
        <f>IF($A19&lt;&gt;"", INDEX('12a. Earned Income Growth'!$A$1:$N$101,ROW($E22),5), "")</f>
        <v>2</v>
      </c>
      <c r="X19" s="367">
        <f>IF($A19&lt;&gt;"", INDEX('12b. NonEarned Income Growth'!$A$1:$N$101,ROW($E22),5), "")</f>
        <v>1</v>
      </c>
      <c r="Y19" s="367">
        <f>IF($A19&lt;&gt;"", INDEX('12c. Total Income Growth'!$A$1:$O$101,ROW($E22),5), "")</f>
        <v>6</v>
      </c>
      <c r="Z19" s="369">
        <f>IF($A19&lt;&gt;"", INDEX('13. Unit Utilization Rate'!$A$1:$O$101,ROW($E21),7), "")</f>
        <v>2</v>
      </c>
      <c r="AA19" s="510">
        <f>IF($A19&lt;&gt;"", INDEX('14. Drawdown Rates'!$A$1:$O$101,ROW($E19),5), "")</f>
        <v>3</v>
      </c>
      <c r="AB19" s="510">
        <f>IF($A19&lt;&gt;"", INDEX('15. Funds Expended'!$A$1:$P$101,ROW($E22),6), "")</f>
        <v>8</v>
      </c>
      <c r="AC19" s="510">
        <f>IF($A19&lt;&gt;"", INDEX('16a-b. Cost per Household'!$A$1:$O$101,ROW($E20),7), "")</f>
        <v>1</v>
      </c>
      <c r="AD19" s="510">
        <f>IF($A19&lt;&gt;"", INDEX('16c-d. Cost per Positive Exit'!$A$1:$O$101,ROW($E20),7), "")</f>
        <v>1</v>
      </c>
      <c r="AE19" s="510">
        <f>IF($A19&lt;&gt;"", INDEX('17. Timely APR Submission'!$A$1:$O$101,ROW($E19),5), "")</f>
        <v>2</v>
      </c>
      <c r="AF19" s="510">
        <f>IF($A19&lt;&gt;"", INDEX('18. HUD Monitoring'!$A$1:$O$101,ROW($E20),5), "")</f>
        <v>0</v>
      </c>
      <c r="AG19" s="368">
        <f>IF($A19&lt;&gt;"", INDEX('19a. CoC Meetings'!$A$1:$P$101,ROW($E21),5), "")</f>
        <v>2</v>
      </c>
      <c r="AH19" s="371">
        <f>IF($A19&lt;&gt;"", INDEX('19b-c. RHAB-LHOT Meetings'!$A$1:$P$101,ROW($E21),5), "")</f>
        <v>4</v>
      </c>
      <c r="AI19" s="368">
        <f>IF($A19&lt;&gt;"", INDEX('20. CoC Trainings Events'!$A$1:$M$101,ROW($E21),3), "")</f>
        <v>3</v>
      </c>
      <c r="AJ19" s="513">
        <f>IF($A19&lt;&gt;"", INDEX('21. HMIS Data Quality'!$A$1:$M$101,ROW($E21),6), "")</f>
        <v>5</v>
      </c>
      <c r="AK19" s="513">
        <f>IF($A19&lt;&gt;"", INDEX('22. Timeliness of Data Entry'!$A$1:$O$101,ROW($E19),5), "")</f>
        <v>0</v>
      </c>
      <c r="AL19" s="513">
        <f>IF($A19&lt;&gt;"", INDEX('25. HMIS Bed Inventory'!$A$1:$O$101,ROW($E19),5), "")</f>
        <v>0</v>
      </c>
      <c r="AM19" s="513">
        <f>IF($A19&lt;&gt;"", INDEX('23. HMIS Participation Bonus'!$A$1:$O$101,ROW($E19),5), "")</f>
        <v>0</v>
      </c>
    </row>
    <row r="20" spans="1:39" x14ac:dyDescent="0.25">
      <c r="A20" s="35" t="str">
        <f>IF(INDEX('CoC Ranking Data'!$A$1:$CF$106,ROW($E23),4)&lt;&gt;"",INDEX('CoC Ranking Data'!$A$1:$CF$106,ROW($E23),4),"")</f>
        <v>County of Butler, Human Services</v>
      </c>
      <c r="B20" s="35" t="str">
        <f>IF(INDEX('CoC Ranking Data'!$A$1:$CF$106,ROW($E23),5)&lt;&gt;"",INDEX('CoC Ranking Data'!$A$1:$CF$106,ROW($E23),5),"")</f>
        <v>Path Transition Age Project</v>
      </c>
      <c r="C20" s="297" t="str">
        <f>IF(INDEX('CoC Ranking Data'!$A$1:$CF$106,ROW($E23),6)&lt;&gt;"",INDEX('CoC Ranking Data'!$A$1:$CF$106,ROW($E23),6),"")</f>
        <v>PA0290L3E011811</v>
      </c>
      <c r="D20" s="297" t="str">
        <f>IF(INDEX('CoC Ranking Data'!$A$1:$CF$106,ROW($E23),7)&lt;&gt;"",INDEX('CoC Ranking Data'!$A$1:$CF$106,ROW($E23),7),"")</f>
        <v>PH</v>
      </c>
      <c r="E20" s="294"/>
      <c r="F20" s="663">
        <f t="shared" si="1"/>
        <v>84.5</v>
      </c>
      <c r="G20" s="370">
        <v>85</v>
      </c>
      <c r="H20" s="370">
        <f t="shared" si="0"/>
        <v>84</v>
      </c>
      <c r="I20" s="322">
        <f>IF($A20&lt;&gt;"", INDEX('1. Project Type'!$A$1:$O$101,ROW($E23),4), "")</f>
        <v>6</v>
      </c>
      <c r="J20" s="322">
        <f>IF($A20&lt;&gt;"", INDEX('2. Severity of Needs'!$A$1:$O$101,ROW($E23),5), "")</f>
        <v>8</v>
      </c>
      <c r="K20" s="322">
        <f>IF($A20&lt;&gt;"", INDEX('3. Percent Zero Income at Entry'!$A$1:$O$101,ROW($E23),5), "")</f>
        <v>2</v>
      </c>
      <c r="L20" s="322">
        <f>IF($A20&lt;&gt;"", INDEX('4. Participant Eligibility'!$A$1:$N$101,ROW($E23),5), "")</f>
        <v>6</v>
      </c>
      <c r="M20" s="322">
        <f>IF($A20&lt;&gt;"", INDEX('5. Housing First'!$A$1:$O$101,ROW($E20),5), "")</f>
        <v>10</v>
      </c>
      <c r="N20" s="322">
        <f>IF($A20&lt;&gt;"", INDEX('6. Opening Doors Goals'!$A$1:$O$101,ROW($E22),5), "")</f>
        <v>0</v>
      </c>
      <c r="O20" s="322" t="str">
        <f>IF($A20&lt;&gt;"", INDEX('6. Safety Improvement (DV Only)'!$A$1:$O$101,ROW($E22),4), "")</f>
        <v/>
      </c>
      <c r="P20" s="322">
        <f>IF($A20&lt;&gt;"", INDEX('7.Access to Mainstream Benefits'!$A$1:$O$101,ROW($E21),4), "")</f>
        <v>2</v>
      </c>
      <c r="Q20" s="322">
        <f>IF($A20&lt;&gt;"", INDEX('8.Connect to Maintream Benefits'!$A$1:$O$101,ROW($E21),6), "")</f>
        <v>2</v>
      </c>
      <c r="R20" s="499" t="str">
        <f>IF($A20&lt;&gt;"", INDEX('10. Application Narrative'!$A$1:$O$101,ROW($E20),4), "")</f>
        <v/>
      </c>
      <c r="S20" s="367" t="str">
        <f>IF($A20&lt;&gt;"", INDEX('9. Length of Stay'!$A$1:$O$99,ROW($E22),5), "")</f>
        <v/>
      </c>
      <c r="T20" s="367" t="str">
        <f>IF($A20&lt;&gt;"", INDEX('10a. Housing Stability (TH,SSO)'!$A$1:$O$101,ROW($E23),5), "")</f>
        <v/>
      </c>
      <c r="U20" s="367">
        <f>IF($A20&lt;&gt;"", INDEX('10b.Housing Stability (RRH,PSH)'!$A$1:$O$101,ROW($E23),5), "")</f>
        <v>10</v>
      </c>
      <c r="V20" s="367">
        <f>IF($A20&lt;&gt;"", INDEX('11. Returns to Homelessness'!$A$1:$O$101,ROW($E22),5), "")</f>
        <v>2</v>
      </c>
      <c r="W20" s="367">
        <f>IF($A20&lt;&gt;"", INDEX('12a. Earned Income Growth'!$A$1:$N$101,ROW($E23),5), "")</f>
        <v>0</v>
      </c>
      <c r="X20" s="367">
        <f>IF($A20&lt;&gt;"", INDEX('12b. NonEarned Income Growth'!$A$1:$N$101,ROW($E23),5), "")</f>
        <v>0</v>
      </c>
      <c r="Y20" s="367">
        <f>IF($A20&lt;&gt;"", INDEX('12c. Total Income Growth'!$A$1:$O$101,ROW($E23),5), "")</f>
        <v>4</v>
      </c>
      <c r="Z20" s="369">
        <f>IF($A20&lt;&gt;"", INDEX('13. Unit Utilization Rate'!$A$1:$O$101,ROW($E22),7), "")</f>
        <v>2</v>
      </c>
      <c r="AA20" s="510">
        <f>IF($A20&lt;&gt;"", INDEX('14. Drawdown Rates'!$A$1:$O$101,ROW($E20),5), "")</f>
        <v>3</v>
      </c>
      <c r="AB20" s="510">
        <f>IF($A20&lt;&gt;"", INDEX('15. Funds Expended'!$A$1:$P$101,ROW($E23),6), "")</f>
        <v>8</v>
      </c>
      <c r="AC20" s="510">
        <f>IF($A20&lt;&gt;"", INDEX('16a-b. Cost per Household'!$A$1:$O$101,ROW($E21),7), "")</f>
        <v>1</v>
      </c>
      <c r="AD20" s="510">
        <f>IF($A20&lt;&gt;"", INDEX('16c-d. Cost per Positive Exit'!$A$1:$O$101,ROW($E21),7), "")</f>
        <v>1</v>
      </c>
      <c r="AE20" s="510">
        <f>IF($A20&lt;&gt;"", INDEX('17. Timely APR Submission'!$A$1:$O$101,ROW($E20),5), "")</f>
        <v>2</v>
      </c>
      <c r="AF20" s="510">
        <f>IF($A20&lt;&gt;"", INDEX('18. HUD Monitoring'!$A$1:$O$101,ROW($E21),5), "")</f>
        <v>0</v>
      </c>
      <c r="AG20" s="368">
        <f>IF($A20&lt;&gt;"", INDEX('19a. CoC Meetings'!$A$1:$P$101,ROW($E22),5), "")</f>
        <v>2</v>
      </c>
      <c r="AH20" s="371">
        <f>IF($A20&lt;&gt;"", INDEX('19b-c. RHAB-LHOT Meetings'!$A$1:$P$101,ROW($E22),5), "")</f>
        <v>4</v>
      </c>
      <c r="AI20" s="368">
        <f>IF($A20&lt;&gt;"", INDEX('20. CoC Trainings Events'!$A$1:$M$101,ROW($E22),3), "")</f>
        <v>3</v>
      </c>
      <c r="AJ20" s="513">
        <f>IF($A20&lt;&gt;"", INDEX('21. HMIS Data Quality'!$A$1:$M$101,ROW($E22),6), "")</f>
        <v>6</v>
      </c>
      <c r="AK20" s="513">
        <f>IF($A20&lt;&gt;"", INDEX('22. Timeliness of Data Entry'!$A$1:$O$101,ROW($E20),5), "")</f>
        <v>0</v>
      </c>
      <c r="AL20" s="513">
        <f>IF($A20&lt;&gt;"", INDEX('25. HMIS Bed Inventory'!$A$1:$O$101,ROW($E20),5), "")</f>
        <v>0</v>
      </c>
      <c r="AM20" s="513">
        <f>IF($A20&lt;&gt;"", INDEX('23. HMIS Participation Bonus'!$A$1:$O$101,ROW($E20),5), "")</f>
        <v>0</v>
      </c>
    </row>
    <row r="21" spans="1:39" x14ac:dyDescent="0.25">
      <c r="A21" s="35" t="str">
        <f>IF(INDEX('CoC Ranking Data'!$A$1:$CF$106,ROW($E24),4)&lt;&gt;"",INDEX('CoC Ranking Data'!$A$1:$CF$106,ROW($E24),4),"")</f>
        <v>County of Greene</v>
      </c>
      <c r="B21" s="35" t="str">
        <f>IF(INDEX('CoC Ranking Data'!$A$1:$CF$106,ROW($E24),5)&lt;&gt;"",INDEX('CoC Ranking Data'!$A$1:$CF$106,ROW($E24),5),"")</f>
        <v>Greene County Rapid Rehousing Project</v>
      </c>
      <c r="C21" s="297" t="str">
        <f>IF(INDEX('CoC Ranking Data'!$A$1:$CF$106,ROW($E24),6)&lt;&gt;"",INDEX('CoC Ranking Data'!$A$1:$CF$106,ROW($E24),6),"")</f>
        <v>PA0780L3E011803</v>
      </c>
      <c r="D21" s="297" t="str">
        <f>IF(INDEX('CoC Ranking Data'!$A$1:$CF$106,ROW($E24),7)&lt;&gt;"",INDEX('CoC Ranking Data'!$A$1:$CF$106,ROW($E24),7),"")</f>
        <v>PH-RRH</v>
      </c>
      <c r="E21" s="294"/>
      <c r="F21" s="663">
        <f t="shared" si="1"/>
        <v>71</v>
      </c>
      <c r="G21" s="370">
        <v>67.5</v>
      </c>
      <c r="H21" s="370">
        <f t="shared" si="0"/>
        <v>74.5</v>
      </c>
      <c r="I21" s="322">
        <f>IF($A21&lt;&gt;"", INDEX('1. Project Type'!$A$1:$O$101,ROW($E24),4), "")</f>
        <v>5</v>
      </c>
      <c r="J21" s="322">
        <f>IF($A21&lt;&gt;"", INDEX('2. Severity of Needs'!$A$1:$O$101,ROW($E24),5), "")</f>
        <v>4</v>
      </c>
      <c r="K21" s="322">
        <f>IF($A21&lt;&gt;"", INDEX('3. Percent Zero Income at Entry'!$A$1:$O$101,ROW($E24),5), "")</f>
        <v>1</v>
      </c>
      <c r="L21" s="322">
        <f>IF($A21&lt;&gt;"", INDEX('4. Participant Eligibility'!$A$1:$N$101,ROW($E24),5), "")</f>
        <v>6</v>
      </c>
      <c r="M21" s="322">
        <f>IF($A21&lt;&gt;"", INDEX('5. Housing First'!$A$1:$O$101,ROW($E21),5), "")</f>
        <v>10</v>
      </c>
      <c r="N21" s="322">
        <f>IF($A21&lt;&gt;"", INDEX('6. Opening Doors Goals'!$A$1:$O$101,ROW($E23),5), "")</f>
        <v>0</v>
      </c>
      <c r="O21" s="322" t="str">
        <f>IF($A21&lt;&gt;"", INDEX('6. Safety Improvement (DV Only)'!$A$1:$O$101,ROW($E23),4), "")</f>
        <v/>
      </c>
      <c r="P21" s="322">
        <f>IF($A21&lt;&gt;"", INDEX('7.Access to Mainstream Benefits'!$A$1:$O$101,ROW($E22),4), "")</f>
        <v>2</v>
      </c>
      <c r="Q21" s="322">
        <f>IF($A21&lt;&gt;"", INDEX('8.Connect to Maintream Benefits'!$A$1:$O$101,ROW($E22),6), "")</f>
        <v>2</v>
      </c>
      <c r="R21" s="499" t="str">
        <f>IF($A21&lt;&gt;"", INDEX('10. Application Narrative'!$A$1:$O$101,ROW($E21),4), "")</f>
        <v/>
      </c>
      <c r="S21" s="367" t="str">
        <f>IF($A21&lt;&gt;"", INDEX('9. Length of Stay'!$A$1:$O$99,ROW($E23),5), "")</f>
        <v/>
      </c>
      <c r="T21" s="367" t="str">
        <f>IF($A21&lt;&gt;"", INDEX('10a. Housing Stability (TH,SSO)'!$A$1:$O$101,ROW($E24),5), "")</f>
        <v/>
      </c>
      <c r="U21" s="367">
        <f>IF($A21&lt;&gt;"", INDEX('10b.Housing Stability (RRH,PSH)'!$A$1:$O$101,ROW($E24),5), "")</f>
        <v>10</v>
      </c>
      <c r="V21" s="367">
        <f>IF($A21&lt;&gt;"", INDEX('11. Returns to Homelessness'!$A$1:$O$101,ROW($E23),5), "")</f>
        <v>2</v>
      </c>
      <c r="W21" s="367">
        <f>IF($A21&lt;&gt;"", INDEX('12a. Earned Income Growth'!$A$1:$N$101,ROW($E24),5), "")</f>
        <v>2</v>
      </c>
      <c r="X21" s="367">
        <f>IF($A21&lt;&gt;"", INDEX('12b. NonEarned Income Growth'!$A$1:$N$101,ROW($E24),5), "")</f>
        <v>2</v>
      </c>
      <c r="Y21" s="367">
        <f>IF($A21&lt;&gt;"", INDEX('12c. Total Income Growth'!$A$1:$O$101,ROW($E24),5), "")</f>
        <v>6</v>
      </c>
      <c r="Z21" s="369">
        <f>IF($A21&lt;&gt;"", INDEX('13. Unit Utilization Rate'!$A$1:$O$101,ROW($E23),7), "")</f>
        <v>0</v>
      </c>
      <c r="AA21" s="510">
        <f>IF($A21&lt;&gt;"", INDEX('14. Drawdown Rates'!$A$1:$O$101,ROW($E21),5), "")</f>
        <v>3</v>
      </c>
      <c r="AB21" s="510">
        <f>IF($A21&lt;&gt;"", INDEX('15. Funds Expended'!$A$1:$P$101,ROW($E24),6), "")</f>
        <v>0</v>
      </c>
      <c r="AC21" s="510">
        <f>IF($A21&lt;&gt;"", INDEX('16a-b. Cost per Household'!$A$1:$O$101,ROW($E22),7), "")</f>
        <v>1</v>
      </c>
      <c r="AD21" s="510">
        <f>IF($A21&lt;&gt;"", INDEX('16c-d. Cost per Positive Exit'!$A$1:$O$101,ROW($E22),7), "")</f>
        <v>1</v>
      </c>
      <c r="AE21" s="510">
        <f>IF($A21&lt;&gt;"", INDEX('17. Timely APR Submission'!$A$1:$O$101,ROW($E21),5), "")</f>
        <v>2</v>
      </c>
      <c r="AF21" s="510">
        <f>IF($A21&lt;&gt;"", INDEX('18. HUD Monitoring'!$A$1:$O$101,ROW($E22),5), "")</f>
        <v>0</v>
      </c>
      <c r="AG21" s="368">
        <f>IF($A21&lt;&gt;"", INDEX('19a. CoC Meetings'!$A$1:$P$101,ROW($E23),5), "")</f>
        <v>2</v>
      </c>
      <c r="AH21" s="371">
        <f>IF($A21&lt;&gt;"", INDEX('19b-c. RHAB-LHOT Meetings'!$A$1:$P$101,ROW($E23),5), "")</f>
        <v>4</v>
      </c>
      <c r="AI21" s="368">
        <f>IF($A21&lt;&gt;"", INDEX('20. CoC Trainings Events'!$A$1:$M$101,ROW($E23),3), "")</f>
        <v>3</v>
      </c>
      <c r="AJ21" s="513">
        <f>IF($A21&lt;&gt;"", INDEX('21. HMIS Data Quality'!$A$1:$M$101,ROW($E23),6), "")</f>
        <v>6</v>
      </c>
      <c r="AK21" s="513">
        <f>IF($A21&lt;&gt;"", INDEX('22. Timeliness of Data Entry'!$A$1:$O$101,ROW($E21),5), "")</f>
        <v>0</v>
      </c>
      <c r="AL21" s="513">
        <f>IF($A21&lt;&gt;"", INDEX('25. HMIS Bed Inventory'!$A$1:$O$101,ROW($E21),5), "")</f>
        <v>0</v>
      </c>
      <c r="AM21" s="513">
        <f>IF($A21&lt;&gt;"", INDEX('23. HMIS Participation Bonus'!$A$1:$O$101,ROW($E21),5), "")</f>
        <v>0.5</v>
      </c>
    </row>
    <row r="22" spans="1:39" x14ac:dyDescent="0.25">
      <c r="A22" s="35" t="str">
        <f>IF(INDEX('CoC Ranking Data'!$A$1:$CF$106,ROW($E25),4)&lt;&gt;"",INDEX('CoC Ranking Data'!$A$1:$CF$106,ROW($E25),4),"")</f>
        <v>County of Greene</v>
      </c>
      <c r="B22" s="35" t="str">
        <f>IF(INDEX('CoC Ranking Data'!$A$1:$CF$106,ROW($E25),5)&lt;&gt;"",INDEX('CoC Ranking Data'!$A$1:$CF$106,ROW($E25),5),"")</f>
        <v>Greene County Shelter + Care Project</v>
      </c>
      <c r="C22" s="297" t="str">
        <f>IF(INDEX('CoC Ranking Data'!$A$1:$CF$106,ROW($E25),6)&lt;&gt;"",INDEX('CoC Ranking Data'!$A$1:$CF$106,ROW($E25),6),"")</f>
        <v>PA0651L3E011806</v>
      </c>
      <c r="D22" s="297" t="str">
        <f>IF(INDEX('CoC Ranking Data'!$A$1:$CF$106,ROW($E25),7)&lt;&gt;"",INDEX('CoC Ranking Data'!$A$1:$CF$106,ROW($E25),7),"")</f>
        <v>PH</v>
      </c>
      <c r="E22" s="294"/>
      <c r="F22" s="663">
        <f t="shared" si="1"/>
        <v>68</v>
      </c>
      <c r="G22" s="370">
        <v>63.5</v>
      </c>
      <c r="H22" s="370">
        <f t="shared" si="0"/>
        <v>72.5</v>
      </c>
      <c r="I22" s="322">
        <f>IF($A22&lt;&gt;"", INDEX('1. Project Type'!$A$1:$O$101,ROW($E25),4), "")</f>
        <v>6</v>
      </c>
      <c r="J22" s="322">
        <f>IF($A22&lt;&gt;"", INDEX('2. Severity of Needs'!$A$1:$O$101,ROW($E25),5), "")</f>
        <v>2</v>
      </c>
      <c r="K22" s="322">
        <f>IF($A22&lt;&gt;"", INDEX('3. Percent Zero Income at Entry'!$A$1:$O$101,ROW($E25),5), "")</f>
        <v>0</v>
      </c>
      <c r="L22" s="322">
        <f>IF($A22&lt;&gt;"", INDEX('4. Participant Eligibility'!$A$1:$N$101,ROW($E25),5), "")</f>
        <v>6</v>
      </c>
      <c r="M22" s="322">
        <f>IF($A22&lt;&gt;"", INDEX('5. Housing First'!$A$1:$O$101,ROW($E22),5), "")</f>
        <v>10</v>
      </c>
      <c r="N22" s="322">
        <f>IF($A22&lt;&gt;"", INDEX('6. Opening Doors Goals'!$A$1:$O$101,ROW($E24),5), "")</f>
        <v>0</v>
      </c>
      <c r="O22" s="322" t="str">
        <f>IF($A22&lt;&gt;"", INDEX('6. Safety Improvement (DV Only)'!$A$1:$O$101,ROW($E24),4), "")</f>
        <v/>
      </c>
      <c r="P22" s="322">
        <f>IF($A22&lt;&gt;"", INDEX('7.Access to Mainstream Benefits'!$A$1:$O$101,ROW($E23),4), "")</f>
        <v>2</v>
      </c>
      <c r="Q22" s="322">
        <f>IF($A22&lt;&gt;"", INDEX('8.Connect to Maintream Benefits'!$A$1:$O$101,ROW($E23),6), "")</f>
        <v>2</v>
      </c>
      <c r="R22" s="499" t="str">
        <f>IF($A22&lt;&gt;"", INDEX('10. Application Narrative'!$A$1:$O$101,ROW($E22),4), "")</f>
        <v/>
      </c>
      <c r="S22" s="367" t="str">
        <f>IF($A22&lt;&gt;"", INDEX('9. Length of Stay'!$A$1:$O$99,ROW($E24),5), "")</f>
        <v/>
      </c>
      <c r="T22" s="367" t="str">
        <f>IF($A22&lt;&gt;"", INDEX('10a. Housing Stability (TH,SSO)'!$A$1:$O$101,ROW($E25),5), "")</f>
        <v/>
      </c>
      <c r="U22" s="367">
        <f>IF($A22&lt;&gt;"", INDEX('10b.Housing Stability (RRH,PSH)'!$A$1:$O$101,ROW($E25),5), "")</f>
        <v>10</v>
      </c>
      <c r="V22" s="367">
        <f>IF($A22&lt;&gt;"", INDEX('11. Returns to Homelessness'!$A$1:$O$101,ROW($E24),5), "")</f>
        <v>2</v>
      </c>
      <c r="W22" s="367">
        <f>IF($A22&lt;&gt;"", INDEX('12a. Earned Income Growth'!$A$1:$N$101,ROW($E25),5), "")</f>
        <v>2</v>
      </c>
      <c r="X22" s="367">
        <f>IF($A22&lt;&gt;"", INDEX('12b. NonEarned Income Growth'!$A$1:$N$101,ROW($E25),5), "")</f>
        <v>2</v>
      </c>
      <c r="Y22" s="367">
        <f>IF($A22&lt;&gt;"", INDEX('12c. Total Income Growth'!$A$1:$O$101,ROW($E25),5), "")</f>
        <v>6</v>
      </c>
      <c r="Z22" s="369">
        <f>IF($A22&lt;&gt;"", INDEX('13. Unit Utilization Rate'!$A$1:$O$101,ROW($E24),7), "")</f>
        <v>0</v>
      </c>
      <c r="AA22" s="510">
        <f>IF($A22&lt;&gt;"", INDEX('14. Drawdown Rates'!$A$1:$O$101,ROW($E22),5), "")</f>
        <v>3</v>
      </c>
      <c r="AB22" s="510">
        <f>IF($A22&lt;&gt;"", INDEX('15. Funds Expended'!$A$1:$P$101,ROW($E25),6), "")</f>
        <v>0</v>
      </c>
      <c r="AC22" s="510">
        <f>IF($A22&lt;&gt;"", INDEX('16a-b. Cost per Household'!$A$1:$O$101,ROW($E23),7), "")</f>
        <v>1</v>
      </c>
      <c r="AD22" s="510">
        <f>IF($A22&lt;&gt;"", INDEX('16c-d. Cost per Positive Exit'!$A$1:$O$101,ROW($E23),7), "")</f>
        <v>1</v>
      </c>
      <c r="AE22" s="510">
        <f>IF($A22&lt;&gt;"", INDEX('17. Timely APR Submission'!$A$1:$O$101,ROW($E22),5), "")</f>
        <v>2</v>
      </c>
      <c r="AF22" s="510">
        <f>IF($A22&lt;&gt;"", INDEX('18. HUD Monitoring'!$A$1:$O$101,ROW($E23),5), "")</f>
        <v>0</v>
      </c>
      <c r="AG22" s="368">
        <f>IF($A22&lt;&gt;"", INDEX('19a. CoC Meetings'!$A$1:$P$101,ROW($E24),5), "")</f>
        <v>2</v>
      </c>
      <c r="AH22" s="371">
        <f>IF($A22&lt;&gt;"", INDEX('19b-c. RHAB-LHOT Meetings'!$A$1:$P$101,ROW($E24),5), "")</f>
        <v>4</v>
      </c>
      <c r="AI22" s="368">
        <f>IF($A22&lt;&gt;"", INDEX('20. CoC Trainings Events'!$A$1:$M$101,ROW($E24),3), "")</f>
        <v>3</v>
      </c>
      <c r="AJ22" s="513">
        <f>IF($A22&lt;&gt;"", INDEX('21. HMIS Data Quality'!$A$1:$M$101,ROW($E24),6), "")</f>
        <v>6</v>
      </c>
      <c r="AK22" s="513">
        <f>IF($A22&lt;&gt;"", INDEX('22. Timeliness of Data Entry'!$A$1:$O$101,ROW($E22),5), "")</f>
        <v>0</v>
      </c>
      <c r="AL22" s="513">
        <f>IF($A22&lt;&gt;"", INDEX('25. HMIS Bed Inventory'!$A$1:$O$101,ROW($E22),5), "")</f>
        <v>0</v>
      </c>
      <c r="AM22" s="513">
        <f>IF($A22&lt;&gt;"", INDEX('23. HMIS Participation Bonus'!$A$1:$O$101,ROW($E22),5), "")</f>
        <v>0.5</v>
      </c>
    </row>
    <row r="23" spans="1:39" x14ac:dyDescent="0.25">
      <c r="A23" s="35" t="str">
        <f>IF(INDEX('CoC Ranking Data'!$A$1:$CF$106,ROW($E26),4)&lt;&gt;"",INDEX('CoC Ranking Data'!$A$1:$CF$106,ROW($E26),4),"")</f>
        <v>County of Greene</v>
      </c>
      <c r="B23" s="35" t="str">
        <f>IF(INDEX('CoC Ranking Data'!$A$1:$CF$106,ROW($E26),5)&lt;&gt;"",INDEX('CoC Ranking Data'!$A$1:$CF$106,ROW($E26),5),"")</f>
        <v>Greene County Supportive Housing Project</v>
      </c>
      <c r="C23" s="297" t="str">
        <f>IF(INDEX('CoC Ranking Data'!$A$1:$CF$106,ROW($E26),6)&lt;&gt;"",INDEX('CoC Ranking Data'!$A$1:$CF$106,ROW($E26),6),"")</f>
        <v>PA0538L3E011803</v>
      </c>
      <c r="D23" s="297" t="str">
        <f>IF(INDEX('CoC Ranking Data'!$A$1:$CF$106,ROW($E26),7)&lt;&gt;"",INDEX('CoC Ranking Data'!$A$1:$CF$106,ROW($E26),7),"")</f>
        <v>PH</v>
      </c>
      <c r="E23" s="294"/>
      <c r="F23" s="663">
        <f t="shared" si="1"/>
        <v>74.814999999999998</v>
      </c>
      <c r="G23" s="370">
        <v>78.13</v>
      </c>
      <c r="H23" s="370">
        <f t="shared" si="0"/>
        <v>71.5</v>
      </c>
      <c r="I23" s="322">
        <f>IF($A23&lt;&gt;"", INDEX('1. Project Type'!$A$1:$O$101,ROW($E26),4), "")</f>
        <v>6</v>
      </c>
      <c r="J23" s="322">
        <f>IF($A23&lt;&gt;"", INDEX('2. Severity of Needs'!$A$1:$O$101,ROW($E26),5), "")</f>
        <v>2</v>
      </c>
      <c r="K23" s="322">
        <f>IF($A23&lt;&gt;"", INDEX('3. Percent Zero Income at Entry'!$A$1:$O$101,ROW($E26),5), "")</f>
        <v>1</v>
      </c>
      <c r="L23" s="322">
        <f>IF($A23&lt;&gt;"", INDEX('4. Participant Eligibility'!$A$1:$N$101,ROW($E26),5), "")</f>
        <v>6</v>
      </c>
      <c r="M23" s="322">
        <f>IF($A23&lt;&gt;"", INDEX('5. Housing First'!$A$1:$O$101,ROW($E23),5), "")</f>
        <v>10</v>
      </c>
      <c r="N23" s="322">
        <f>IF($A23&lt;&gt;"", INDEX('6. Opening Doors Goals'!$A$1:$O$101,ROW($E25),5), "")</f>
        <v>0</v>
      </c>
      <c r="O23" s="322" t="str">
        <f>IF($A23&lt;&gt;"", INDEX('6. Safety Improvement (DV Only)'!$A$1:$O$101,ROW($E25),4), "")</f>
        <v/>
      </c>
      <c r="P23" s="322">
        <f>IF($A23&lt;&gt;"", INDEX('7.Access to Mainstream Benefits'!$A$1:$O$101,ROW($E24),4), "")</f>
        <v>2</v>
      </c>
      <c r="Q23" s="322">
        <f>IF($A23&lt;&gt;"", INDEX('8.Connect to Maintream Benefits'!$A$1:$O$101,ROW($E24),6), "")</f>
        <v>2</v>
      </c>
      <c r="R23" s="499" t="str">
        <f>IF($A23&lt;&gt;"", INDEX('10. Application Narrative'!$A$1:$O$101,ROW($E23),4), "")</f>
        <v/>
      </c>
      <c r="S23" s="367" t="str">
        <f>IF($A23&lt;&gt;"", INDEX('9. Length of Stay'!$A$1:$O$99,ROW($E25),5), "")</f>
        <v/>
      </c>
      <c r="T23" s="367" t="str">
        <f>IF($A23&lt;&gt;"", INDEX('10a. Housing Stability (TH,SSO)'!$A$1:$O$101,ROW($E26),5), "")</f>
        <v/>
      </c>
      <c r="U23" s="367">
        <f>IF($A23&lt;&gt;"", INDEX('10b.Housing Stability (RRH,PSH)'!$A$1:$O$101,ROW($E26),5), "")</f>
        <v>10</v>
      </c>
      <c r="V23" s="367">
        <f>IF($A23&lt;&gt;"", INDEX('11. Returns to Homelessness'!$A$1:$O$101,ROW($E25),5), "")</f>
        <v>2</v>
      </c>
      <c r="W23" s="367">
        <f>IF($A23&lt;&gt;"", INDEX('12a. Earned Income Growth'!$A$1:$N$101,ROW($E26),5), "")</f>
        <v>2</v>
      </c>
      <c r="X23" s="367">
        <f>IF($A23&lt;&gt;"", INDEX('12b. NonEarned Income Growth'!$A$1:$N$101,ROW($E26),5), "")</f>
        <v>0</v>
      </c>
      <c r="Y23" s="367">
        <f>IF($A23&lt;&gt;"", INDEX('12c. Total Income Growth'!$A$1:$O$101,ROW($E26),5), "")</f>
        <v>2</v>
      </c>
      <c r="Z23" s="369">
        <f>IF($A23&lt;&gt;"", INDEX('13. Unit Utilization Rate'!$A$1:$O$101,ROW($E25),7), "")</f>
        <v>0</v>
      </c>
      <c r="AA23" s="510">
        <f>IF($A23&lt;&gt;"", INDEX('14. Drawdown Rates'!$A$1:$O$101,ROW($E23),5), "")</f>
        <v>3</v>
      </c>
      <c r="AB23" s="510">
        <f>IF($A23&lt;&gt;"", INDEX('15. Funds Expended'!$A$1:$P$101,ROW($E26),6), "")</f>
        <v>6</v>
      </c>
      <c r="AC23" s="510">
        <f>IF($A23&lt;&gt;"", INDEX('16a-b. Cost per Household'!$A$1:$O$101,ROW($E24),7), "")</f>
        <v>0</v>
      </c>
      <c r="AD23" s="510">
        <f>IF($A23&lt;&gt;"", INDEX('16c-d. Cost per Positive Exit'!$A$1:$O$101,ROW($E24),7), "")</f>
        <v>0</v>
      </c>
      <c r="AE23" s="510">
        <f>IF($A23&lt;&gt;"", INDEX('17. Timely APR Submission'!$A$1:$O$101,ROW($E23),5), "")</f>
        <v>2</v>
      </c>
      <c r="AF23" s="510">
        <f>IF($A23&lt;&gt;"", INDEX('18. HUD Monitoring'!$A$1:$O$101,ROW($E24),5), "")</f>
        <v>0</v>
      </c>
      <c r="AG23" s="368">
        <f>IF($A23&lt;&gt;"", INDEX('19a. CoC Meetings'!$A$1:$P$101,ROW($E25),5), "")</f>
        <v>2</v>
      </c>
      <c r="AH23" s="371">
        <f>IF($A23&lt;&gt;"", INDEX('19b-c. RHAB-LHOT Meetings'!$A$1:$P$101,ROW($E25),5), "")</f>
        <v>4</v>
      </c>
      <c r="AI23" s="368">
        <f>IF($A23&lt;&gt;"", INDEX('20. CoC Trainings Events'!$A$1:$M$101,ROW($E25),3), "")</f>
        <v>3</v>
      </c>
      <c r="AJ23" s="513">
        <f>IF($A23&lt;&gt;"", INDEX('21. HMIS Data Quality'!$A$1:$M$101,ROW($E25),6), "")</f>
        <v>6</v>
      </c>
      <c r="AK23" s="513">
        <f>IF($A23&lt;&gt;"", INDEX('22. Timeliness of Data Entry'!$A$1:$O$101,ROW($E23),5), "")</f>
        <v>0</v>
      </c>
      <c r="AL23" s="513">
        <f>IF($A23&lt;&gt;"", INDEX('25. HMIS Bed Inventory'!$A$1:$O$101,ROW($E23),5), "")</f>
        <v>0</v>
      </c>
      <c r="AM23" s="513">
        <f>IF($A23&lt;&gt;"", INDEX('23. HMIS Participation Bonus'!$A$1:$O$101,ROW($E23),5), "")</f>
        <v>0.5</v>
      </c>
    </row>
    <row r="24" spans="1:39" x14ac:dyDescent="0.25">
      <c r="A24" s="35" t="str">
        <f>IF(INDEX('CoC Ranking Data'!$A$1:$CF$106,ROW($E27),4)&lt;&gt;"",INDEX('CoC Ranking Data'!$A$1:$CF$106,ROW($E27),4),"")</f>
        <v>County of Washington</v>
      </c>
      <c r="B24" s="35" t="str">
        <f>IF(INDEX('CoC Ranking Data'!$A$1:$CF$106,ROW($E27),5)&lt;&gt;"",INDEX('CoC Ranking Data'!$A$1:$CF$106,ROW($E27),5),"")</f>
        <v>Crossing Pointe</v>
      </c>
      <c r="C24" s="297" t="str">
        <f>IF(INDEX('CoC Ranking Data'!$A$1:$CF$106,ROW($E27),6)&lt;&gt;"",INDEX('CoC Ranking Data'!$A$1:$CF$106,ROW($E27),6),"")</f>
        <v>PA0845L3E011802</v>
      </c>
      <c r="D24" s="297" t="str">
        <f>IF(INDEX('CoC Ranking Data'!$A$1:$CF$106,ROW($E27),7)&lt;&gt;"",INDEX('CoC Ranking Data'!$A$1:$CF$106,ROW($E27),7),"")</f>
        <v>PH</v>
      </c>
      <c r="E24" s="294"/>
      <c r="F24" s="663">
        <f t="shared" si="1"/>
        <v>74.5</v>
      </c>
      <c r="G24" s="370" t="s">
        <v>874</v>
      </c>
      <c r="H24" s="370">
        <f t="shared" si="0"/>
        <v>74.5</v>
      </c>
      <c r="I24" s="322">
        <f>IF($A24&lt;&gt;"", INDEX('1. Project Type'!$A$1:$O$101,ROW($E27),4), "")</f>
        <v>6</v>
      </c>
      <c r="J24" s="322">
        <f>IF($A24&lt;&gt;"", INDEX('2. Severity of Needs'!$A$1:$O$101,ROW($E27),5), "")</f>
        <v>6</v>
      </c>
      <c r="K24" s="322">
        <f>IF($A24&lt;&gt;"", INDEX('3. Percent Zero Income at Entry'!$A$1:$O$101,ROW($E27),5), "")</f>
        <v>2</v>
      </c>
      <c r="L24" s="322">
        <f>IF($A24&lt;&gt;"", INDEX('4. Participant Eligibility'!$A$1:$N$101,ROW($E27),5), "")</f>
        <v>6</v>
      </c>
      <c r="M24" s="322">
        <f>IF($A24&lt;&gt;"", INDEX('5. Housing First'!$A$1:$O$101,ROW($E24),5), "")</f>
        <v>10</v>
      </c>
      <c r="N24" s="322">
        <f>IF($A24&lt;&gt;"", INDEX('6. Opening Doors Goals'!$A$1:$O$101,ROW($E26),5), "")</f>
        <v>0</v>
      </c>
      <c r="O24" s="322" t="str">
        <f>IF($A24&lt;&gt;"", INDEX('6. Safety Improvement (DV Only)'!$A$1:$O$101,ROW($E26),4), "")</f>
        <v/>
      </c>
      <c r="P24" s="322">
        <f>IF($A24&lt;&gt;"", INDEX('7.Access to Mainstream Benefits'!$A$1:$O$101,ROW($E25),4), "")</f>
        <v>2</v>
      </c>
      <c r="Q24" s="322">
        <f>IF($A24&lt;&gt;"", INDEX('8.Connect to Maintream Benefits'!$A$1:$O$101,ROW($E25),6), "")</f>
        <v>2</v>
      </c>
      <c r="R24" s="499" t="str">
        <f>IF($A24&lt;&gt;"", INDEX('10. Application Narrative'!$A$1:$O$101,ROW($E24),4), "")</f>
        <v/>
      </c>
      <c r="S24" s="367" t="str">
        <f>IF($A24&lt;&gt;"", INDEX('9. Length of Stay'!$A$1:$O$99,ROW($E26),5), "")</f>
        <v/>
      </c>
      <c r="T24" s="367" t="str">
        <f>IF($A24&lt;&gt;"", INDEX('10a. Housing Stability (TH,SSO)'!$A$1:$O$101,ROW($E27),5), "")</f>
        <v/>
      </c>
      <c r="U24" s="367">
        <f>IF($A24&lt;&gt;"", INDEX('10b.Housing Stability (RRH,PSH)'!$A$1:$O$101,ROW($E27),5), "")</f>
        <v>10</v>
      </c>
      <c r="V24" s="367">
        <f>IF($A24&lt;&gt;"", INDEX('11. Returns to Homelessness'!$A$1:$O$101,ROW($E26),5), "")</f>
        <v>2</v>
      </c>
      <c r="W24" s="367">
        <f>IF($A24&lt;&gt;"", INDEX('12a. Earned Income Growth'!$A$1:$N$101,ROW($E27),5), "")</f>
        <v>2</v>
      </c>
      <c r="X24" s="367">
        <f>IF($A24&lt;&gt;"", INDEX('12b. NonEarned Income Growth'!$A$1:$N$101,ROW($E27),5), "")</f>
        <v>0</v>
      </c>
      <c r="Y24" s="367">
        <f>IF($A24&lt;&gt;"", INDEX('12c. Total Income Growth'!$A$1:$O$101,ROW($E27),5), "")</f>
        <v>6</v>
      </c>
      <c r="Z24" s="369">
        <f>IF($A24&lt;&gt;"", INDEX('13. Unit Utilization Rate'!$A$1:$O$101,ROW($E26),7), "")</f>
        <v>0</v>
      </c>
      <c r="AA24" s="510">
        <f>IF($A24&lt;&gt;"", INDEX('14. Drawdown Rates'!$A$1:$O$101,ROW($E24),5), "")</f>
        <v>3</v>
      </c>
      <c r="AB24" s="510">
        <f>IF($A24&lt;&gt;"", INDEX('15. Funds Expended'!$A$1:$P$101,ROW($E27),6), "")</f>
        <v>0</v>
      </c>
      <c r="AC24" s="510">
        <f>IF($A24&lt;&gt;"", INDEX('16a-b. Cost per Household'!$A$1:$O$101,ROW($E25),7), "")</f>
        <v>0</v>
      </c>
      <c r="AD24" s="510">
        <f>IF($A24&lt;&gt;"", INDEX('16c-d. Cost per Positive Exit'!$A$1:$O$101,ROW($E25),7), "")</f>
        <v>0</v>
      </c>
      <c r="AE24" s="510">
        <f>IF($A24&lt;&gt;"", INDEX('17. Timely APR Submission'!$A$1:$O$101,ROW($E24),5), "")</f>
        <v>2</v>
      </c>
      <c r="AF24" s="510">
        <f>IF($A24&lt;&gt;"", INDEX('18. HUD Monitoring'!$A$1:$O$101,ROW($E25),5), "")</f>
        <v>0</v>
      </c>
      <c r="AG24" s="368">
        <f>IF($A24&lt;&gt;"", INDEX('19a. CoC Meetings'!$A$1:$P$101,ROW($E26),5), "")</f>
        <v>2</v>
      </c>
      <c r="AH24" s="371">
        <f>IF($A24&lt;&gt;"", INDEX('19b-c. RHAB-LHOT Meetings'!$A$1:$P$101,ROW($E26),5), "")</f>
        <v>4</v>
      </c>
      <c r="AI24" s="368">
        <f>IF($A24&lt;&gt;"", INDEX('20. CoC Trainings Events'!$A$1:$M$101,ROW($E26),3), "")</f>
        <v>3</v>
      </c>
      <c r="AJ24" s="513">
        <f>IF($A24&lt;&gt;"", INDEX('21. HMIS Data Quality'!$A$1:$M$101,ROW($E26),6), "")</f>
        <v>6</v>
      </c>
      <c r="AK24" s="513">
        <f>IF($A24&lt;&gt;"", INDEX('22. Timeliness of Data Entry'!$A$1:$O$101,ROW($E24),5), "")</f>
        <v>0</v>
      </c>
      <c r="AL24" s="513">
        <f>IF($A24&lt;&gt;"", INDEX('25. HMIS Bed Inventory'!$A$1:$O$101,ROW($E24),5), "")</f>
        <v>0</v>
      </c>
      <c r="AM24" s="513">
        <f>IF($A24&lt;&gt;"", INDEX('23. HMIS Participation Bonus'!$A$1:$O$101,ROW($E24),5), "")</f>
        <v>0.5</v>
      </c>
    </row>
    <row r="25" spans="1:39" x14ac:dyDescent="0.25">
      <c r="A25" s="35" t="str">
        <f>IF(INDEX('CoC Ranking Data'!$A$1:$CF$106,ROW($E28),4)&lt;&gt;"",INDEX('CoC Ranking Data'!$A$1:$CF$106,ROW($E28),4),"")</f>
        <v>County of Washington</v>
      </c>
      <c r="B25" s="35" t="str">
        <f>IF(INDEX('CoC Ranking Data'!$A$1:$CF$106,ROW($E28),5)&lt;&gt;"",INDEX('CoC Ranking Data'!$A$1:$CF$106,ROW($E28),5),"")</f>
        <v>Permanent Supportive Housing</v>
      </c>
      <c r="C25" s="297" t="str">
        <f>IF(INDEX('CoC Ranking Data'!$A$1:$CF$106,ROW($E28),6)&lt;&gt;"",INDEX('CoC Ranking Data'!$A$1:$CF$106,ROW($E28),6),"")</f>
        <v>PA0291L3E011811</v>
      </c>
      <c r="D25" s="297" t="str">
        <f>IF(INDEX('CoC Ranking Data'!$A$1:$CF$106,ROW($E28),7)&lt;&gt;"",INDEX('CoC Ranking Data'!$A$1:$CF$106,ROW($E28),7),"")</f>
        <v>PH</v>
      </c>
      <c r="E25" s="294"/>
      <c r="F25" s="663">
        <f t="shared" si="1"/>
        <v>75</v>
      </c>
      <c r="G25" s="370">
        <v>74.5</v>
      </c>
      <c r="H25" s="370">
        <f t="shared" si="0"/>
        <v>75.5</v>
      </c>
      <c r="I25" s="322">
        <f>IF($A25&lt;&gt;"", INDEX('1. Project Type'!$A$1:$O$101,ROW($E28),4), "")</f>
        <v>6</v>
      </c>
      <c r="J25" s="322">
        <f>IF($A25&lt;&gt;"", INDEX('2. Severity of Needs'!$A$1:$O$101,ROW($E28),5), "")</f>
        <v>4</v>
      </c>
      <c r="K25" s="322">
        <f>IF($A25&lt;&gt;"", INDEX('3. Percent Zero Income at Entry'!$A$1:$O$101,ROW($E28),5), "")</f>
        <v>1</v>
      </c>
      <c r="L25" s="322">
        <f>IF($A25&lt;&gt;"", INDEX('4. Participant Eligibility'!$A$1:$N$101,ROW($E28),5), "")</f>
        <v>6</v>
      </c>
      <c r="M25" s="322">
        <f>IF($A25&lt;&gt;"", INDEX('5. Housing First'!$A$1:$O$101,ROW($E25),5), "")</f>
        <v>10</v>
      </c>
      <c r="N25" s="322">
        <f>IF($A25&lt;&gt;"", INDEX('6. Opening Doors Goals'!$A$1:$O$101,ROW($E27),5), "")</f>
        <v>0</v>
      </c>
      <c r="O25" s="322" t="str">
        <f>IF($A25&lt;&gt;"", INDEX('6. Safety Improvement (DV Only)'!$A$1:$O$101,ROW($E27),4), "")</f>
        <v/>
      </c>
      <c r="P25" s="322">
        <f>IF($A25&lt;&gt;"", INDEX('7.Access to Mainstream Benefits'!$A$1:$O$101,ROW($E26),4), "")</f>
        <v>2</v>
      </c>
      <c r="Q25" s="322">
        <f>IF($A25&lt;&gt;"", INDEX('8.Connect to Maintream Benefits'!$A$1:$O$101,ROW($E26),6), "")</f>
        <v>2</v>
      </c>
      <c r="R25" s="499" t="str">
        <f>IF($A25&lt;&gt;"", INDEX('10. Application Narrative'!$A$1:$O$101,ROW($E25),4), "")</f>
        <v/>
      </c>
      <c r="S25" s="367" t="str">
        <f>IF($A25&lt;&gt;"", INDEX('9. Length of Stay'!$A$1:$O$99,ROW($E27),5), "")</f>
        <v/>
      </c>
      <c r="T25" s="367" t="str">
        <f>IF($A25&lt;&gt;"", INDEX('10a. Housing Stability (TH,SSO)'!$A$1:$O$101,ROW($E28),5), "")</f>
        <v/>
      </c>
      <c r="U25" s="367">
        <f>IF($A25&lt;&gt;"", INDEX('10b.Housing Stability (RRH,PSH)'!$A$1:$O$101,ROW($E28),5), "")</f>
        <v>10</v>
      </c>
      <c r="V25" s="367">
        <f>IF($A25&lt;&gt;"", INDEX('11. Returns to Homelessness'!$A$1:$O$101,ROW($E27),5), "")</f>
        <v>1</v>
      </c>
      <c r="W25" s="367">
        <f>IF($A25&lt;&gt;"", INDEX('12a. Earned Income Growth'!$A$1:$N$101,ROW($E28),5), "")</f>
        <v>2</v>
      </c>
      <c r="X25" s="367">
        <f>IF($A25&lt;&gt;"", INDEX('12b. NonEarned Income Growth'!$A$1:$N$101,ROW($E28),5), "")</f>
        <v>0</v>
      </c>
      <c r="Y25" s="367">
        <f>IF($A25&lt;&gt;"", INDEX('12c. Total Income Growth'!$A$1:$O$101,ROW($E28),5), "")</f>
        <v>4</v>
      </c>
      <c r="Z25" s="369">
        <f>IF($A25&lt;&gt;"", INDEX('13. Unit Utilization Rate'!$A$1:$O$101,ROW($E27),7), "")</f>
        <v>0</v>
      </c>
      <c r="AA25" s="510">
        <f>IF($A25&lt;&gt;"", INDEX('14. Drawdown Rates'!$A$1:$O$101,ROW($E25),5), "")</f>
        <v>3</v>
      </c>
      <c r="AB25" s="510">
        <f>IF($A25&lt;&gt;"", INDEX('15. Funds Expended'!$A$1:$P$101,ROW($E28),6), "")</f>
        <v>6</v>
      </c>
      <c r="AC25" s="510">
        <f>IF($A25&lt;&gt;"", INDEX('16a-b. Cost per Household'!$A$1:$O$101,ROW($E26),7), "")</f>
        <v>1</v>
      </c>
      <c r="AD25" s="510">
        <f>IF($A25&lt;&gt;"", INDEX('16c-d. Cost per Positive Exit'!$A$1:$O$101,ROW($E26),7), "")</f>
        <v>0</v>
      </c>
      <c r="AE25" s="510">
        <f>IF($A25&lt;&gt;"", INDEX('17. Timely APR Submission'!$A$1:$O$101,ROW($E25),5), "")</f>
        <v>2</v>
      </c>
      <c r="AF25" s="510">
        <f>IF($A25&lt;&gt;"", INDEX('18. HUD Monitoring'!$A$1:$O$101,ROW($E26),5), "")</f>
        <v>0</v>
      </c>
      <c r="AG25" s="368">
        <f>IF($A25&lt;&gt;"", INDEX('19a. CoC Meetings'!$A$1:$P$101,ROW($E27),5), "")</f>
        <v>2</v>
      </c>
      <c r="AH25" s="371">
        <f>IF($A25&lt;&gt;"", INDEX('19b-c. RHAB-LHOT Meetings'!$A$1:$P$101,ROW($E27),5), "")</f>
        <v>4</v>
      </c>
      <c r="AI25" s="368">
        <f>IF($A25&lt;&gt;"", INDEX('20. CoC Trainings Events'!$A$1:$M$101,ROW($E27),3), "")</f>
        <v>3</v>
      </c>
      <c r="AJ25" s="513">
        <f>IF($A25&lt;&gt;"", INDEX('21. HMIS Data Quality'!$A$1:$M$101,ROW($E27),6), "")</f>
        <v>6</v>
      </c>
      <c r="AK25" s="513">
        <f>IF($A25&lt;&gt;"", INDEX('22. Timeliness of Data Entry'!$A$1:$O$101,ROW($E25),5), "")</f>
        <v>0</v>
      </c>
      <c r="AL25" s="513">
        <f>IF($A25&lt;&gt;"", INDEX('25. HMIS Bed Inventory'!$A$1:$O$101,ROW($E25),5), "")</f>
        <v>0</v>
      </c>
      <c r="AM25" s="513">
        <f>IF($A25&lt;&gt;"", INDEX('23. HMIS Participation Bonus'!$A$1:$O$101,ROW($E25),5), "")</f>
        <v>0.5</v>
      </c>
    </row>
    <row r="26" spans="1:39" x14ac:dyDescent="0.25">
      <c r="A26" s="35" t="str">
        <f>IF(INDEX('CoC Ranking Data'!$A$1:$CF$106,ROW($E29),4)&lt;&gt;"",INDEX('CoC Ranking Data'!$A$1:$CF$106,ROW($E29),4),"")</f>
        <v>County of Washington</v>
      </c>
      <c r="B26" s="35" t="str">
        <f>IF(INDEX('CoC Ranking Data'!$A$1:$CF$106,ROW($E29),5)&lt;&gt;"",INDEX('CoC Ranking Data'!$A$1:$CF$106,ROW($E29),5),"")</f>
        <v>Shelter plus Care - Washington City Mission</v>
      </c>
      <c r="C26" s="297" t="str">
        <f>IF(INDEX('CoC Ranking Data'!$A$1:$CF$106,ROW($E29),6)&lt;&gt;"",INDEX('CoC Ranking Data'!$A$1:$CF$106,ROW($E29),6),"")</f>
        <v>PA0457L3E011804</v>
      </c>
      <c r="D26" s="297" t="str">
        <f>IF(INDEX('CoC Ranking Data'!$A$1:$CF$106,ROW($E29),7)&lt;&gt;"",INDEX('CoC Ranking Data'!$A$1:$CF$106,ROW($E29),7),"")</f>
        <v>PH</v>
      </c>
      <c r="E26" s="294"/>
      <c r="F26" s="663">
        <f t="shared" si="1"/>
        <v>67.5</v>
      </c>
      <c r="G26" s="370">
        <v>72</v>
      </c>
      <c r="H26" s="370">
        <f t="shared" si="0"/>
        <v>63</v>
      </c>
      <c r="I26" s="322">
        <f>IF($A26&lt;&gt;"", INDEX('1. Project Type'!$A$1:$O$101,ROW($E29),4), "")</f>
        <v>6</v>
      </c>
      <c r="J26" s="322">
        <f>IF($A26&lt;&gt;"", INDEX('2. Severity of Needs'!$A$1:$O$101,ROW($E29),5), "")</f>
        <v>6</v>
      </c>
      <c r="K26" s="322">
        <f>IF($A26&lt;&gt;"", INDEX('3. Percent Zero Income at Entry'!$A$1:$O$101,ROW($E29),5), "")</f>
        <v>2</v>
      </c>
      <c r="L26" s="322">
        <f>IF($A26&lt;&gt;"", INDEX('4. Participant Eligibility'!$A$1:$N$101,ROW($E29),5), "")</f>
        <v>6</v>
      </c>
      <c r="M26" s="322">
        <f>IF($A26&lt;&gt;"", INDEX('5. Housing First'!$A$1:$O$101,ROW($E26),5), "")</f>
        <v>10</v>
      </c>
      <c r="N26" s="322">
        <f>IF($A26&lt;&gt;"", INDEX('6. Opening Doors Goals'!$A$1:$O$101,ROW($E28),5), "")</f>
        <v>0</v>
      </c>
      <c r="O26" s="322" t="str">
        <f>IF($A26&lt;&gt;"", INDEX('6. Safety Improvement (DV Only)'!$A$1:$O$101,ROW($E28),4), "")</f>
        <v/>
      </c>
      <c r="P26" s="322">
        <f>IF($A26&lt;&gt;"", INDEX('7.Access to Mainstream Benefits'!$A$1:$O$101,ROW($E27),4), "")</f>
        <v>2</v>
      </c>
      <c r="Q26" s="322">
        <f>IF($A26&lt;&gt;"", INDEX('8.Connect to Maintream Benefits'!$A$1:$O$101,ROW($E27),6), "")</f>
        <v>2</v>
      </c>
      <c r="R26" s="499" t="str">
        <f>IF($A26&lt;&gt;"", INDEX('10. Application Narrative'!$A$1:$O$101,ROW($E26),4), "")</f>
        <v/>
      </c>
      <c r="S26" s="367" t="str">
        <f>IF($A26&lt;&gt;"", INDEX('9. Length of Stay'!$A$1:$O$99,ROW($E28),5), "")</f>
        <v/>
      </c>
      <c r="T26" s="367" t="str">
        <f>IF($A26&lt;&gt;"", INDEX('10a. Housing Stability (TH,SSO)'!$A$1:$O$101,ROW($E29),5), "")</f>
        <v/>
      </c>
      <c r="U26" s="367">
        <f>IF($A26&lt;&gt;"", INDEX('10b.Housing Stability (RRH,PSH)'!$A$1:$O$101,ROW($E29),5), "")</f>
        <v>8</v>
      </c>
      <c r="V26" s="367">
        <f>IF($A26&lt;&gt;"", INDEX('11. Returns to Homelessness'!$A$1:$O$101,ROW($E28),5), "")</f>
        <v>2</v>
      </c>
      <c r="W26" s="367">
        <f>IF($A26&lt;&gt;"", INDEX('12a. Earned Income Growth'!$A$1:$N$101,ROW($E29),5), "")</f>
        <v>1</v>
      </c>
      <c r="X26" s="367">
        <f>IF($A26&lt;&gt;"", INDEX('12b. NonEarned Income Growth'!$A$1:$N$101,ROW($E29),5), "")</f>
        <v>0</v>
      </c>
      <c r="Y26" s="367">
        <f>IF($A26&lt;&gt;"", INDEX('12c. Total Income Growth'!$A$1:$O$101,ROW($E29),5), "")</f>
        <v>2</v>
      </c>
      <c r="Z26" s="369">
        <f>IF($A26&lt;&gt;"", INDEX('13. Unit Utilization Rate'!$A$1:$O$101,ROW($E28),7), "")</f>
        <v>0</v>
      </c>
      <c r="AA26" s="510">
        <f>IF($A26&lt;&gt;"", INDEX('14. Drawdown Rates'!$A$1:$O$101,ROW($E26),5), "")</f>
        <v>3</v>
      </c>
      <c r="AB26" s="510">
        <f>IF($A26&lt;&gt;"", INDEX('15. Funds Expended'!$A$1:$P$101,ROW($E29),6), "")</f>
        <v>0</v>
      </c>
      <c r="AC26" s="510">
        <f>IF($A26&lt;&gt;"", INDEX('16a-b. Cost per Household'!$A$1:$O$101,ROW($E27),7), "")</f>
        <v>1</v>
      </c>
      <c r="AD26" s="510">
        <f>IF($A26&lt;&gt;"", INDEX('16c-d. Cost per Positive Exit'!$A$1:$O$101,ROW($E27),7), "")</f>
        <v>1</v>
      </c>
      <c r="AE26" s="510" t="str">
        <f>IF($A26&lt;&gt;"", INDEX('17. Timely APR Submission'!$A$1:$O$101,ROW($E26),5), "")</f>
        <v/>
      </c>
      <c r="AF26" s="510">
        <f>IF($A26&lt;&gt;"", INDEX('18. HUD Monitoring'!$A$1:$O$101,ROW($E27),5), "")</f>
        <v>0</v>
      </c>
      <c r="AG26" s="368">
        <f>IF($A26&lt;&gt;"", INDEX('19a. CoC Meetings'!$A$1:$P$101,ROW($E28),5), "")</f>
        <v>2</v>
      </c>
      <c r="AH26" s="371">
        <f>IF($A26&lt;&gt;"", INDEX('19b-c. RHAB-LHOT Meetings'!$A$1:$P$101,ROW($E28),5), "")</f>
        <v>2</v>
      </c>
      <c r="AI26" s="368">
        <f>IF($A26&lt;&gt;"", INDEX('20. CoC Trainings Events'!$A$1:$M$101,ROW($E28),3), "")</f>
        <v>2.5</v>
      </c>
      <c r="AJ26" s="513">
        <f>IF($A26&lt;&gt;"", INDEX('21. HMIS Data Quality'!$A$1:$M$101,ROW($E28),6), "")</f>
        <v>4</v>
      </c>
      <c r="AK26" s="513">
        <f>IF($A26&lt;&gt;"", INDEX('22. Timeliness of Data Entry'!$A$1:$O$101,ROW($E26),5), "")</f>
        <v>0</v>
      </c>
      <c r="AL26" s="513">
        <f>IF($A26&lt;&gt;"", INDEX('25. HMIS Bed Inventory'!$A$1:$O$101,ROW($E26),5), "")</f>
        <v>0</v>
      </c>
      <c r="AM26" s="513">
        <f>IF($A26&lt;&gt;"", INDEX('23. HMIS Participation Bonus'!$A$1:$O$101,ROW($E26),5), "")</f>
        <v>0.5</v>
      </c>
    </row>
    <row r="27" spans="1:39" x14ac:dyDescent="0.25">
      <c r="A27" s="35" t="str">
        <f>IF(INDEX('CoC Ranking Data'!$A$1:$CF$106,ROW($E30),4)&lt;&gt;"",INDEX('CoC Ranking Data'!$A$1:$CF$106,ROW($E30),4),"")</f>
        <v>County of Washington</v>
      </c>
      <c r="B27" s="35" t="str">
        <f>IF(INDEX('CoC Ranking Data'!$A$1:$CF$106,ROW($E30),5)&lt;&gt;"",INDEX('CoC Ranking Data'!$A$1:$CF$106,ROW($E30),5),"")</f>
        <v>Shelter plus Care I</v>
      </c>
      <c r="C27" s="297" t="str">
        <f>IF(INDEX('CoC Ranking Data'!$A$1:$CF$106,ROW($E30),6)&lt;&gt;"",INDEX('CoC Ranking Data'!$A$1:$CF$106,ROW($E30),6),"")</f>
        <v>PA0296L3E011811</v>
      </c>
      <c r="D27" s="297" t="str">
        <f>IF(INDEX('CoC Ranking Data'!$A$1:$CF$106,ROW($E30),7)&lt;&gt;"",INDEX('CoC Ranking Data'!$A$1:$CF$106,ROW($E30),7),"")</f>
        <v>PH</v>
      </c>
      <c r="E27" s="294"/>
      <c r="F27" s="663">
        <f t="shared" si="1"/>
        <v>70.75</v>
      </c>
      <c r="G27" s="370">
        <v>67.5</v>
      </c>
      <c r="H27" s="370">
        <f t="shared" si="0"/>
        <v>74</v>
      </c>
      <c r="I27" s="322">
        <f>IF($A27&lt;&gt;"", INDEX('1. Project Type'!$A$1:$O$101,ROW($E30),4), "")</f>
        <v>6</v>
      </c>
      <c r="J27" s="322">
        <f>IF($A27&lt;&gt;"", INDEX('2. Severity of Needs'!$A$1:$O$101,ROW($E30),5), "")</f>
        <v>4</v>
      </c>
      <c r="K27" s="322">
        <f>IF($A27&lt;&gt;"", INDEX('3. Percent Zero Income at Entry'!$A$1:$O$101,ROW($E30),5), "")</f>
        <v>0</v>
      </c>
      <c r="L27" s="322">
        <f>IF($A27&lt;&gt;"", INDEX('4. Participant Eligibility'!$A$1:$N$101,ROW($E30),5), "")</f>
        <v>0</v>
      </c>
      <c r="M27" s="322">
        <f>IF($A27&lt;&gt;"", INDEX('5. Housing First'!$A$1:$O$101,ROW($E27),5), "")</f>
        <v>10</v>
      </c>
      <c r="N27" s="322">
        <f>IF($A27&lt;&gt;"", INDEX('6. Opening Doors Goals'!$A$1:$O$101,ROW($E29),5), "")</f>
        <v>0</v>
      </c>
      <c r="O27" s="322" t="str">
        <f>IF($A27&lt;&gt;"", INDEX('6. Safety Improvement (DV Only)'!$A$1:$O$101,ROW($E29),4), "")</f>
        <v/>
      </c>
      <c r="P27" s="322">
        <f>IF($A27&lt;&gt;"", INDEX('7.Access to Mainstream Benefits'!$A$1:$O$101,ROW($E28),4), "")</f>
        <v>2</v>
      </c>
      <c r="Q27" s="322">
        <f>IF($A27&lt;&gt;"", INDEX('8.Connect to Maintream Benefits'!$A$1:$O$101,ROW($E28),6), "")</f>
        <v>2</v>
      </c>
      <c r="R27" s="499" t="str">
        <f>IF($A27&lt;&gt;"", INDEX('10. Application Narrative'!$A$1:$O$101,ROW($E27),4), "")</f>
        <v/>
      </c>
      <c r="S27" s="367" t="str">
        <f>IF($A27&lt;&gt;"", INDEX('9. Length of Stay'!$A$1:$O$99,ROW($E29),5), "")</f>
        <v/>
      </c>
      <c r="T27" s="367" t="str">
        <f>IF($A27&lt;&gt;"", INDEX('10a. Housing Stability (TH,SSO)'!$A$1:$O$101,ROW($E30),5), "")</f>
        <v/>
      </c>
      <c r="U27" s="367">
        <f>IF($A27&lt;&gt;"", INDEX('10b.Housing Stability (RRH,PSH)'!$A$1:$O$101,ROW($E30),5), "")</f>
        <v>10</v>
      </c>
      <c r="V27" s="367">
        <f>IF($A27&lt;&gt;"", INDEX('11. Returns to Homelessness'!$A$1:$O$101,ROW($E29),5), "")</f>
        <v>2</v>
      </c>
      <c r="W27" s="367">
        <f>IF($A27&lt;&gt;"", INDEX('12a. Earned Income Growth'!$A$1:$N$101,ROW($E30),5), "")</f>
        <v>0</v>
      </c>
      <c r="X27" s="367">
        <f>IF($A27&lt;&gt;"", INDEX('12b. NonEarned Income Growth'!$A$1:$N$101,ROW($E30),5), "")</f>
        <v>2</v>
      </c>
      <c r="Y27" s="367">
        <f>IF($A27&lt;&gt;"", INDEX('12c. Total Income Growth'!$A$1:$O$101,ROW($E30),5), "")</f>
        <v>4</v>
      </c>
      <c r="Z27" s="369">
        <f>IF($A27&lt;&gt;"", INDEX('13. Unit Utilization Rate'!$A$1:$O$101,ROW($E29),7), "")</f>
        <v>8</v>
      </c>
      <c r="AA27" s="510">
        <f>IF($A27&lt;&gt;"", INDEX('14. Drawdown Rates'!$A$1:$O$101,ROW($E27),5), "")</f>
        <v>3</v>
      </c>
      <c r="AB27" s="510">
        <f>IF($A27&lt;&gt;"", INDEX('15. Funds Expended'!$A$1:$P$101,ROW($E30),6), "")</f>
        <v>3</v>
      </c>
      <c r="AC27" s="510">
        <f>IF($A27&lt;&gt;"", INDEX('16a-b. Cost per Household'!$A$1:$O$101,ROW($E28),7), "")</f>
        <v>1</v>
      </c>
      <c r="AD27" s="510">
        <f>IF($A27&lt;&gt;"", INDEX('16c-d. Cost per Positive Exit'!$A$1:$O$101,ROW($E28),7), "")</f>
        <v>1</v>
      </c>
      <c r="AE27" s="510">
        <f>IF($A27&lt;&gt;"", INDEX('17. Timely APR Submission'!$A$1:$O$101,ROW($E27),5), "")</f>
        <v>2</v>
      </c>
      <c r="AF27" s="510">
        <f>IF($A27&lt;&gt;"", INDEX('18. HUD Monitoring'!$A$1:$O$101,ROW($E28),5), "")</f>
        <v>0</v>
      </c>
      <c r="AG27" s="368">
        <f>IF($A27&lt;&gt;"", INDEX('19a. CoC Meetings'!$A$1:$P$101,ROW($E29),5), "")</f>
        <v>2</v>
      </c>
      <c r="AH27" s="371">
        <f>IF($A27&lt;&gt;"", INDEX('19b-c. RHAB-LHOT Meetings'!$A$1:$P$101,ROW($E29),5), "")</f>
        <v>4</v>
      </c>
      <c r="AI27" s="368">
        <f>IF($A27&lt;&gt;"", INDEX('20. CoC Trainings Events'!$A$1:$M$101,ROW($E29),3), "")</f>
        <v>3</v>
      </c>
      <c r="AJ27" s="513">
        <f>IF($A27&lt;&gt;"", INDEX('21. HMIS Data Quality'!$A$1:$M$101,ROW($E29),6), "")</f>
        <v>5</v>
      </c>
      <c r="AK27" s="513">
        <f>IF($A27&lt;&gt;"", INDEX('22. Timeliness of Data Entry'!$A$1:$O$101,ROW($E27),5), "")</f>
        <v>0</v>
      </c>
      <c r="AL27" s="513">
        <f>IF($A27&lt;&gt;"", INDEX('25. HMIS Bed Inventory'!$A$1:$O$101,ROW($E27),5), "")</f>
        <v>0</v>
      </c>
      <c r="AM27" s="513">
        <f>IF($A27&lt;&gt;"", INDEX('23. HMIS Participation Bonus'!$A$1:$O$101,ROW($E27),5), "")</f>
        <v>0</v>
      </c>
    </row>
    <row r="28" spans="1:39" x14ac:dyDescent="0.25">
      <c r="A28" s="35" t="str">
        <f>IF(INDEX('CoC Ranking Data'!$A$1:$CF$106,ROW($E31),4)&lt;&gt;"",INDEX('CoC Ranking Data'!$A$1:$CF$106,ROW($E31),4),"")</f>
        <v>County of Washington</v>
      </c>
      <c r="B28" s="35" t="str">
        <f>IF(INDEX('CoC Ranking Data'!$A$1:$CF$106,ROW($E31),5)&lt;&gt;"",INDEX('CoC Ranking Data'!$A$1:$CF$106,ROW($E31),5),"")</f>
        <v>Supportive Living</v>
      </c>
      <c r="C28" s="297" t="str">
        <f>IF(INDEX('CoC Ranking Data'!$A$1:$CF$106,ROW($E31),6)&lt;&gt;"",INDEX('CoC Ranking Data'!$A$1:$CF$106,ROW($E31),6),"")</f>
        <v>PA0779L3E011803</v>
      </c>
      <c r="D28" s="297" t="str">
        <f>IF(INDEX('CoC Ranking Data'!$A$1:$CF$106,ROW($E31),7)&lt;&gt;"",INDEX('CoC Ranking Data'!$A$1:$CF$106,ROW($E31),7),"")</f>
        <v>PH</v>
      </c>
      <c r="E28" s="294"/>
      <c r="F28" s="663">
        <f t="shared" si="1"/>
        <v>85.75</v>
      </c>
      <c r="G28" s="370">
        <v>83</v>
      </c>
      <c r="H28" s="370">
        <f t="shared" si="0"/>
        <v>88.5</v>
      </c>
      <c r="I28" s="322">
        <f>IF($A28&lt;&gt;"", INDEX('1. Project Type'!$A$1:$O$101,ROW($E31),4), "")</f>
        <v>6</v>
      </c>
      <c r="J28" s="322">
        <f>IF($A28&lt;&gt;"", INDEX('2. Severity of Needs'!$A$1:$O$101,ROW($E31),5), "")</f>
        <v>6</v>
      </c>
      <c r="K28" s="322">
        <f>IF($A28&lt;&gt;"", INDEX('3. Percent Zero Income at Entry'!$A$1:$O$101,ROW($E31),5), "")</f>
        <v>0</v>
      </c>
      <c r="L28" s="322">
        <f>IF($A28&lt;&gt;"", INDEX('4. Participant Eligibility'!$A$1:$N$101,ROW($E31),5), "")</f>
        <v>6</v>
      </c>
      <c r="M28" s="322">
        <f>IF($A28&lt;&gt;"", INDEX('5. Housing First'!$A$1:$O$101,ROW($E28),5), "")</f>
        <v>10</v>
      </c>
      <c r="N28" s="322">
        <f>IF($A28&lt;&gt;"", INDEX('6. Opening Doors Goals'!$A$1:$O$101,ROW($E30),5), "")</f>
        <v>0</v>
      </c>
      <c r="O28" s="322" t="str">
        <f>IF($A28&lt;&gt;"", INDEX('6. Safety Improvement (DV Only)'!$A$1:$O$101,ROW($E30),4), "")</f>
        <v/>
      </c>
      <c r="P28" s="322">
        <f>IF($A28&lt;&gt;"", INDEX('7.Access to Mainstream Benefits'!$A$1:$O$101,ROW($E29),4), "")</f>
        <v>2</v>
      </c>
      <c r="Q28" s="322">
        <f>IF($A28&lt;&gt;"", INDEX('8.Connect to Maintream Benefits'!$A$1:$O$101,ROW($E29),6), "")</f>
        <v>2</v>
      </c>
      <c r="R28" s="499" t="str">
        <f>IF($A28&lt;&gt;"", INDEX('10. Application Narrative'!$A$1:$O$101,ROW($E28),4), "")</f>
        <v/>
      </c>
      <c r="S28" s="367" t="str">
        <f>IF($A28&lt;&gt;"", INDEX('9. Length of Stay'!$A$1:$O$99,ROW($E30),5), "")</f>
        <v/>
      </c>
      <c r="T28" s="367" t="str">
        <f>IF($A28&lt;&gt;"", INDEX('10a. Housing Stability (TH,SSO)'!$A$1:$O$101,ROW($E31),5), "")</f>
        <v/>
      </c>
      <c r="U28" s="367">
        <f>IF($A28&lt;&gt;"", INDEX('10b.Housing Stability (RRH,PSH)'!$A$1:$O$101,ROW($E31),5), "")</f>
        <v>10</v>
      </c>
      <c r="V28" s="367">
        <f>IF($A28&lt;&gt;"", INDEX('11. Returns to Homelessness'!$A$1:$O$101,ROW($E30),5), "")</f>
        <v>2</v>
      </c>
      <c r="W28" s="367">
        <f>IF($A28&lt;&gt;"", INDEX('12a. Earned Income Growth'!$A$1:$N$101,ROW($E31),5), "")</f>
        <v>2</v>
      </c>
      <c r="X28" s="367">
        <f>IF($A28&lt;&gt;"", INDEX('12b. NonEarned Income Growth'!$A$1:$N$101,ROW($E31),5), "")</f>
        <v>0</v>
      </c>
      <c r="Y28" s="367">
        <f>IF($A28&lt;&gt;"", INDEX('12c. Total Income Growth'!$A$1:$O$101,ROW($E31),5), "")</f>
        <v>6</v>
      </c>
      <c r="Z28" s="369">
        <f>IF($A28&lt;&gt;"", INDEX('13. Unit Utilization Rate'!$A$1:$O$101,ROW($E30),7), "")</f>
        <v>8</v>
      </c>
      <c r="AA28" s="510">
        <f>IF($A28&lt;&gt;"", INDEX('14. Drawdown Rates'!$A$1:$O$101,ROW($E28),5), "")</f>
        <v>3</v>
      </c>
      <c r="AB28" s="510">
        <f>IF($A28&lt;&gt;"", INDEX('15. Funds Expended'!$A$1:$P$101,ROW($E31),6), "")</f>
        <v>8</v>
      </c>
      <c r="AC28" s="510">
        <f>IF($A28&lt;&gt;"", INDEX('16a-b. Cost per Household'!$A$1:$O$101,ROW($E29),7), "")</f>
        <v>0</v>
      </c>
      <c r="AD28" s="510">
        <f>IF($A28&lt;&gt;"", INDEX('16c-d. Cost per Positive Exit'!$A$1:$O$101,ROW($E29),7), "")</f>
        <v>0</v>
      </c>
      <c r="AE28" s="510">
        <f>IF($A28&lt;&gt;"", INDEX('17. Timely APR Submission'!$A$1:$O$101,ROW($E28),5), "")</f>
        <v>2</v>
      </c>
      <c r="AF28" s="510">
        <f>IF($A28&lt;&gt;"", INDEX('18. HUD Monitoring'!$A$1:$O$101,ROW($E29),5), "")</f>
        <v>0</v>
      </c>
      <c r="AG28" s="368">
        <f>IF($A28&lt;&gt;"", INDEX('19a. CoC Meetings'!$A$1:$P$101,ROW($E30),5), "")</f>
        <v>2</v>
      </c>
      <c r="AH28" s="371">
        <f>IF($A28&lt;&gt;"", INDEX('19b-c. RHAB-LHOT Meetings'!$A$1:$P$101,ROW($E30),5), "")</f>
        <v>4</v>
      </c>
      <c r="AI28" s="368">
        <f>IF($A28&lt;&gt;"", INDEX('20. CoC Trainings Events'!$A$1:$M$101,ROW($E30),3), "")</f>
        <v>3</v>
      </c>
      <c r="AJ28" s="513">
        <f>IF($A28&lt;&gt;"", INDEX('21. HMIS Data Quality'!$A$1:$M$101,ROW($E30),6), "")</f>
        <v>6</v>
      </c>
      <c r="AK28" s="513">
        <f>IF($A28&lt;&gt;"", INDEX('22. Timeliness of Data Entry'!$A$1:$O$101,ROW($E28),5), "")</f>
        <v>0</v>
      </c>
      <c r="AL28" s="513">
        <f>IF($A28&lt;&gt;"", INDEX('25. HMIS Bed Inventory'!$A$1:$O$101,ROW($E28),5), "")</f>
        <v>0</v>
      </c>
      <c r="AM28" s="513">
        <f>IF($A28&lt;&gt;"", INDEX('23. HMIS Participation Bonus'!$A$1:$O$101,ROW($E28),5), "")</f>
        <v>0.5</v>
      </c>
    </row>
    <row r="29" spans="1:39" x14ac:dyDescent="0.25">
      <c r="A29" s="35" t="str">
        <f>IF(INDEX('CoC Ranking Data'!$A$1:$CF$106,ROW($E32),4)&lt;&gt;"",INDEX('CoC Ranking Data'!$A$1:$CF$106,ROW($E32),4),"")</f>
        <v>Crawford County Coalition on Housing Needs, Inc.</v>
      </c>
      <c r="B29" s="35" t="str">
        <f>IF(INDEX('CoC Ranking Data'!$A$1:$CF$106,ROW($E32),5)&lt;&gt;"",INDEX('CoC Ranking Data'!$A$1:$CF$106,ROW($E32),5),"")</f>
        <v>Liberty House Transitional Housing Program</v>
      </c>
      <c r="C29" s="297" t="str">
        <f>IF(INDEX('CoC Ranking Data'!$A$1:$CF$106,ROW($E32),6)&lt;&gt;"",INDEX('CoC Ranking Data'!$A$1:$CF$106,ROW($E32),6),"")</f>
        <v>PA0496L3E011809</v>
      </c>
      <c r="D29" s="297" t="str">
        <f>IF(INDEX('CoC Ranking Data'!$A$1:$CF$106,ROW($E32),7)&lt;&gt;"",INDEX('CoC Ranking Data'!$A$1:$CF$106,ROW($E32),7),"")</f>
        <v>TH</v>
      </c>
      <c r="E29" s="294"/>
      <c r="F29" s="663">
        <f t="shared" si="1"/>
        <v>84.585000000000008</v>
      </c>
      <c r="G29" s="370">
        <v>87.67</v>
      </c>
      <c r="H29" s="370">
        <f t="shared" si="0"/>
        <v>81.5</v>
      </c>
      <c r="I29" s="322">
        <f>IF($A29&lt;&gt;"", INDEX('1. Project Type'!$A$1:$O$101,ROW($E32),4), "")</f>
        <v>0</v>
      </c>
      <c r="J29" s="322">
        <f>IF($A29&lt;&gt;"", INDEX('2. Severity of Needs'!$A$1:$O$101,ROW($E32),5), "")</f>
        <v>4</v>
      </c>
      <c r="K29" s="322">
        <f>IF($A29&lt;&gt;"", INDEX('3. Percent Zero Income at Entry'!$A$1:$O$101,ROW($E32),5), "")</f>
        <v>1</v>
      </c>
      <c r="L29" s="322">
        <f>IF($A29&lt;&gt;"", INDEX('4. Participant Eligibility'!$A$1:$N$101,ROW($E32),5), "")</f>
        <v>4</v>
      </c>
      <c r="M29" s="322">
        <f>IF($A29&lt;&gt;"", INDEX('5. Housing First'!$A$1:$O$101,ROW($E29),5), "")</f>
        <v>10</v>
      </c>
      <c r="N29" s="322">
        <f>IF($A29&lt;&gt;"", INDEX('6. Opening Doors Goals'!$A$1:$O$101,ROW($E31),5), "")</f>
        <v>0</v>
      </c>
      <c r="O29" s="322" t="str">
        <f>IF($A29&lt;&gt;"", INDEX('6. Safety Improvement (DV Only)'!$A$1:$O$101,ROW($E31),4), "")</f>
        <v/>
      </c>
      <c r="P29" s="322">
        <f>IF($A29&lt;&gt;"", INDEX('7.Access to Mainstream Benefits'!$A$1:$O$101,ROW($E30),4), "")</f>
        <v>2</v>
      </c>
      <c r="Q29" s="322">
        <f>IF($A29&lt;&gt;"", INDEX('8.Connect to Maintream Benefits'!$A$1:$O$101,ROW($E30),6), "")</f>
        <v>2</v>
      </c>
      <c r="R29" s="499" t="str">
        <f>IF($A29&lt;&gt;"", INDEX('10. Application Narrative'!$A$1:$O$101,ROW($E29),4), "")</f>
        <v/>
      </c>
      <c r="S29" s="367">
        <f>IF($A29&lt;&gt;"", INDEX('9. Length of Stay'!$A$1:$O$99,ROW($E31),5), "")</f>
        <v>2</v>
      </c>
      <c r="T29" s="367">
        <f>IF($A29&lt;&gt;"", INDEX('10a. Housing Stability (TH,SSO)'!$A$1:$O$101,ROW($E32),5), "")</f>
        <v>8</v>
      </c>
      <c r="U29" s="367" t="str">
        <f>IF($A29&lt;&gt;"", INDEX('10b.Housing Stability (RRH,PSH)'!$A$1:$O$101,ROW($E32),5), "")</f>
        <v/>
      </c>
      <c r="V29" s="367">
        <f>IF($A29&lt;&gt;"", INDEX('11. Returns to Homelessness'!$A$1:$O$101,ROW($E31),5), "")</f>
        <v>2</v>
      </c>
      <c r="W29" s="367">
        <f>IF($A29&lt;&gt;"", INDEX('12a. Earned Income Growth'!$A$1:$N$101,ROW($E32),5), "")</f>
        <v>0</v>
      </c>
      <c r="X29" s="367">
        <f>IF($A29&lt;&gt;"", INDEX('12b. NonEarned Income Growth'!$A$1:$N$101,ROW($E32),5), "")</f>
        <v>2</v>
      </c>
      <c r="Y29" s="367">
        <f>IF($A29&lt;&gt;"", INDEX('12c. Total Income Growth'!$A$1:$O$101,ROW($E32),5), "")</f>
        <v>6</v>
      </c>
      <c r="Z29" s="369">
        <f>IF($A29&lt;&gt;"", INDEX('13. Unit Utilization Rate'!$A$1:$O$101,ROW($E31),7), "")</f>
        <v>8</v>
      </c>
      <c r="AA29" s="510">
        <f>IF($A29&lt;&gt;"", INDEX('14. Drawdown Rates'!$A$1:$O$101,ROW($E29),5), "")</f>
        <v>3</v>
      </c>
      <c r="AB29" s="510">
        <f>IF($A29&lt;&gt;"", INDEX('15. Funds Expended'!$A$1:$P$101,ROW($E32),6), "")</f>
        <v>8</v>
      </c>
      <c r="AC29" s="510">
        <f>IF($A29&lt;&gt;"", INDEX('16a-b. Cost per Household'!$A$1:$O$101,ROW($E30),7), "")</f>
        <v>1</v>
      </c>
      <c r="AD29" s="510">
        <f>IF($A29&lt;&gt;"", INDEX('16c-d. Cost per Positive Exit'!$A$1:$O$101,ROW($E30),7), "")</f>
        <v>1</v>
      </c>
      <c r="AE29" s="510">
        <f>IF($A29&lt;&gt;"", INDEX('17. Timely APR Submission'!$A$1:$O$101,ROW($E29),5), "")</f>
        <v>2</v>
      </c>
      <c r="AF29" s="510">
        <f>IF($A29&lt;&gt;"", INDEX('18. HUD Monitoring'!$A$1:$O$101,ROW($E30),5), "")</f>
        <v>0</v>
      </c>
      <c r="AG29" s="368">
        <f>IF($A29&lt;&gt;"", INDEX('19a. CoC Meetings'!$A$1:$P$101,ROW($E31),5), "")</f>
        <v>2</v>
      </c>
      <c r="AH29" s="371">
        <f>IF($A29&lt;&gt;"", INDEX('19b-c. RHAB-LHOT Meetings'!$A$1:$P$101,ROW($E31),5), "")</f>
        <v>4</v>
      </c>
      <c r="AI29" s="368">
        <f>IF($A29&lt;&gt;"", INDEX('20. CoC Trainings Events'!$A$1:$M$101,ROW($E31),3), "")</f>
        <v>3</v>
      </c>
      <c r="AJ29" s="513">
        <f>IF($A29&lt;&gt;"", INDEX('21. HMIS Data Quality'!$A$1:$M$101,ROW($E31),6), "")</f>
        <v>6</v>
      </c>
      <c r="AK29" s="513">
        <f>IF($A29&lt;&gt;"", INDEX('22. Timeliness of Data Entry'!$A$1:$O$101,ROW($E29),5), "")</f>
        <v>0</v>
      </c>
      <c r="AL29" s="513">
        <f>IF($A29&lt;&gt;"", INDEX('25. HMIS Bed Inventory'!$A$1:$O$101,ROW($E29),5), "")</f>
        <v>0</v>
      </c>
      <c r="AM29" s="513">
        <f>IF($A29&lt;&gt;"", INDEX('23. HMIS Participation Bonus'!$A$1:$O$101,ROW($E29),5), "")</f>
        <v>0.5</v>
      </c>
    </row>
    <row r="30" spans="1:39" x14ac:dyDescent="0.25">
      <c r="A30" s="35" t="str">
        <f>IF(INDEX('CoC Ranking Data'!$A$1:$CF$106,ROW($E33),4)&lt;&gt;"",INDEX('CoC Ranking Data'!$A$1:$CF$106,ROW($E33),4),"")</f>
        <v>Crawford County Commissioners</v>
      </c>
      <c r="B30" s="35" t="str">
        <f>IF(INDEX('CoC Ranking Data'!$A$1:$CF$106,ROW($E33),5)&lt;&gt;"",INDEX('CoC Ranking Data'!$A$1:$CF$106,ROW($E33),5),"")</f>
        <v>Crawford County Shelter plus Care</v>
      </c>
      <c r="C30" s="297" t="str">
        <f>IF(INDEX('CoC Ranking Data'!$A$1:$CF$106,ROW($E33),6)&lt;&gt;"",INDEX('CoC Ranking Data'!$A$1:$CF$106,ROW($E33),6),"")</f>
        <v>PA0309L3E011811</v>
      </c>
      <c r="D30" s="297" t="str">
        <f>IF(INDEX('CoC Ranking Data'!$A$1:$CF$106,ROW($E33),7)&lt;&gt;"",INDEX('CoC Ranking Data'!$A$1:$CF$106,ROW($E33),7),"")</f>
        <v>PH</v>
      </c>
      <c r="E30" s="294"/>
      <c r="F30" s="663">
        <f t="shared" si="1"/>
        <v>81.414999999999992</v>
      </c>
      <c r="G30" s="370">
        <v>76.33</v>
      </c>
      <c r="H30" s="370">
        <f t="shared" si="0"/>
        <v>86.5</v>
      </c>
      <c r="I30" s="322">
        <f>IF($A30&lt;&gt;"", INDEX('1. Project Type'!$A$1:$O$101,ROW($E33),4), "")</f>
        <v>6</v>
      </c>
      <c r="J30" s="322">
        <f>IF($A30&lt;&gt;"", INDEX('2. Severity of Needs'!$A$1:$O$101,ROW($E33),5), "")</f>
        <v>4</v>
      </c>
      <c r="K30" s="322">
        <f>IF($A30&lt;&gt;"", INDEX('3. Percent Zero Income at Entry'!$A$1:$O$101,ROW($E33),5), "")</f>
        <v>2</v>
      </c>
      <c r="L30" s="322">
        <f>IF($A30&lt;&gt;"", INDEX('4. Participant Eligibility'!$A$1:$N$101,ROW($E33),5), "")</f>
        <v>6</v>
      </c>
      <c r="M30" s="322">
        <f>IF($A30&lt;&gt;"", INDEX('5. Housing First'!$A$1:$O$101,ROW($E30),5), "")</f>
        <v>10</v>
      </c>
      <c r="N30" s="322">
        <f>IF($A30&lt;&gt;"", INDEX('6. Opening Doors Goals'!$A$1:$O$101,ROW($E32),5), "")</f>
        <v>0</v>
      </c>
      <c r="O30" s="322" t="str">
        <f>IF($A30&lt;&gt;"", INDEX('6. Safety Improvement (DV Only)'!$A$1:$O$101,ROW($E32),4), "")</f>
        <v/>
      </c>
      <c r="P30" s="322">
        <f>IF($A30&lt;&gt;"", INDEX('7.Access to Mainstream Benefits'!$A$1:$O$101,ROW($E31),4), "")</f>
        <v>2</v>
      </c>
      <c r="Q30" s="322">
        <f>IF($A30&lt;&gt;"", INDEX('8.Connect to Maintream Benefits'!$A$1:$O$101,ROW($E31),6), "")</f>
        <v>2</v>
      </c>
      <c r="R30" s="499" t="str">
        <f>IF($A30&lt;&gt;"", INDEX('10. Application Narrative'!$A$1:$O$101,ROW($E30),4), "")</f>
        <v/>
      </c>
      <c r="S30" s="367" t="str">
        <f>IF($A30&lt;&gt;"", INDEX('9. Length of Stay'!$A$1:$O$99,ROW($E32),5), "")</f>
        <v/>
      </c>
      <c r="T30" s="367" t="str">
        <f>IF($A30&lt;&gt;"", INDEX('10a. Housing Stability (TH,SSO)'!$A$1:$O$101,ROW($E33),5), "")</f>
        <v/>
      </c>
      <c r="U30" s="367">
        <f>IF($A30&lt;&gt;"", INDEX('10b.Housing Stability (RRH,PSH)'!$A$1:$O$101,ROW($E33),5), "")</f>
        <v>8</v>
      </c>
      <c r="V30" s="367">
        <f>IF($A30&lt;&gt;"", INDEX('11. Returns to Homelessness'!$A$1:$O$101,ROW($E32),5), "")</f>
        <v>2</v>
      </c>
      <c r="W30" s="367">
        <f>IF($A30&lt;&gt;"", INDEX('12a. Earned Income Growth'!$A$1:$N$101,ROW($E33),5), "")</f>
        <v>2</v>
      </c>
      <c r="X30" s="367">
        <f>IF($A30&lt;&gt;"", INDEX('12b. NonEarned Income Growth'!$A$1:$N$101,ROW($E33),5), "")</f>
        <v>2</v>
      </c>
      <c r="Y30" s="367">
        <f>IF($A30&lt;&gt;"", INDEX('12c. Total Income Growth'!$A$1:$O$101,ROW($E33),5), "")</f>
        <v>6</v>
      </c>
      <c r="Z30" s="369">
        <f>IF($A30&lt;&gt;"", INDEX('13. Unit Utilization Rate'!$A$1:$O$101,ROW($E32),7), "")</f>
        <v>4</v>
      </c>
      <c r="AA30" s="510">
        <f>IF($A30&lt;&gt;"", INDEX('14. Drawdown Rates'!$A$1:$O$101,ROW($E30),5), "")</f>
        <v>3</v>
      </c>
      <c r="AB30" s="510">
        <f>IF($A30&lt;&gt;"", INDEX('15. Funds Expended'!$A$1:$P$101,ROW($E33),6), "")</f>
        <v>8</v>
      </c>
      <c r="AC30" s="510">
        <f>IF($A30&lt;&gt;"", INDEX('16a-b. Cost per Household'!$A$1:$O$101,ROW($E31),7), "")</f>
        <v>1</v>
      </c>
      <c r="AD30" s="510">
        <f>IF($A30&lt;&gt;"", INDEX('16c-d. Cost per Positive Exit'!$A$1:$O$101,ROW($E31),7), "")</f>
        <v>1</v>
      </c>
      <c r="AE30" s="510">
        <f>IF($A30&lt;&gt;"", INDEX('17. Timely APR Submission'!$A$1:$O$101,ROW($E30),5), "")</f>
        <v>2</v>
      </c>
      <c r="AF30" s="510">
        <f>IF($A30&lt;&gt;"", INDEX('18. HUD Monitoring'!$A$1:$O$101,ROW($E31),5), "")</f>
        <v>0</v>
      </c>
      <c r="AG30" s="368">
        <f>IF($A30&lt;&gt;"", INDEX('19a. CoC Meetings'!$A$1:$P$101,ROW($E32),5), "")</f>
        <v>2</v>
      </c>
      <c r="AH30" s="371">
        <f>IF($A30&lt;&gt;"", INDEX('19b-c. RHAB-LHOT Meetings'!$A$1:$P$101,ROW($E32),5), "")</f>
        <v>4</v>
      </c>
      <c r="AI30" s="368">
        <f>IF($A30&lt;&gt;"", INDEX('20. CoC Trainings Events'!$A$1:$M$101,ROW($E32),3), "")</f>
        <v>3</v>
      </c>
      <c r="AJ30" s="513">
        <f>IF($A30&lt;&gt;"", INDEX('21. HMIS Data Quality'!$A$1:$M$101,ROW($E32),6), "")</f>
        <v>6</v>
      </c>
      <c r="AK30" s="513">
        <f>IF($A30&lt;&gt;"", INDEX('22. Timeliness of Data Entry'!$A$1:$O$101,ROW($E30),5), "")</f>
        <v>0</v>
      </c>
      <c r="AL30" s="513">
        <f>IF($A30&lt;&gt;"", INDEX('25. HMIS Bed Inventory'!$A$1:$O$101,ROW($E30),5), "")</f>
        <v>0</v>
      </c>
      <c r="AM30" s="513">
        <f>IF($A30&lt;&gt;"", INDEX('23. HMIS Participation Bonus'!$A$1:$O$101,ROW($E30),5), "")</f>
        <v>0.5</v>
      </c>
    </row>
    <row r="31" spans="1:39" x14ac:dyDescent="0.25">
      <c r="A31" s="35" t="str">
        <f>IF(INDEX('CoC Ranking Data'!$A$1:$CF$106,ROW($E34),4)&lt;&gt;"",INDEX('CoC Ranking Data'!$A$1:$CF$106,ROW($E34),4),"")</f>
        <v>Crawford County Mental Health Awareness Program, Inc.</v>
      </c>
      <c r="B31" s="35" t="str">
        <f>IF(INDEX('CoC Ranking Data'!$A$1:$CF$106,ROW($E34),5)&lt;&gt;"",INDEX('CoC Ranking Data'!$A$1:$CF$106,ROW($E34),5),"")</f>
        <v>CHAPS Fairweather Lodge</v>
      </c>
      <c r="C31" s="297" t="str">
        <f>IF(INDEX('CoC Ranking Data'!$A$1:$CF$106,ROW($E34),6)&lt;&gt;"",INDEX('CoC Ranking Data'!$A$1:$CF$106,ROW($E34),6),"")</f>
        <v>PA0562L3E011808</v>
      </c>
      <c r="D31" s="297" t="str">
        <f>IF(INDEX('CoC Ranking Data'!$A$1:$CF$106,ROW($E34),7)&lt;&gt;"",INDEX('CoC Ranking Data'!$A$1:$CF$106,ROW($E34),7),"")</f>
        <v>PH</v>
      </c>
      <c r="E31" s="294"/>
      <c r="F31" s="663">
        <f t="shared" si="1"/>
        <v>85.085000000000008</v>
      </c>
      <c r="G31" s="370">
        <v>81.67</v>
      </c>
      <c r="H31" s="370">
        <f t="shared" si="0"/>
        <v>88.5</v>
      </c>
      <c r="I31" s="322">
        <f>IF($A31&lt;&gt;"", INDEX('1. Project Type'!$A$1:$O$101,ROW($E34),4), "")</f>
        <v>6</v>
      </c>
      <c r="J31" s="322">
        <f>IF($A31&lt;&gt;"", INDEX('2. Severity of Needs'!$A$1:$O$101,ROW($E34),5), "")</f>
        <v>6</v>
      </c>
      <c r="K31" s="322">
        <f>IF($A31&lt;&gt;"", INDEX('3. Percent Zero Income at Entry'!$A$1:$O$101,ROW($E34),5), "")</f>
        <v>2</v>
      </c>
      <c r="L31" s="322">
        <f>IF($A31&lt;&gt;"", INDEX('4. Participant Eligibility'!$A$1:$N$101,ROW($E34),5), "")</f>
        <v>0</v>
      </c>
      <c r="M31" s="322">
        <f>IF($A31&lt;&gt;"", INDEX('5. Housing First'!$A$1:$O$101,ROW($E31),5), "")</f>
        <v>10</v>
      </c>
      <c r="N31" s="322">
        <f>IF($A31&lt;&gt;"", INDEX('6. Opening Doors Goals'!$A$1:$O$101,ROW($E33),5), "")</f>
        <v>0</v>
      </c>
      <c r="O31" s="322" t="str">
        <f>IF($A31&lt;&gt;"", INDEX('6. Safety Improvement (DV Only)'!$A$1:$O$101,ROW($E33),4), "")</f>
        <v/>
      </c>
      <c r="P31" s="322">
        <f>IF($A31&lt;&gt;"", INDEX('7.Access to Mainstream Benefits'!$A$1:$O$101,ROW($E32),4), "")</f>
        <v>2</v>
      </c>
      <c r="Q31" s="322">
        <f>IF($A31&lt;&gt;"", INDEX('8.Connect to Maintream Benefits'!$A$1:$O$101,ROW($E32),6), "")</f>
        <v>2</v>
      </c>
      <c r="R31" s="499" t="str">
        <f>IF($A31&lt;&gt;"", INDEX('10. Application Narrative'!$A$1:$O$101,ROW($E31),4), "")</f>
        <v/>
      </c>
      <c r="S31" s="367" t="str">
        <f>IF($A31&lt;&gt;"", INDEX('9. Length of Stay'!$A$1:$O$99,ROW($E33),5), "")</f>
        <v/>
      </c>
      <c r="T31" s="367" t="str">
        <f>IF($A31&lt;&gt;"", INDEX('10a. Housing Stability (TH,SSO)'!$A$1:$O$101,ROW($E34),5), "")</f>
        <v/>
      </c>
      <c r="U31" s="367">
        <f>IF($A31&lt;&gt;"", INDEX('10b.Housing Stability (RRH,PSH)'!$A$1:$O$101,ROW($E34),5), "")</f>
        <v>10</v>
      </c>
      <c r="V31" s="367">
        <f>IF($A31&lt;&gt;"", INDEX('11. Returns to Homelessness'!$A$1:$O$101,ROW($E33),5), "")</f>
        <v>2</v>
      </c>
      <c r="W31" s="367">
        <f>IF($A31&lt;&gt;"", INDEX('12a. Earned Income Growth'!$A$1:$N$101,ROW($E34),5), "")</f>
        <v>2</v>
      </c>
      <c r="X31" s="367">
        <f>IF($A31&lt;&gt;"", INDEX('12b. NonEarned Income Growth'!$A$1:$N$101,ROW($E34),5), "")</f>
        <v>2</v>
      </c>
      <c r="Y31" s="367">
        <f>IF($A31&lt;&gt;"", INDEX('12c. Total Income Growth'!$A$1:$O$101,ROW($E34),5), "")</f>
        <v>6</v>
      </c>
      <c r="Z31" s="369">
        <f>IF($A31&lt;&gt;"", INDEX('13. Unit Utilization Rate'!$A$1:$O$101,ROW($E33),7), "")</f>
        <v>8</v>
      </c>
      <c r="AA31" s="510">
        <f>IF($A31&lt;&gt;"", INDEX('14. Drawdown Rates'!$A$1:$O$101,ROW($E31),5), "")</f>
        <v>3</v>
      </c>
      <c r="AB31" s="510">
        <f>IF($A31&lt;&gt;"", INDEX('15. Funds Expended'!$A$1:$P$101,ROW($E34),6), "")</f>
        <v>8</v>
      </c>
      <c r="AC31" s="510">
        <f>IF($A31&lt;&gt;"", INDEX('16a-b. Cost per Household'!$A$1:$O$101,ROW($E32),7), "")</f>
        <v>1</v>
      </c>
      <c r="AD31" s="510">
        <f>IF($A31&lt;&gt;"", INDEX('16c-d. Cost per Positive Exit'!$A$1:$O$101,ROW($E32),7), "")</f>
        <v>1</v>
      </c>
      <c r="AE31" s="510">
        <f>IF($A31&lt;&gt;"", INDEX('17. Timely APR Submission'!$A$1:$O$101,ROW($E31),5), "")</f>
        <v>2</v>
      </c>
      <c r="AF31" s="510">
        <f>IF($A31&lt;&gt;"", INDEX('18. HUD Monitoring'!$A$1:$O$101,ROW($E32),5), "")</f>
        <v>0</v>
      </c>
      <c r="AG31" s="368">
        <f>IF($A31&lt;&gt;"", INDEX('19a. CoC Meetings'!$A$1:$P$101,ROW($E33),5), "")</f>
        <v>2</v>
      </c>
      <c r="AH31" s="371">
        <f>IF($A31&lt;&gt;"", INDEX('19b-c. RHAB-LHOT Meetings'!$A$1:$P$101,ROW($E33),5), "")</f>
        <v>4</v>
      </c>
      <c r="AI31" s="368">
        <f>IF($A31&lt;&gt;"", INDEX('20. CoC Trainings Events'!$A$1:$M$101,ROW($E33),3), "")</f>
        <v>3</v>
      </c>
      <c r="AJ31" s="513">
        <f>IF($A31&lt;&gt;"", INDEX('21. HMIS Data Quality'!$A$1:$M$101,ROW($E33),6), "")</f>
        <v>6</v>
      </c>
      <c r="AK31" s="513">
        <f>IF($A31&lt;&gt;"", INDEX('22. Timeliness of Data Entry'!$A$1:$O$101,ROW($E31),5), "")</f>
        <v>0</v>
      </c>
      <c r="AL31" s="513">
        <f>IF($A31&lt;&gt;"", INDEX('25. HMIS Bed Inventory'!$A$1:$O$101,ROW($E31),5), "")</f>
        <v>0</v>
      </c>
      <c r="AM31" s="513">
        <f>IF($A31&lt;&gt;"", INDEX('23. HMIS Participation Bonus'!$A$1:$O$101,ROW($E31),5), "")</f>
        <v>0.5</v>
      </c>
    </row>
    <row r="32" spans="1:39" x14ac:dyDescent="0.25">
      <c r="A32" s="35" t="str">
        <f>IF(INDEX('CoC Ranking Data'!$A$1:$CF$106,ROW($E35),4)&lt;&gt;"",INDEX('CoC Ranking Data'!$A$1:$CF$106,ROW($E35),4),"")</f>
        <v>Crawford County Mental Health Awareness Program, Inc.</v>
      </c>
      <c r="B32" s="35" t="str">
        <f>IF(INDEX('CoC Ranking Data'!$A$1:$CF$106,ROW($E35),5)&lt;&gt;"",INDEX('CoC Ranking Data'!$A$1:$CF$106,ROW($E35),5),"")</f>
        <v xml:space="preserve">CHAPS Family Housing </v>
      </c>
      <c r="C32" s="297" t="str">
        <f>IF(INDEX('CoC Ranking Data'!$A$1:$CF$106,ROW($E35),6)&lt;&gt;"",INDEX('CoC Ranking Data'!$A$1:$CF$106,ROW($E35),6),"")</f>
        <v>PA0460L3E011808</v>
      </c>
      <c r="D32" s="297" t="str">
        <f>IF(INDEX('CoC Ranking Data'!$A$1:$CF$106,ROW($E35),7)&lt;&gt;"",INDEX('CoC Ranking Data'!$A$1:$CF$106,ROW($E35),7),"")</f>
        <v>PH</v>
      </c>
      <c r="E32" s="294"/>
      <c r="F32" s="663">
        <f t="shared" si="1"/>
        <v>89.085000000000008</v>
      </c>
      <c r="G32" s="370">
        <v>87.67</v>
      </c>
      <c r="H32" s="370">
        <f t="shared" si="0"/>
        <v>90.5</v>
      </c>
      <c r="I32" s="322">
        <f>IF($A32&lt;&gt;"", INDEX('1. Project Type'!$A$1:$O$101,ROW($E35),4), "")</f>
        <v>6</v>
      </c>
      <c r="J32" s="322">
        <f>IF($A32&lt;&gt;"", INDEX('2. Severity of Needs'!$A$1:$O$101,ROW($E35),5), "")</f>
        <v>4</v>
      </c>
      <c r="K32" s="322">
        <f>IF($A32&lt;&gt;"", INDEX('3. Percent Zero Income at Entry'!$A$1:$O$101,ROW($E35),5), "")</f>
        <v>2</v>
      </c>
      <c r="L32" s="322">
        <f>IF($A32&lt;&gt;"", INDEX('4. Participant Eligibility'!$A$1:$N$101,ROW($E35),5), "")</f>
        <v>6</v>
      </c>
      <c r="M32" s="322">
        <f>IF($A32&lt;&gt;"", INDEX('5. Housing First'!$A$1:$O$101,ROW($E32),5), "")</f>
        <v>10</v>
      </c>
      <c r="N32" s="322">
        <f>IF($A32&lt;&gt;"", INDEX('6. Opening Doors Goals'!$A$1:$O$101,ROW($E34),5), "")</f>
        <v>0</v>
      </c>
      <c r="O32" s="322" t="str">
        <f>IF($A32&lt;&gt;"", INDEX('6. Safety Improvement (DV Only)'!$A$1:$O$101,ROW($E34),4), "")</f>
        <v/>
      </c>
      <c r="P32" s="322">
        <f>IF($A32&lt;&gt;"", INDEX('7.Access to Mainstream Benefits'!$A$1:$O$101,ROW($E33),4), "")</f>
        <v>2</v>
      </c>
      <c r="Q32" s="322">
        <f>IF($A32&lt;&gt;"", INDEX('8.Connect to Maintream Benefits'!$A$1:$O$101,ROW($E33),6), "")</f>
        <v>2</v>
      </c>
      <c r="R32" s="499" t="str">
        <f>IF($A32&lt;&gt;"", INDEX('10. Application Narrative'!$A$1:$O$101,ROW($E32),4), "")</f>
        <v/>
      </c>
      <c r="S32" s="367" t="str">
        <f>IF($A32&lt;&gt;"", INDEX('9. Length of Stay'!$A$1:$O$99,ROW($E34),5), "")</f>
        <v/>
      </c>
      <c r="T32" s="367" t="str">
        <f>IF($A32&lt;&gt;"", INDEX('10a. Housing Stability (TH,SSO)'!$A$1:$O$101,ROW($E35),5), "")</f>
        <v/>
      </c>
      <c r="U32" s="367">
        <f>IF($A32&lt;&gt;"", INDEX('10b.Housing Stability (RRH,PSH)'!$A$1:$O$101,ROW($E35),5), "")</f>
        <v>10</v>
      </c>
      <c r="V32" s="367">
        <f>IF($A32&lt;&gt;"", INDEX('11. Returns to Homelessness'!$A$1:$O$101,ROW($E34),5), "")</f>
        <v>2</v>
      </c>
      <c r="W32" s="367">
        <f>IF($A32&lt;&gt;"", INDEX('12a. Earned Income Growth'!$A$1:$N$101,ROW($E35),5), "")</f>
        <v>0</v>
      </c>
      <c r="X32" s="367">
        <f>IF($A32&lt;&gt;"", INDEX('12b. NonEarned Income Growth'!$A$1:$N$101,ROW($E35),5), "")</f>
        <v>2</v>
      </c>
      <c r="Y32" s="367">
        <f>IF($A32&lt;&gt;"", INDEX('12c. Total Income Growth'!$A$1:$O$101,ROW($E35),5), "")</f>
        <v>6</v>
      </c>
      <c r="Z32" s="369">
        <f>IF($A32&lt;&gt;"", INDEX('13. Unit Utilization Rate'!$A$1:$O$101,ROW($E34),7), "")</f>
        <v>8</v>
      </c>
      <c r="AA32" s="510">
        <f>IF($A32&lt;&gt;"", INDEX('14. Drawdown Rates'!$A$1:$O$101,ROW($E32),5), "")</f>
        <v>3</v>
      </c>
      <c r="AB32" s="510">
        <f>IF($A32&lt;&gt;"", INDEX('15. Funds Expended'!$A$1:$P$101,ROW($E35),6), "")</f>
        <v>8</v>
      </c>
      <c r="AC32" s="510">
        <f>IF($A32&lt;&gt;"", INDEX('16a-b. Cost per Household'!$A$1:$O$101,ROW($E33),7), "")</f>
        <v>1</v>
      </c>
      <c r="AD32" s="510">
        <f>IF($A32&lt;&gt;"", INDEX('16c-d. Cost per Positive Exit'!$A$1:$O$101,ROW($E33),7), "")</f>
        <v>1</v>
      </c>
      <c r="AE32" s="510">
        <f>IF($A32&lt;&gt;"", INDEX('17. Timely APR Submission'!$A$1:$O$101,ROW($E32),5), "")</f>
        <v>2</v>
      </c>
      <c r="AF32" s="510">
        <f>IF($A32&lt;&gt;"", INDEX('18. HUD Monitoring'!$A$1:$O$101,ROW($E33),5), "")</f>
        <v>0</v>
      </c>
      <c r="AG32" s="368">
        <f>IF($A32&lt;&gt;"", INDEX('19a. CoC Meetings'!$A$1:$P$101,ROW($E34),5), "")</f>
        <v>2</v>
      </c>
      <c r="AH32" s="371">
        <f>IF($A32&lt;&gt;"", INDEX('19b-c. RHAB-LHOT Meetings'!$A$1:$P$101,ROW($E34),5), "")</f>
        <v>4</v>
      </c>
      <c r="AI32" s="368">
        <f>IF($A32&lt;&gt;"", INDEX('20. CoC Trainings Events'!$A$1:$M$101,ROW($E34),3), "")</f>
        <v>3</v>
      </c>
      <c r="AJ32" s="513">
        <f>IF($A32&lt;&gt;"", INDEX('21. HMIS Data Quality'!$A$1:$M$101,ROW($E34),6), "")</f>
        <v>6</v>
      </c>
      <c r="AK32" s="513">
        <f>IF($A32&lt;&gt;"", INDEX('22. Timeliness of Data Entry'!$A$1:$O$101,ROW($E32),5), "")</f>
        <v>0</v>
      </c>
      <c r="AL32" s="513">
        <f>IF($A32&lt;&gt;"", INDEX('25. HMIS Bed Inventory'!$A$1:$O$101,ROW($E32),5), "")</f>
        <v>0</v>
      </c>
      <c r="AM32" s="513">
        <f>IF($A32&lt;&gt;"", INDEX('23. HMIS Participation Bonus'!$A$1:$O$101,ROW($E32),5), "")</f>
        <v>0.5</v>
      </c>
    </row>
    <row r="33" spans="1:39" x14ac:dyDescent="0.25">
      <c r="A33" s="35" t="str">
        <f>IF(INDEX('CoC Ranking Data'!$A$1:$CF$106,ROW($E36),4)&lt;&gt;"",INDEX('CoC Ranking Data'!$A$1:$CF$106,ROW($E36),4),"")</f>
        <v>Crawford County Mental Health Awareness Program, Inc.</v>
      </c>
      <c r="B33" s="35" t="str">
        <f>IF(INDEX('CoC Ranking Data'!$A$1:$CF$106,ROW($E36),5)&lt;&gt;"",INDEX('CoC Ranking Data'!$A$1:$CF$106,ROW($E36),5),"")</f>
        <v>Crawford County Housing Advocacy Project</v>
      </c>
      <c r="C33" s="297" t="str">
        <f>IF(INDEX('CoC Ranking Data'!$A$1:$CF$106,ROW($E36),6)&lt;&gt;"",INDEX('CoC Ranking Data'!$A$1:$CF$106,ROW($E36),6),"")</f>
        <v>PA0308L3E011811</v>
      </c>
      <c r="D33" s="297" t="str">
        <f>IF(INDEX('CoC Ranking Data'!$A$1:$CF$106,ROW($E36),7)&lt;&gt;"",INDEX('CoC Ranking Data'!$A$1:$CF$106,ROW($E36),7),"")</f>
        <v>SSO</v>
      </c>
      <c r="E33" s="294"/>
      <c r="F33" s="663">
        <f t="shared" si="1"/>
        <v>74</v>
      </c>
      <c r="G33" s="370">
        <v>68.5</v>
      </c>
      <c r="H33" s="370">
        <f t="shared" si="0"/>
        <v>79.5</v>
      </c>
      <c r="I33" s="322">
        <f>IF($A33&lt;&gt;"", INDEX('1. Project Type'!$A$1:$O$101,ROW($E36),4), "")</f>
        <v>0</v>
      </c>
      <c r="J33" s="322">
        <f>IF($A33&lt;&gt;"", INDEX('2. Severity of Needs'!$A$1:$O$101,ROW($E36),5), "")</f>
        <v>2</v>
      </c>
      <c r="K33" s="322">
        <f>IF($A33&lt;&gt;"", INDEX('3. Percent Zero Income at Entry'!$A$1:$O$101,ROW($E36),5), "")</f>
        <v>2</v>
      </c>
      <c r="L33" s="322">
        <f>IF($A33&lt;&gt;"", INDEX('4. Participant Eligibility'!$A$1:$N$101,ROW($E36),5), "")</f>
        <v>4</v>
      </c>
      <c r="M33" s="322">
        <f>IF($A33&lt;&gt;"", INDEX('5. Housing First'!$A$1:$O$101,ROW($E33),5), "")</f>
        <v>10</v>
      </c>
      <c r="N33" s="322">
        <f>IF($A33&lt;&gt;"", INDEX('6. Opening Doors Goals'!$A$1:$O$101,ROW($E35),5), "")</f>
        <v>0</v>
      </c>
      <c r="O33" s="322" t="str">
        <f>IF($A33&lt;&gt;"", INDEX('6. Safety Improvement (DV Only)'!$A$1:$O$101,ROW($E35),4), "")</f>
        <v/>
      </c>
      <c r="P33" s="322">
        <f>IF($A33&lt;&gt;"", INDEX('7.Access to Mainstream Benefits'!$A$1:$O$101,ROW($E34),4), "")</f>
        <v>2</v>
      </c>
      <c r="Q33" s="322">
        <f>IF($A33&lt;&gt;"", INDEX('8.Connect to Maintream Benefits'!$A$1:$O$101,ROW($E34),6), "")</f>
        <v>2</v>
      </c>
      <c r="R33" s="499" t="str">
        <f>IF($A33&lt;&gt;"", INDEX('10. Application Narrative'!$A$1:$O$101,ROW($E33),4), "")</f>
        <v/>
      </c>
      <c r="S33" s="367">
        <f>IF($A33&lt;&gt;"", INDEX('9. Length of Stay'!$A$1:$O$99,ROW($E35),5), "")</f>
        <v>2</v>
      </c>
      <c r="T33" s="367">
        <f>IF($A33&lt;&gt;"", INDEX('10a. Housing Stability (TH,SSO)'!$A$1:$O$101,ROW($E36),5), "")</f>
        <v>6</v>
      </c>
      <c r="U33" s="367" t="str">
        <f>IF($A33&lt;&gt;"", INDEX('10b.Housing Stability (RRH,PSH)'!$A$1:$O$101,ROW($E36),5), "")</f>
        <v/>
      </c>
      <c r="V33" s="367">
        <f>IF($A33&lt;&gt;"", INDEX('11. Returns to Homelessness'!$A$1:$O$101,ROW($E35),5), "")</f>
        <v>2</v>
      </c>
      <c r="W33" s="367">
        <f>IF($A33&lt;&gt;"", INDEX('12a. Earned Income Growth'!$A$1:$N$101,ROW($E36),5), "")</f>
        <v>2</v>
      </c>
      <c r="X33" s="367">
        <f>IF($A33&lt;&gt;"", INDEX('12b. NonEarned Income Growth'!$A$1:$N$101,ROW($E36),5), "")</f>
        <v>2</v>
      </c>
      <c r="Y33" s="367">
        <f>IF($A33&lt;&gt;"", INDEX('12c. Total Income Growth'!$A$1:$O$101,ROW($E36),5), "")</f>
        <v>6</v>
      </c>
      <c r="Z33" s="369">
        <f>IF($A33&lt;&gt;"", INDEX('13. Unit Utilization Rate'!$A$1:$O$101,ROW($E35),7), "")</f>
        <v>8</v>
      </c>
      <c r="AA33" s="510">
        <f>IF($A33&lt;&gt;"", INDEX('14. Drawdown Rates'!$A$1:$O$101,ROW($E33),5), "")</f>
        <v>3</v>
      </c>
      <c r="AB33" s="510">
        <f>IF($A33&lt;&gt;"", INDEX('15. Funds Expended'!$A$1:$P$101,ROW($E36),6), "")</f>
        <v>8</v>
      </c>
      <c r="AC33" s="510">
        <f>IF($A33&lt;&gt;"", INDEX('16a-b. Cost per Household'!$A$1:$O$101,ROW($E34),7), "")</f>
        <v>1</v>
      </c>
      <c r="AD33" s="510">
        <f>IF($A33&lt;&gt;"", INDEX('16c-d. Cost per Positive Exit'!$A$1:$O$101,ROW($E34),7), "")</f>
        <v>1</v>
      </c>
      <c r="AE33" s="510">
        <f>IF($A33&lt;&gt;"", INDEX('17. Timely APR Submission'!$A$1:$O$101,ROW($E33),5), "")</f>
        <v>2</v>
      </c>
      <c r="AF33" s="510">
        <f>IF($A33&lt;&gt;"", INDEX('18. HUD Monitoring'!$A$1:$O$101,ROW($E34),5), "")</f>
        <v>0</v>
      </c>
      <c r="AG33" s="368">
        <f>IF($A33&lt;&gt;"", INDEX('19a. CoC Meetings'!$A$1:$P$101,ROW($E35),5), "")</f>
        <v>2</v>
      </c>
      <c r="AH33" s="371">
        <f>IF($A33&lt;&gt;"", INDEX('19b-c. RHAB-LHOT Meetings'!$A$1:$P$101,ROW($E35),5), "")</f>
        <v>4</v>
      </c>
      <c r="AI33" s="368">
        <f>IF($A33&lt;&gt;"", INDEX('20. CoC Trainings Events'!$A$1:$M$101,ROW($E35),3), "")</f>
        <v>3</v>
      </c>
      <c r="AJ33" s="513">
        <f>IF($A33&lt;&gt;"", INDEX('21. HMIS Data Quality'!$A$1:$M$101,ROW($E35),6), "")</f>
        <v>5</v>
      </c>
      <c r="AK33" s="513">
        <f>IF($A33&lt;&gt;"", INDEX('22. Timeliness of Data Entry'!$A$1:$O$101,ROW($E33),5), "")</f>
        <v>0</v>
      </c>
      <c r="AL33" s="513">
        <f>IF($A33&lt;&gt;"", INDEX('25. HMIS Bed Inventory'!$A$1:$O$101,ROW($E33),5), "")</f>
        <v>0</v>
      </c>
      <c r="AM33" s="513">
        <f>IF($A33&lt;&gt;"", INDEX('23. HMIS Participation Bonus'!$A$1:$O$101,ROW($E33),5), "")</f>
        <v>0.5</v>
      </c>
    </row>
    <row r="34" spans="1:39" x14ac:dyDescent="0.25">
      <c r="A34" s="35" t="str">
        <f>IF(INDEX('CoC Ranking Data'!$A$1:$CF$106,ROW($E37),4)&lt;&gt;"",INDEX('CoC Ranking Data'!$A$1:$CF$106,ROW($E37),4),"")</f>
        <v>Crawford County Mental Health Awareness Program, Inc.</v>
      </c>
      <c r="B34" s="35" t="str">
        <f>IF(INDEX('CoC Ranking Data'!$A$1:$CF$106,ROW($E37),5)&lt;&gt;"",INDEX('CoC Ranking Data'!$A$1:$CF$106,ROW($E37),5),"")</f>
        <v xml:space="preserve">Housing Now </v>
      </c>
      <c r="C34" s="297" t="str">
        <f>IF(INDEX('CoC Ranking Data'!$A$1:$CF$106,ROW($E37),6)&lt;&gt;"",INDEX('CoC Ranking Data'!$A$1:$CF$106,ROW($E37),6),"")</f>
        <v>PA0495L3E011809</v>
      </c>
      <c r="D34" s="297" t="str">
        <f>IF(INDEX('CoC Ranking Data'!$A$1:$CF$106,ROW($E37),7)&lt;&gt;"",INDEX('CoC Ranking Data'!$A$1:$CF$106,ROW($E37),7),"")</f>
        <v>PH</v>
      </c>
      <c r="E34" s="294"/>
      <c r="F34" s="663">
        <f t="shared" si="1"/>
        <v>88.414999999999992</v>
      </c>
      <c r="G34" s="370">
        <v>89.33</v>
      </c>
      <c r="H34" s="370">
        <f t="shared" si="0"/>
        <v>87.5</v>
      </c>
      <c r="I34" s="322">
        <f>IF($A34&lt;&gt;"", INDEX('1. Project Type'!$A$1:$O$101,ROW($E37),4), "")</f>
        <v>6</v>
      </c>
      <c r="J34" s="322">
        <f>IF($A34&lt;&gt;"", INDEX('2. Severity of Needs'!$A$1:$O$101,ROW($E37),5), "")</f>
        <v>4</v>
      </c>
      <c r="K34" s="322">
        <f>IF($A34&lt;&gt;"", INDEX('3. Percent Zero Income at Entry'!$A$1:$O$101,ROW($E37),5), "")</f>
        <v>2</v>
      </c>
      <c r="L34" s="322">
        <f>IF($A34&lt;&gt;"", INDEX('4. Participant Eligibility'!$A$1:$N$101,ROW($E37),5), "")</f>
        <v>6</v>
      </c>
      <c r="M34" s="322">
        <f>IF($A34&lt;&gt;"", INDEX('5. Housing First'!$A$1:$O$101,ROW($E34),5), "")</f>
        <v>10</v>
      </c>
      <c r="N34" s="322">
        <f>IF($A34&lt;&gt;"", INDEX('6. Opening Doors Goals'!$A$1:$O$101,ROW($E36),5), "")</f>
        <v>0</v>
      </c>
      <c r="O34" s="322" t="str">
        <f>IF($A34&lt;&gt;"", INDEX('6. Safety Improvement (DV Only)'!$A$1:$O$101,ROW($E36),4), "")</f>
        <v/>
      </c>
      <c r="P34" s="322">
        <f>IF($A34&lt;&gt;"", INDEX('7.Access to Mainstream Benefits'!$A$1:$O$101,ROW($E35),4), "")</f>
        <v>2</v>
      </c>
      <c r="Q34" s="322">
        <f>IF($A34&lt;&gt;"", INDEX('8.Connect to Maintream Benefits'!$A$1:$O$101,ROW($E35),6), "")</f>
        <v>2</v>
      </c>
      <c r="R34" s="499" t="str">
        <f>IF($A34&lt;&gt;"", INDEX('10. Application Narrative'!$A$1:$O$101,ROW($E34),4), "")</f>
        <v/>
      </c>
      <c r="S34" s="367" t="str">
        <f>IF($A34&lt;&gt;"", INDEX('9. Length of Stay'!$A$1:$O$99,ROW($E36),5), "")</f>
        <v/>
      </c>
      <c r="T34" s="367" t="str">
        <f>IF($A34&lt;&gt;"", INDEX('10a. Housing Stability (TH,SSO)'!$A$1:$O$101,ROW($E37),5), "")</f>
        <v/>
      </c>
      <c r="U34" s="367">
        <f>IF($A34&lt;&gt;"", INDEX('10b.Housing Stability (RRH,PSH)'!$A$1:$O$101,ROW($E37),5), "")</f>
        <v>10</v>
      </c>
      <c r="V34" s="367">
        <f>IF($A34&lt;&gt;"", INDEX('11. Returns to Homelessness'!$A$1:$O$101,ROW($E36),5), "")</f>
        <v>2</v>
      </c>
      <c r="W34" s="367">
        <f>IF($A34&lt;&gt;"", INDEX('12a. Earned Income Growth'!$A$1:$N$101,ROW($E37),5), "")</f>
        <v>2</v>
      </c>
      <c r="X34" s="367">
        <f>IF($A34&lt;&gt;"", INDEX('12b. NonEarned Income Growth'!$A$1:$N$101,ROW($E37),5), "")</f>
        <v>2</v>
      </c>
      <c r="Y34" s="367">
        <f>IF($A34&lt;&gt;"", INDEX('12c. Total Income Growth'!$A$1:$O$101,ROW($E37),5), "")</f>
        <v>6</v>
      </c>
      <c r="Z34" s="369">
        <f>IF($A34&lt;&gt;"", INDEX('13. Unit Utilization Rate'!$A$1:$O$101,ROW($E36),7), "")</f>
        <v>4</v>
      </c>
      <c r="AA34" s="510">
        <f>IF($A34&lt;&gt;"", INDEX('14. Drawdown Rates'!$A$1:$O$101,ROW($E34),5), "")</f>
        <v>3</v>
      </c>
      <c r="AB34" s="510">
        <f>IF($A34&lt;&gt;"", INDEX('15. Funds Expended'!$A$1:$P$101,ROW($E37),6), "")</f>
        <v>8</v>
      </c>
      <c r="AC34" s="510">
        <f>IF($A34&lt;&gt;"", INDEX('16a-b. Cost per Household'!$A$1:$O$101,ROW($E35),7), "")</f>
        <v>1</v>
      </c>
      <c r="AD34" s="510">
        <f>IF($A34&lt;&gt;"", INDEX('16c-d. Cost per Positive Exit'!$A$1:$O$101,ROW($E35),7), "")</f>
        <v>0</v>
      </c>
      <c r="AE34" s="510">
        <f>IF($A34&lt;&gt;"", INDEX('17. Timely APR Submission'!$A$1:$O$101,ROW($E34),5), "")</f>
        <v>2</v>
      </c>
      <c r="AF34" s="510">
        <f>IF($A34&lt;&gt;"", INDEX('18. HUD Monitoring'!$A$1:$O$101,ROW($E35),5), "")</f>
        <v>0</v>
      </c>
      <c r="AG34" s="368">
        <f>IF($A34&lt;&gt;"", INDEX('19a. CoC Meetings'!$A$1:$P$101,ROW($E36),5), "")</f>
        <v>2</v>
      </c>
      <c r="AH34" s="371">
        <f>IF($A34&lt;&gt;"", INDEX('19b-c. RHAB-LHOT Meetings'!$A$1:$P$101,ROW($E36),5), "")</f>
        <v>4</v>
      </c>
      <c r="AI34" s="368">
        <f>IF($A34&lt;&gt;"", INDEX('20. CoC Trainings Events'!$A$1:$M$101,ROW($E36),3), "")</f>
        <v>3</v>
      </c>
      <c r="AJ34" s="513">
        <f>IF($A34&lt;&gt;"", INDEX('21. HMIS Data Quality'!$A$1:$M$101,ROW($E36),6), "")</f>
        <v>6</v>
      </c>
      <c r="AK34" s="513">
        <f>IF($A34&lt;&gt;"", INDEX('22. Timeliness of Data Entry'!$A$1:$O$101,ROW($E34),5), "")</f>
        <v>0</v>
      </c>
      <c r="AL34" s="513">
        <f>IF($A34&lt;&gt;"", INDEX('25. HMIS Bed Inventory'!$A$1:$O$101,ROW($E34),5), "")</f>
        <v>0</v>
      </c>
      <c r="AM34" s="513">
        <f>IF($A34&lt;&gt;"", INDEX('23. HMIS Participation Bonus'!$A$1:$O$101,ROW($E34),5), "")</f>
        <v>0.5</v>
      </c>
    </row>
    <row r="35" spans="1:39" x14ac:dyDescent="0.25">
      <c r="A35" s="35" t="str">
        <f>IF(INDEX('CoC Ranking Data'!$A$1:$CF$106,ROW($E38),4)&lt;&gt;"",INDEX('CoC Ranking Data'!$A$1:$CF$106,ROW($E38),4),"")</f>
        <v>DuBois Housing Authority</v>
      </c>
      <c r="B35" s="35" t="str">
        <f>IF(INDEX('CoC Ranking Data'!$A$1:$CF$106,ROW($E38),5)&lt;&gt;"",INDEX('CoC Ranking Data'!$A$1:$CF$106,ROW($E38),5),"")</f>
        <v>2018 Renewal App - DuBois Housing Authority - Shelter Plus Care 1/2/3/4/5</v>
      </c>
      <c r="C35" s="297" t="str">
        <f>IF(INDEX('CoC Ranking Data'!$A$1:$CF$106,ROW($E38),6)&lt;&gt;"",INDEX('CoC Ranking Data'!$A$1:$CF$106,ROW($E38),6),"")</f>
        <v>PA0458L3E011804</v>
      </c>
      <c r="D35" s="297" t="str">
        <f>IF(INDEX('CoC Ranking Data'!$A$1:$CF$106,ROW($E38),7)&lt;&gt;"",INDEX('CoC Ranking Data'!$A$1:$CF$106,ROW($E38),7),"")</f>
        <v>PH</v>
      </c>
      <c r="E35" s="294"/>
      <c r="F35" s="663">
        <f t="shared" si="1"/>
        <v>70.5</v>
      </c>
      <c r="G35" s="370">
        <v>76</v>
      </c>
      <c r="H35" s="370">
        <f t="shared" si="0"/>
        <v>65</v>
      </c>
      <c r="I35" s="322">
        <f>IF($A35&lt;&gt;"", INDEX('1. Project Type'!$A$1:$O$101,ROW($E38),4), "")</f>
        <v>6</v>
      </c>
      <c r="J35" s="322">
        <f>IF($A35&lt;&gt;"", INDEX('2. Severity of Needs'!$A$1:$O$101,ROW($E38),5), "")</f>
        <v>2</v>
      </c>
      <c r="K35" s="322">
        <f>IF($A35&lt;&gt;"", INDEX('3. Percent Zero Income at Entry'!$A$1:$O$101,ROW($E38),5), "")</f>
        <v>1</v>
      </c>
      <c r="L35" s="322">
        <f>IF($A35&lt;&gt;"", INDEX('4. Participant Eligibility'!$A$1:$N$101,ROW($E38),5), "")</f>
        <v>4</v>
      </c>
      <c r="M35" s="322">
        <f>IF($A35&lt;&gt;"", INDEX('5. Housing First'!$A$1:$O$101,ROW($E35),5), "")</f>
        <v>10</v>
      </c>
      <c r="N35" s="322">
        <f>IF($A35&lt;&gt;"", INDEX('6. Opening Doors Goals'!$A$1:$O$101,ROW($E37),5), "")</f>
        <v>0</v>
      </c>
      <c r="O35" s="322" t="str">
        <f>IF($A35&lt;&gt;"", INDEX('6. Safety Improvement (DV Only)'!$A$1:$O$101,ROW($E37),4), "")</f>
        <v/>
      </c>
      <c r="P35" s="322">
        <f>IF($A35&lt;&gt;"", INDEX('7.Access to Mainstream Benefits'!$A$1:$O$101,ROW($E36),4), "")</f>
        <v>1</v>
      </c>
      <c r="Q35" s="322">
        <f>IF($A35&lt;&gt;"", INDEX('8.Connect to Maintream Benefits'!$A$1:$O$101,ROW($E36),6), "")</f>
        <v>1</v>
      </c>
      <c r="R35" s="499" t="str">
        <f>IF($A35&lt;&gt;"", INDEX('10. Application Narrative'!$A$1:$O$101,ROW($E35),4), "")</f>
        <v/>
      </c>
      <c r="S35" s="367" t="str">
        <f>IF($A35&lt;&gt;"", INDEX('9. Length of Stay'!$A$1:$O$99,ROW($E37),5), "")</f>
        <v/>
      </c>
      <c r="T35" s="367" t="str">
        <f>IF($A35&lt;&gt;"", INDEX('10a. Housing Stability (TH,SSO)'!$A$1:$O$101,ROW($E38),5), "")</f>
        <v/>
      </c>
      <c r="U35" s="367">
        <f>IF($A35&lt;&gt;"", INDEX('10b.Housing Stability (RRH,PSH)'!$A$1:$O$101,ROW($E38),5), "")</f>
        <v>9</v>
      </c>
      <c r="V35" s="367">
        <f>IF($A35&lt;&gt;"", INDEX('11. Returns to Homelessness'!$A$1:$O$101,ROW($E37),5), "")</f>
        <v>2</v>
      </c>
      <c r="W35" s="367">
        <f>IF($A35&lt;&gt;"", INDEX('12a. Earned Income Growth'!$A$1:$N$101,ROW($E38),5), "")</f>
        <v>1</v>
      </c>
      <c r="X35" s="367">
        <f>IF($A35&lt;&gt;"", INDEX('12b. NonEarned Income Growth'!$A$1:$N$101,ROW($E38),5), "")</f>
        <v>2</v>
      </c>
      <c r="Y35" s="367">
        <f>IF($A35&lt;&gt;"", INDEX('12c. Total Income Growth'!$A$1:$O$101,ROW($E38),5), "")</f>
        <v>5</v>
      </c>
      <c r="Z35" s="369">
        <f>IF($A35&lt;&gt;"", INDEX('13. Unit Utilization Rate'!$A$1:$O$101,ROW($E37),7), "")</f>
        <v>0</v>
      </c>
      <c r="AA35" s="510">
        <f>IF($A35&lt;&gt;"", INDEX('14. Drawdown Rates'!$A$1:$O$101,ROW($E35),5), "")</f>
        <v>3</v>
      </c>
      <c r="AB35" s="510">
        <f>IF($A35&lt;&gt;"", INDEX('15. Funds Expended'!$A$1:$P$101,ROW($E38),6), "")</f>
        <v>3</v>
      </c>
      <c r="AC35" s="510">
        <f>IF($A35&lt;&gt;"", INDEX('16a-b. Cost per Household'!$A$1:$O$101,ROW($E36),7), "")</f>
        <v>1</v>
      </c>
      <c r="AD35" s="510">
        <f>IF($A35&lt;&gt;"", INDEX('16c-d. Cost per Positive Exit'!$A$1:$O$101,ROW($E36),7), "")</f>
        <v>1</v>
      </c>
      <c r="AE35" s="510">
        <f>IF($A35&lt;&gt;"", INDEX('17. Timely APR Submission'!$A$1:$O$101,ROW($E35),5), "")</f>
        <v>2</v>
      </c>
      <c r="AF35" s="510">
        <f>IF($A35&lt;&gt;"", INDEX('18. HUD Monitoring'!$A$1:$O$101,ROW($E36),5), "")</f>
        <v>0</v>
      </c>
      <c r="AG35" s="368">
        <f>IF($A35&lt;&gt;"", INDEX('19a. CoC Meetings'!$A$1:$P$101,ROW($E37),5), "")</f>
        <v>2</v>
      </c>
      <c r="AH35" s="371">
        <f>IF($A35&lt;&gt;"", INDEX('19b-c. RHAB-LHOT Meetings'!$A$1:$P$101,ROW($E37),5), "")</f>
        <v>4</v>
      </c>
      <c r="AI35" s="368">
        <f>IF($A35&lt;&gt;"", INDEX('20. CoC Trainings Events'!$A$1:$M$101,ROW($E37),3), "")</f>
        <v>1</v>
      </c>
      <c r="AJ35" s="513">
        <f>IF($A35&lt;&gt;"", INDEX('21. HMIS Data Quality'!$A$1:$M$101,ROW($E37),6), "")</f>
        <v>4</v>
      </c>
      <c r="AK35" s="513">
        <f>IF($A35&lt;&gt;"", INDEX('22. Timeliness of Data Entry'!$A$1:$O$101,ROW($E35),5), "")</f>
        <v>0</v>
      </c>
      <c r="AL35" s="513">
        <f>IF($A35&lt;&gt;"", INDEX('25. HMIS Bed Inventory'!$A$1:$O$101,ROW($E35),5), "")</f>
        <v>0</v>
      </c>
      <c r="AM35" s="513">
        <f>IF($A35&lt;&gt;"", INDEX('23. HMIS Participation Bonus'!$A$1:$O$101,ROW($E35),5), "")</f>
        <v>0</v>
      </c>
    </row>
    <row r="36" spans="1:39" x14ac:dyDescent="0.25">
      <c r="A36" s="35" t="str">
        <f>IF(INDEX('CoC Ranking Data'!$A$1:$CF$106,ROW($E39),4)&lt;&gt;"",INDEX('CoC Ranking Data'!$A$1:$CF$106,ROW($E39),4),"")</f>
        <v>Fayette County Community Action Agency, Inc.</v>
      </c>
      <c r="B36" s="35" t="str">
        <f>IF(INDEX('CoC Ranking Data'!$A$1:$CF$106,ROW($E39),5)&lt;&gt;"",INDEX('CoC Ranking Data'!$A$1:$CF$106,ROW($E39),5),"")</f>
        <v>Fairweather Lodge Supportive Housing</v>
      </c>
      <c r="C36" s="297" t="str">
        <f>IF(INDEX('CoC Ranking Data'!$A$1:$CF$106,ROW($E39),6)&lt;&gt;"",INDEX('CoC Ranking Data'!$A$1:$CF$106,ROW($E39),6),"")</f>
        <v>PA0560L3E011808</v>
      </c>
      <c r="D36" s="297" t="str">
        <f>IF(INDEX('CoC Ranking Data'!$A$1:$CF$106,ROW($E39),7)&lt;&gt;"",INDEX('CoC Ranking Data'!$A$1:$CF$106,ROW($E39),7),"")</f>
        <v>PH</v>
      </c>
      <c r="E36" s="294"/>
      <c r="F36" s="663">
        <f t="shared" si="1"/>
        <v>77.75</v>
      </c>
      <c r="G36" s="370">
        <v>78.5</v>
      </c>
      <c r="H36" s="370">
        <f t="shared" si="0"/>
        <v>77</v>
      </c>
      <c r="I36" s="322">
        <f>IF($A36&lt;&gt;"", INDEX('1. Project Type'!$A$1:$O$101,ROW($E39),4), "")</f>
        <v>6</v>
      </c>
      <c r="J36" s="322">
        <f>IF($A36&lt;&gt;"", INDEX('2. Severity of Needs'!$A$1:$O$101,ROW($E39),5), "")</f>
        <v>2</v>
      </c>
      <c r="K36" s="322">
        <f>IF($A36&lt;&gt;"", INDEX('3. Percent Zero Income at Entry'!$A$1:$O$101,ROW($E39),5), "")</f>
        <v>1</v>
      </c>
      <c r="L36" s="322">
        <f>IF($A36&lt;&gt;"", INDEX('4. Participant Eligibility'!$A$1:$N$101,ROW($E39),5), "")</f>
        <v>6</v>
      </c>
      <c r="M36" s="322">
        <f>IF($A36&lt;&gt;"", INDEX('5. Housing First'!$A$1:$O$101,ROW($E36),5), "")</f>
        <v>10</v>
      </c>
      <c r="N36" s="322">
        <f>IF($A36&lt;&gt;"", INDEX('6. Opening Doors Goals'!$A$1:$O$101,ROW($E38),5), "")</f>
        <v>0</v>
      </c>
      <c r="O36" s="322" t="str">
        <f>IF($A36&lt;&gt;"", INDEX('6. Safety Improvement (DV Only)'!$A$1:$O$101,ROW($E38),4), "")</f>
        <v/>
      </c>
      <c r="P36" s="322">
        <f>IF($A36&lt;&gt;"", INDEX('7.Access to Mainstream Benefits'!$A$1:$O$101,ROW($E37),4), "")</f>
        <v>2</v>
      </c>
      <c r="Q36" s="322">
        <f>IF($A36&lt;&gt;"", INDEX('8.Connect to Maintream Benefits'!$A$1:$O$101,ROW($E37),6), "")</f>
        <v>2</v>
      </c>
      <c r="R36" s="499" t="str">
        <f>IF($A36&lt;&gt;"", INDEX('10. Application Narrative'!$A$1:$O$101,ROW($E36),4), "")</f>
        <v/>
      </c>
      <c r="S36" s="367" t="str">
        <f>IF($A36&lt;&gt;"", INDEX('9. Length of Stay'!$A$1:$O$99,ROW($E38),5), "")</f>
        <v/>
      </c>
      <c r="T36" s="367" t="str">
        <f>IF($A36&lt;&gt;"", INDEX('10a. Housing Stability (TH,SSO)'!$A$1:$O$101,ROW($E39),5), "")</f>
        <v/>
      </c>
      <c r="U36" s="367">
        <f>IF($A36&lt;&gt;"", INDEX('10b.Housing Stability (RRH,PSH)'!$A$1:$O$101,ROW($E39),5), "")</f>
        <v>10</v>
      </c>
      <c r="V36" s="367">
        <f>IF($A36&lt;&gt;"", INDEX('11. Returns to Homelessness'!$A$1:$O$101,ROW($E38),5), "")</f>
        <v>2</v>
      </c>
      <c r="W36" s="367">
        <f>IF($A36&lt;&gt;"", INDEX('12a. Earned Income Growth'!$A$1:$N$101,ROW($E39),5), "")</f>
        <v>2</v>
      </c>
      <c r="X36" s="367">
        <f>IF($A36&lt;&gt;"", INDEX('12b. NonEarned Income Growth'!$A$1:$N$101,ROW($E39),5), "")</f>
        <v>0</v>
      </c>
      <c r="Y36" s="367">
        <f>IF($A36&lt;&gt;"", INDEX('12c. Total Income Growth'!$A$1:$O$101,ROW($E39),5), "")</f>
        <v>2</v>
      </c>
      <c r="Z36" s="369">
        <f>IF($A36&lt;&gt;"", INDEX('13. Unit Utilization Rate'!$A$1:$O$101,ROW($E38),7), "")</f>
        <v>2</v>
      </c>
      <c r="AA36" s="510">
        <f>IF($A36&lt;&gt;"", INDEX('14. Drawdown Rates'!$A$1:$O$101,ROW($E36),5), "")</f>
        <v>3</v>
      </c>
      <c r="AB36" s="510">
        <f>IF($A36&lt;&gt;"", INDEX('15. Funds Expended'!$A$1:$P$101,ROW($E39),6), "")</f>
        <v>8</v>
      </c>
      <c r="AC36" s="510">
        <f>IF($A36&lt;&gt;"", INDEX('16a-b. Cost per Household'!$A$1:$O$101,ROW($E37),7), "")</f>
        <v>1</v>
      </c>
      <c r="AD36" s="510">
        <f>IF($A36&lt;&gt;"", INDEX('16c-d. Cost per Positive Exit'!$A$1:$O$101,ROW($E37),7), "")</f>
        <v>1</v>
      </c>
      <c r="AE36" s="510">
        <f>IF($A36&lt;&gt;"", INDEX('17. Timely APR Submission'!$A$1:$O$101,ROW($E36),5), "")</f>
        <v>2</v>
      </c>
      <c r="AF36" s="510">
        <f>IF($A36&lt;&gt;"", INDEX('18. HUD Monitoring'!$A$1:$O$101,ROW($E37),5), "")</f>
        <v>0</v>
      </c>
      <c r="AG36" s="368">
        <f>IF($A36&lt;&gt;"", INDEX('19a. CoC Meetings'!$A$1:$P$101,ROW($E38),5), "")</f>
        <v>2</v>
      </c>
      <c r="AH36" s="371">
        <f>IF($A36&lt;&gt;"", INDEX('19b-c. RHAB-LHOT Meetings'!$A$1:$P$101,ROW($E38),5), "")</f>
        <v>4</v>
      </c>
      <c r="AI36" s="368">
        <f>IF($A36&lt;&gt;"", INDEX('20. CoC Trainings Events'!$A$1:$M$101,ROW($E38),3), "")</f>
        <v>3</v>
      </c>
      <c r="AJ36" s="513">
        <f>IF($A36&lt;&gt;"", INDEX('21. HMIS Data Quality'!$A$1:$M$101,ROW($E38),6), "")</f>
        <v>6</v>
      </c>
      <c r="AK36" s="513">
        <f>IF($A36&lt;&gt;"", INDEX('22. Timeliness of Data Entry'!$A$1:$O$101,ROW($E36),5), "")</f>
        <v>0</v>
      </c>
      <c r="AL36" s="513">
        <f>IF($A36&lt;&gt;"", INDEX('25. HMIS Bed Inventory'!$A$1:$O$101,ROW($E36),5), "")</f>
        <v>0</v>
      </c>
      <c r="AM36" s="513">
        <f>IF($A36&lt;&gt;"", INDEX('23. HMIS Participation Bonus'!$A$1:$O$101,ROW($E36),5), "")</f>
        <v>0</v>
      </c>
    </row>
    <row r="37" spans="1:39" x14ac:dyDescent="0.25">
      <c r="A37" s="35" t="str">
        <f>IF(INDEX('CoC Ranking Data'!$A$1:$CF$106,ROW($E40),4)&lt;&gt;"",INDEX('CoC Ranking Data'!$A$1:$CF$106,ROW($E40),4),"")</f>
        <v>Fayette County Community Action Agency, Inc.</v>
      </c>
      <c r="B37" s="35" t="str">
        <f>IF(INDEX('CoC Ranking Data'!$A$1:$CF$106,ROW($E40),5)&lt;&gt;"",INDEX('CoC Ranking Data'!$A$1:$CF$106,ROW($E40),5),"")</f>
        <v>Fayette Apartments</v>
      </c>
      <c r="C37" s="297" t="str">
        <f>IF(INDEX('CoC Ranking Data'!$A$1:$CF$106,ROW($E40),6)&lt;&gt;"",INDEX('CoC Ranking Data'!$A$1:$CF$106,ROW($E40),6),"")</f>
        <v>PA0616L3E011807</v>
      </c>
      <c r="D37" s="297" t="str">
        <f>IF(INDEX('CoC Ranking Data'!$A$1:$CF$106,ROW($E40),7)&lt;&gt;"",INDEX('CoC Ranking Data'!$A$1:$CF$106,ROW($E40),7),"")</f>
        <v>PH</v>
      </c>
      <c r="E37" s="294"/>
      <c r="F37" s="663">
        <f t="shared" si="1"/>
        <v>83.75</v>
      </c>
      <c r="G37" s="370">
        <v>89.5</v>
      </c>
      <c r="H37" s="370">
        <f t="shared" si="0"/>
        <v>78</v>
      </c>
      <c r="I37" s="322">
        <f>IF($A37&lt;&gt;"", INDEX('1. Project Type'!$A$1:$O$101,ROW($E40),4), "")</f>
        <v>6</v>
      </c>
      <c r="J37" s="322">
        <f>IF($A37&lt;&gt;"", INDEX('2. Severity of Needs'!$A$1:$O$101,ROW($E40),5), "")</f>
        <v>4</v>
      </c>
      <c r="K37" s="322">
        <f>IF($A37&lt;&gt;"", INDEX('3. Percent Zero Income at Entry'!$A$1:$O$101,ROW($E40),5), "")</f>
        <v>2</v>
      </c>
      <c r="L37" s="322">
        <f>IF($A37&lt;&gt;"", INDEX('4. Participant Eligibility'!$A$1:$N$101,ROW($E40),5), "")</f>
        <v>6</v>
      </c>
      <c r="M37" s="322">
        <f>IF($A37&lt;&gt;"", INDEX('5. Housing First'!$A$1:$O$101,ROW($E37),5), "")</f>
        <v>10</v>
      </c>
      <c r="N37" s="322">
        <f>IF($A37&lt;&gt;"", INDEX('6. Opening Doors Goals'!$A$1:$O$101,ROW($E39),5), "")</f>
        <v>0</v>
      </c>
      <c r="O37" s="322" t="str">
        <f>IF($A37&lt;&gt;"", INDEX('6. Safety Improvement (DV Only)'!$A$1:$O$101,ROW($E39),4), "")</f>
        <v/>
      </c>
      <c r="P37" s="322">
        <f>IF($A37&lt;&gt;"", INDEX('7.Access to Mainstream Benefits'!$A$1:$O$101,ROW($E38),4), "")</f>
        <v>2</v>
      </c>
      <c r="Q37" s="322">
        <f>IF($A37&lt;&gt;"", INDEX('8.Connect to Maintream Benefits'!$A$1:$O$101,ROW($E38),6), "")</f>
        <v>2</v>
      </c>
      <c r="R37" s="499" t="str">
        <f>IF($A37&lt;&gt;"", INDEX('10. Application Narrative'!$A$1:$O$101,ROW($E37),4), "")</f>
        <v/>
      </c>
      <c r="S37" s="367" t="str">
        <f>IF($A37&lt;&gt;"", INDEX('9. Length of Stay'!$A$1:$O$99,ROW($E39),5), "")</f>
        <v/>
      </c>
      <c r="T37" s="367" t="str">
        <f>IF($A37&lt;&gt;"", INDEX('10a. Housing Stability (TH,SSO)'!$A$1:$O$101,ROW($E40),5), "")</f>
        <v/>
      </c>
      <c r="U37" s="367">
        <f>IF($A37&lt;&gt;"", INDEX('10b.Housing Stability (RRH,PSH)'!$A$1:$O$101,ROW($E40),5), "")</f>
        <v>10</v>
      </c>
      <c r="V37" s="367">
        <f>IF($A37&lt;&gt;"", INDEX('11. Returns to Homelessness'!$A$1:$O$101,ROW($E39),5), "")</f>
        <v>0</v>
      </c>
      <c r="W37" s="367">
        <f>IF($A37&lt;&gt;"", INDEX('12a. Earned Income Growth'!$A$1:$N$101,ROW($E40),5), "")</f>
        <v>0</v>
      </c>
      <c r="X37" s="367">
        <f>IF($A37&lt;&gt;"", INDEX('12b. NonEarned Income Growth'!$A$1:$N$101,ROW($E40),5), "")</f>
        <v>0</v>
      </c>
      <c r="Y37" s="367">
        <f>IF($A37&lt;&gt;"", INDEX('12c. Total Income Growth'!$A$1:$O$101,ROW($E40),5), "")</f>
        <v>2</v>
      </c>
      <c r="Z37" s="369">
        <f>IF($A37&lt;&gt;"", INDEX('13. Unit Utilization Rate'!$A$1:$O$101,ROW($E39),7), "")</f>
        <v>4</v>
      </c>
      <c r="AA37" s="510">
        <f>IF($A37&lt;&gt;"", INDEX('14. Drawdown Rates'!$A$1:$O$101,ROW($E37),5), "")</f>
        <v>3</v>
      </c>
      <c r="AB37" s="510">
        <f>IF($A37&lt;&gt;"", INDEX('15. Funds Expended'!$A$1:$P$101,ROW($E40),6), "")</f>
        <v>8</v>
      </c>
      <c r="AC37" s="510">
        <f>IF($A37&lt;&gt;"", INDEX('16a-b. Cost per Household'!$A$1:$O$101,ROW($E38),7), "")</f>
        <v>1</v>
      </c>
      <c r="AD37" s="510">
        <f>IF($A37&lt;&gt;"", INDEX('16c-d. Cost per Positive Exit'!$A$1:$O$101,ROW($E38),7), "")</f>
        <v>1</v>
      </c>
      <c r="AE37" s="510">
        <f>IF($A37&lt;&gt;"", INDEX('17. Timely APR Submission'!$A$1:$O$101,ROW($E37),5), "")</f>
        <v>2</v>
      </c>
      <c r="AF37" s="510">
        <f>IF($A37&lt;&gt;"", INDEX('18. HUD Monitoring'!$A$1:$O$101,ROW($E38),5), "")</f>
        <v>0</v>
      </c>
      <c r="AG37" s="368">
        <f>IF($A37&lt;&gt;"", INDEX('19a. CoC Meetings'!$A$1:$P$101,ROW($E39),5), "")</f>
        <v>2</v>
      </c>
      <c r="AH37" s="371">
        <f>IF($A37&lt;&gt;"", INDEX('19b-c. RHAB-LHOT Meetings'!$A$1:$P$101,ROW($E39),5), "")</f>
        <v>4</v>
      </c>
      <c r="AI37" s="368">
        <f>IF($A37&lt;&gt;"", INDEX('20. CoC Trainings Events'!$A$1:$M$101,ROW($E39),3), "")</f>
        <v>3</v>
      </c>
      <c r="AJ37" s="513">
        <f>IF($A37&lt;&gt;"", INDEX('21. HMIS Data Quality'!$A$1:$M$101,ROW($E39),6), "")</f>
        <v>6</v>
      </c>
      <c r="AK37" s="513">
        <f>IF($A37&lt;&gt;"", INDEX('22. Timeliness of Data Entry'!$A$1:$O$101,ROW($E37),5), "")</f>
        <v>0</v>
      </c>
      <c r="AL37" s="513">
        <f>IF($A37&lt;&gt;"", INDEX('25. HMIS Bed Inventory'!$A$1:$O$101,ROW($E37),5), "")</f>
        <v>0</v>
      </c>
      <c r="AM37" s="513">
        <f>IF($A37&lt;&gt;"", INDEX('23. HMIS Participation Bonus'!$A$1:$O$101,ROW($E37),5), "")</f>
        <v>0</v>
      </c>
    </row>
    <row r="38" spans="1:39" x14ac:dyDescent="0.25">
      <c r="A38" s="35" t="str">
        <f>IF(INDEX('CoC Ranking Data'!$A$1:$CF$106,ROW($E41),4)&lt;&gt;"",INDEX('CoC Ranking Data'!$A$1:$CF$106,ROW($E41),4),"")</f>
        <v>Fayette County Community Action Agency, Inc.</v>
      </c>
      <c r="B38" s="35" t="str">
        <f>IF(INDEX('CoC Ranking Data'!$A$1:$CF$106,ROW($E41),5)&lt;&gt;"",INDEX('CoC Ranking Data'!$A$1:$CF$106,ROW($E41),5),"")</f>
        <v>Fayette County Rapid Rehousing</v>
      </c>
      <c r="C38" s="297" t="str">
        <f>IF(INDEX('CoC Ranking Data'!$A$1:$CF$106,ROW($E41),6)&lt;&gt;"",INDEX('CoC Ranking Data'!$A$1:$CF$106,ROW($E41),6),"")</f>
        <v>PA0846L3E011802</v>
      </c>
      <c r="D38" s="297" t="str">
        <f>IF(INDEX('CoC Ranking Data'!$A$1:$CF$106,ROW($E41),7)&lt;&gt;"",INDEX('CoC Ranking Data'!$A$1:$CF$106,ROW($E41),7),"")</f>
        <v>PH-RRH</v>
      </c>
      <c r="E38" s="294"/>
      <c r="F38" s="663">
        <f t="shared" si="1"/>
        <v>77</v>
      </c>
      <c r="G38" s="370" t="s">
        <v>874</v>
      </c>
      <c r="H38" s="370">
        <f t="shared" ref="H38:H69" si="2">IF($B38&lt;&gt;"",SUM($I38:$AM38), "")</f>
        <v>77</v>
      </c>
      <c r="I38" s="322">
        <f>IF($A38&lt;&gt;"", INDEX('1. Project Type'!$A$1:$O$101,ROW($E41),4), "")</f>
        <v>5</v>
      </c>
      <c r="J38" s="322">
        <f>IF($A38&lt;&gt;"", INDEX('2. Severity of Needs'!$A$1:$O$101,ROW($E41),5), "")</f>
        <v>4</v>
      </c>
      <c r="K38" s="322">
        <f>IF($A38&lt;&gt;"", INDEX('3. Percent Zero Income at Entry'!$A$1:$O$101,ROW($E41),5), "")</f>
        <v>1</v>
      </c>
      <c r="L38" s="322">
        <f>IF($A38&lt;&gt;"", INDEX('4. Participant Eligibility'!$A$1:$N$101,ROW($E41),5), "")</f>
        <v>6</v>
      </c>
      <c r="M38" s="322">
        <f>IF($A38&lt;&gt;"", INDEX('5. Housing First'!$A$1:$O$101,ROW($E38),5), "")</f>
        <v>10</v>
      </c>
      <c r="N38" s="322">
        <f>IF($A38&lt;&gt;"", INDEX('6. Opening Doors Goals'!$A$1:$O$101,ROW($E40),5), "")</f>
        <v>0</v>
      </c>
      <c r="O38" s="322" t="str">
        <f>IF($A38&lt;&gt;"", INDEX('6. Safety Improvement (DV Only)'!$A$1:$O$101,ROW($E40),4), "")</f>
        <v/>
      </c>
      <c r="P38" s="322">
        <f>IF($A38&lt;&gt;"", INDEX('7.Access to Mainstream Benefits'!$A$1:$O$101,ROW($E39),4), "")</f>
        <v>2</v>
      </c>
      <c r="Q38" s="322">
        <f>IF($A38&lt;&gt;"", INDEX('8.Connect to Maintream Benefits'!$A$1:$O$101,ROW($E39),6), "")</f>
        <v>2</v>
      </c>
      <c r="R38" s="499" t="str">
        <f>IF($A38&lt;&gt;"", INDEX('10. Application Narrative'!$A$1:$O$101,ROW($E38),4), "")</f>
        <v/>
      </c>
      <c r="S38" s="367" t="str">
        <f>IF($A38&lt;&gt;"", INDEX('9. Length of Stay'!$A$1:$O$99,ROW($E40),5), "")</f>
        <v/>
      </c>
      <c r="T38" s="367" t="str">
        <f>IF($A38&lt;&gt;"", INDEX('10a. Housing Stability (TH,SSO)'!$A$1:$O$101,ROW($E41),5), "")</f>
        <v/>
      </c>
      <c r="U38" s="367">
        <f>IF($A38&lt;&gt;"", INDEX('10b.Housing Stability (RRH,PSH)'!$A$1:$O$101,ROW($E41),5), "")</f>
        <v>9</v>
      </c>
      <c r="V38" s="367">
        <f>IF($A38&lt;&gt;"", INDEX('11. Returns to Homelessness'!$A$1:$O$101,ROW($E40),5), "")</f>
        <v>1</v>
      </c>
      <c r="W38" s="367">
        <f>IF($A38&lt;&gt;"", INDEX('12a. Earned Income Growth'!$A$1:$N$101,ROW($E41),5), "")</f>
        <v>1</v>
      </c>
      <c r="X38" s="367">
        <f>IF($A38&lt;&gt;"", INDEX('12b. NonEarned Income Growth'!$A$1:$N$101,ROW($E41),5), "")</f>
        <v>2</v>
      </c>
      <c r="Y38" s="367">
        <f>IF($A38&lt;&gt;"", INDEX('12c. Total Income Growth'!$A$1:$O$101,ROW($E41),5), "")</f>
        <v>4</v>
      </c>
      <c r="Z38" s="369">
        <f>IF($A38&lt;&gt;"", INDEX('13. Unit Utilization Rate'!$A$1:$O$101,ROW($E40),7), "")</f>
        <v>8</v>
      </c>
      <c r="AA38" s="510">
        <f>IF($A38&lt;&gt;"", INDEX('14. Drawdown Rates'!$A$1:$O$101,ROW($E38),5), "")</f>
        <v>3</v>
      </c>
      <c r="AB38" s="510">
        <f>IF($A38&lt;&gt;"", INDEX('15. Funds Expended'!$A$1:$P$101,ROW($E41),6), "")</f>
        <v>0</v>
      </c>
      <c r="AC38" s="510">
        <f>IF($A38&lt;&gt;"", INDEX('16a-b. Cost per Household'!$A$1:$O$101,ROW($E39),7), "")</f>
        <v>1</v>
      </c>
      <c r="AD38" s="510">
        <f>IF($A38&lt;&gt;"", INDEX('16c-d. Cost per Positive Exit'!$A$1:$O$101,ROW($E39),7), "")</f>
        <v>1</v>
      </c>
      <c r="AE38" s="510">
        <f>IF($A38&lt;&gt;"", INDEX('17. Timely APR Submission'!$A$1:$O$101,ROW($E38),5), "")</f>
        <v>2</v>
      </c>
      <c r="AF38" s="510">
        <f>IF($A38&lt;&gt;"", INDEX('18. HUD Monitoring'!$A$1:$O$101,ROW($E39),5), "")</f>
        <v>0</v>
      </c>
      <c r="AG38" s="368">
        <f>IF($A38&lt;&gt;"", INDEX('19a. CoC Meetings'!$A$1:$P$101,ROW($E40),5), "")</f>
        <v>2</v>
      </c>
      <c r="AH38" s="371">
        <f>IF($A38&lt;&gt;"", INDEX('19b-c. RHAB-LHOT Meetings'!$A$1:$P$101,ROW($E40),5), "")</f>
        <v>4</v>
      </c>
      <c r="AI38" s="368">
        <f>IF($A38&lt;&gt;"", INDEX('20. CoC Trainings Events'!$A$1:$M$101,ROW($E40),3), "")</f>
        <v>3</v>
      </c>
      <c r="AJ38" s="513">
        <f>IF($A38&lt;&gt;"", INDEX('21. HMIS Data Quality'!$A$1:$M$101,ROW($E40),6), "")</f>
        <v>6</v>
      </c>
      <c r="AK38" s="513">
        <f>IF($A38&lt;&gt;"", INDEX('22. Timeliness of Data Entry'!$A$1:$O$101,ROW($E38),5), "")</f>
        <v>0</v>
      </c>
      <c r="AL38" s="513">
        <f>IF($A38&lt;&gt;"", INDEX('25. HMIS Bed Inventory'!$A$1:$O$101,ROW($E38),5), "")</f>
        <v>0</v>
      </c>
      <c r="AM38" s="513">
        <f>IF($A38&lt;&gt;"", INDEX('23. HMIS Participation Bonus'!$A$1:$O$101,ROW($E38),5), "")</f>
        <v>0</v>
      </c>
    </row>
    <row r="39" spans="1:39" x14ac:dyDescent="0.25">
      <c r="A39" s="35" t="str">
        <f>IF(INDEX('CoC Ranking Data'!$A$1:$CF$106,ROW($E42),4)&lt;&gt;"",INDEX('CoC Ranking Data'!$A$1:$CF$106,ROW($E42),4),"")</f>
        <v>Fayette County Community Action Agency, Inc.</v>
      </c>
      <c r="B39" s="35" t="str">
        <f>IF(INDEX('CoC Ranking Data'!$A$1:$CF$106,ROW($E42),5)&lt;&gt;"",INDEX('CoC Ranking Data'!$A$1:$CF$106,ROW($E42),5),"")</f>
        <v>Lenox Street Apartments</v>
      </c>
      <c r="C39" s="297" t="str">
        <f>IF(INDEX('CoC Ranking Data'!$A$1:$CF$106,ROW($E42),6)&lt;&gt;"",INDEX('CoC Ranking Data'!$A$1:$CF$106,ROW($E42),6),"")</f>
        <v>PA0292L3E011811</v>
      </c>
      <c r="D39" s="297" t="str">
        <f>IF(INDEX('CoC Ranking Data'!$A$1:$CF$106,ROW($E42),7)&lt;&gt;"",INDEX('CoC Ranking Data'!$A$1:$CF$106,ROW($E42),7),"")</f>
        <v>PH</v>
      </c>
      <c r="E39" s="294"/>
      <c r="F39" s="663">
        <f t="shared" si="1"/>
        <v>84.75</v>
      </c>
      <c r="G39" s="370">
        <v>87.5</v>
      </c>
      <c r="H39" s="370">
        <f t="shared" si="2"/>
        <v>82</v>
      </c>
      <c r="I39" s="322">
        <f>IF($A39&lt;&gt;"", INDEX('1. Project Type'!$A$1:$O$101,ROW($E42),4), "")</f>
        <v>6</v>
      </c>
      <c r="J39" s="322">
        <f>IF($A39&lt;&gt;"", INDEX('2. Severity of Needs'!$A$1:$O$101,ROW($E42),5), "")</f>
        <v>4</v>
      </c>
      <c r="K39" s="322">
        <f>IF($A39&lt;&gt;"", INDEX('3. Percent Zero Income at Entry'!$A$1:$O$101,ROW($E42),5), "")</f>
        <v>0</v>
      </c>
      <c r="L39" s="322">
        <f>IF($A39&lt;&gt;"", INDEX('4. Participant Eligibility'!$A$1:$N$101,ROW($E42),5), "")</f>
        <v>6</v>
      </c>
      <c r="M39" s="322">
        <f>IF($A39&lt;&gt;"", INDEX('5. Housing First'!$A$1:$O$101,ROW($E39),5), "")</f>
        <v>10</v>
      </c>
      <c r="N39" s="322">
        <f>IF($A39&lt;&gt;"", INDEX('6. Opening Doors Goals'!$A$1:$O$101,ROW($E41),5), "")</f>
        <v>0</v>
      </c>
      <c r="O39" s="322" t="str">
        <f>IF($A39&lt;&gt;"", INDEX('6. Safety Improvement (DV Only)'!$A$1:$O$101,ROW($E41),4), "")</f>
        <v/>
      </c>
      <c r="P39" s="322">
        <f>IF($A39&lt;&gt;"", INDEX('7.Access to Mainstream Benefits'!$A$1:$O$101,ROW($E40),4), "")</f>
        <v>2</v>
      </c>
      <c r="Q39" s="322">
        <f>IF($A39&lt;&gt;"", INDEX('8.Connect to Maintream Benefits'!$A$1:$O$101,ROW($E40),6), "")</f>
        <v>2</v>
      </c>
      <c r="R39" s="499" t="str">
        <f>IF($A39&lt;&gt;"", INDEX('10. Application Narrative'!$A$1:$O$101,ROW($E39),4), "")</f>
        <v/>
      </c>
      <c r="S39" s="367" t="str">
        <f>IF($A39&lt;&gt;"", INDEX('9. Length of Stay'!$A$1:$O$99,ROW($E41),5), "")</f>
        <v/>
      </c>
      <c r="T39" s="367" t="str">
        <f>IF($A39&lt;&gt;"", INDEX('10a. Housing Stability (TH,SSO)'!$A$1:$O$101,ROW($E42),5), "")</f>
        <v/>
      </c>
      <c r="U39" s="367">
        <f>IF($A39&lt;&gt;"", INDEX('10b.Housing Stability (RRH,PSH)'!$A$1:$O$101,ROW($E42),5), "")</f>
        <v>10</v>
      </c>
      <c r="V39" s="367">
        <f>IF($A39&lt;&gt;"", INDEX('11. Returns to Homelessness'!$A$1:$O$101,ROW($E41),5), "")</f>
        <v>2</v>
      </c>
      <c r="W39" s="367">
        <f>IF($A39&lt;&gt;"", INDEX('12a. Earned Income Growth'!$A$1:$N$101,ROW($E42),5), "")</f>
        <v>2</v>
      </c>
      <c r="X39" s="367">
        <f>IF($A39&lt;&gt;"", INDEX('12b. NonEarned Income Growth'!$A$1:$N$101,ROW($E42),5), "")</f>
        <v>2</v>
      </c>
      <c r="Y39" s="367">
        <f>IF($A39&lt;&gt;"", INDEX('12c. Total Income Growth'!$A$1:$O$101,ROW($E42),5), "")</f>
        <v>6</v>
      </c>
      <c r="Z39" s="369">
        <f>IF($A39&lt;&gt;"", INDEX('13. Unit Utilization Rate'!$A$1:$O$101,ROW($E41),7), "")</f>
        <v>2</v>
      </c>
      <c r="AA39" s="510">
        <f>IF($A39&lt;&gt;"", INDEX('14. Drawdown Rates'!$A$1:$O$101,ROW($E39),5), "")</f>
        <v>3</v>
      </c>
      <c r="AB39" s="510">
        <f>IF($A39&lt;&gt;"", INDEX('15. Funds Expended'!$A$1:$P$101,ROW($E42),6), "")</f>
        <v>8</v>
      </c>
      <c r="AC39" s="510">
        <f>IF($A39&lt;&gt;"", INDEX('16a-b. Cost per Household'!$A$1:$O$101,ROW($E40),7), "")</f>
        <v>0</v>
      </c>
      <c r="AD39" s="510">
        <f>IF($A39&lt;&gt;"", INDEX('16c-d. Cost per Positive Exit'!$A$1:$O$101,ROW($E40),7), "")</f>
        <v>0</v>
      </c>
      <c r="AE39" s="510">
        <f>IF($A39&lt;&gt;"", INDEX('17. Timely APR Submission'!$A$1:$O$101,ROW($E39),5), "")</f>
        <v>2</v>
      </c>
      <c r="AF39" s="510">
        <f>IF($A39&lt;&gt;"", INDEX('18. HUD Monitoring'!$A$1:$O$101,ROW($E40),5), "")</f>
        <v>0</v>
      </c>
      <c r="AG39" s="368">
        <f>IF($A39&lt;&gt;"", INDEX('19a. CoC Meetings'!$A$1:$P$101,ROW($E41),5), "")</f>
        <v>2</v>
      </c>
      <c r="AH39" s="371">
        <f>IF($A39&lt;&gt;"", INDEX('19b-c. RHAB-LHOT Meetings'!$A$1:$P$101,ROW($E41),5), "")</f>
        <v>4</v>
      </c>
      <c r="AI39" s="368">
        <f>IF($A39&lt;&gt;"", INDEX('20. CoC Trainings Events'!$A$1:$M$101,ROW($E41),3), "")</f>
        <v>3</v>
      </c>
      <c r="AJ39" s="513">
        <f>IF($A39&lt;&gt;"", INDEX('21. HMIS Data Quality'!$A$1:$M$101,ROW($E41),6), "")</f>
        <v>6</v>
      </c>
      <c r="AK39" s="513">
        <f>IF($A39&lt;&gt;"", INDEX('22. Timeliness of Data Entry'!$A$1:$O$101,ROW($E39),5), "")</f>
        <v>0</v>
      </c>
      <c r="AL39" s="513">
        <f>IF($A39&lt;&gt;"", INDEX('25. HMIS Bed Inventory'!$A$1:$O$101,ROW($E39),5), "")</f>
        <v>0</v>
      </c>
      <c r="AM39" s="513">
        <f>IF($A39&lt;&gt;"", INDEX('23. HMIS Participation Bonus'!$A$1:$O$101,ROW($E39),5), "")</f>
        <v>0</v>
      </c>
    </row>
    <row r="40" spans="1:39" x14ac:dyDescent="0.25">
      <c r="A40" s="35" t="str">
        <f>IF(INDEX('CoC Ranking Data'!$A$1:$CF$106,ROW($E43),4)&lt;&gt;"",INDEX('CoC Ranking Data'!$A$1:$CF$106,ROW($E43),4),"")</f>
        <v>Fayette County Community Action Agency, Inc.</v>
      </c>
      <c r="B40" s="35" t="str">
        <f>IF(INDEX('CoC Ranking Data'!$A$1:$CF$106,ROW($E43),5)&lt;&gt;"",INDEX('CoC Ranking Data'!$A$1:$CF$106,ROW($E43),5),"")</f>
        <v>Southwest Regional Rapid Re-Housing Program</v>
      </c>
      <c r="C40" s="297" t="str">
        <f>IF(INDEX('CoC Ranking Data'!$A$1:$CF$106,ROW($E43),6)&lt;&gt;"",INDEX('CoC Ranking Data'!$A$1:$CF$106,ROW($E43),6),"")</f>
        <v>PA0847L3E011802</v>
      </c>
      <c r="D40" s="297" t="str">
        <f>IF(INDEX('CoC Ranking Data'!$A$1:$CF$106,ROW($E43),7)&lt;&gt;"",INDEX('CoC Ranking Data'!$A$1:$CF$106,ROW($E43),7),"")</f>
        <v>PH-RRH</v>
      </c>
      <c r="E40" s="294"/>
      <c r="F40" s="663">
        <f t="shared" si="1"/>
        <v>69</v>
      </c>
      <c r="G40" s="370" t="s">
        <v>874</v>
      </c>
      <c r="H40" s="370">
        <f t="shared" si="2"/>
        <v>69</v>
      </c>
      <c r="I40" s="322">
        <f>IF($A40&lt;&gt;"", INDEX('1. Project Type'!$A$1:$O$101,ROW($E43),4), "")</f>
        <v>5</v>
      </c>
      <c r="J40" s="322">
        <f>IF($A40&lt;&gt;"", INDEX('2. Severity of Needs'!$A$1:$O$101,ROW($E43),5), "")</f>
        <v>6</v>
      </c>
      <c r="K40" s="322">
        <f>IF($A40&lt;&gt;"", INDEX('3. Percent Zero Income at Entry'!$A$1:$O$101,ROW($E43),5), "")</f>
        <v>1</v>
      </c>
      <c r="L40" s="322">
        <f>IF($A40&lt;&gt;"", INDEX('4. Participant Eligibility'!$A$1:$N$101,ROW($E43),5), "")</f>
        <v>4</v>
      </c>
      <c r="M40" s="322">
        <f>IF($A40&lt;&gt;"", INDEX('5. Housing First'!$A$1:$O$101,ROW($E40),5), "")</f>
        <v>10</v>
      </c>
      <c r="N40" s="322">
        <f>IF($A40&lt;&gt;"", INDEX('6. Opening Doors Goals'!$A$1:$O$101,ROW($E42),5), "")</f>
        <v>0</v>
      </c>
      <c r="O40" s="322" t="str">
        <f>IF($A40&lt;&gt;"", INDEX('6. Safety Improvement (DV Only)'!$A$1:$O$101,ROW($E42),4), "")</f>
        <v/>
      </c>
      <c r="P40" s="322">
        <f>IF($A40&lt;&gt;"", INDEX('7.Access to Mainstream Benefits'!$A$1:$O$101,ROW($E41),4), "")</f>
        <v>2</v>
      </c>
      <c r="Q40" s="322">
        <f>IF($A40&lt;&gt;"", INDEX('8.Connect to Maintream Benefits'!$A$1:$O$101,ROW($E41),6), "")</f>
        <v>2</v>
      </c>
      <c r="R40" s="499" t="str">
        <f>IF($A40&lt;&gt;"", INDEX('10. Application Narrative'!$A$1:$O$101,ROW($E40),4), "")</f>
        <v/>
      </c>
      <c r="S40" s="367" t="str">
        <f>IF($A40&lt;&gt;"", INDEX('9. Length of Stay'!$A$1:$O$99,ROW($E42),5), "")</f>
        <v/>
      </c>
      <c r="T40" s="367" t="str">
        <f>IF($A40&lt;&gt;"", INDEX('10a. Housing Stability (TH,SSO)'!$A$1:$O$101,ROW($E43),5), "")</f>
        <v/>
      </c>
      <c r="U40" s="367">
        <f>IF($A40&lt;&gt;"", INDEX('10b.Housing Stability (RRH,PSH)'!$A$1:$O$101,ROW($E43),5), "")</f>
        <v>6</v>
      </c>
      <c r="V40" s="367">
        <f>IF($A40&lt;&gt;"", INDEX('11. Returns to Homelessness'!$A$1:$O$101,ROW($E42),5), "")</f>
        <v>1</v>
      </c>
      <c r="W40" s="367">
        <f>IF($A40&lt;&gt;"", INDEX('12a. Earned Income Growth'!$A$1:$N$101,ROW($E43),5), "")</f>
        <v>0</v>
      </c>
      <c r="X40" s="367">
        <f>IF($A40&lt;&gt;"", INDEX('12b. NonEarned Income Growth'!$A$1:$N$101,ROW($E43),5), "")</f>
        <v>1</v>
      </c>
      <c r="Y40" s="367">
        <f>IF($A40&lt;&gt;"", INDEX('12c. Total Income Growth'!$A$1:$O$101,ROW($E43),5), "")</f>
        <v>2</v>
      </c>
      <c r="Z40" s="369">
        <f>IF($A40&lt;&gt;"", INDEX('13. Unit Utilization Rate'!$A$1:$O$101,ROW($E42),7), "")</f>
        <v>8</v>
      </c>
      <c r="AA40" s="510">
        <f>IF($A40&lt;&gt;"", INDEX('14. Drawdown Rates'!$A$1:$O$101,ROW($E40),5), "")</f>
        <v>3</v>
      </c>
      <c r="AB40" s="510">
        <f>IF($A40&lt;&gt;"", INDEX('15. Funds Expended'!$A$1:$P$101,ROW($E43),6), "")</f>
        <v>0</v>
      </c>
      <c r="AC40" s="510">
        <f>IF($A40&lt;&gt;"", INDEX('16a-b. Cost per Household'!$A$1:$O$101,ROW($E41),7), "")</f>
        <v>1</v>
      </c>
      <c r="AD40" s="510">
        <f>IF($A40&lt;&gt;"", INDEX('16c-d. Cost per Positive Exit'!$A$1:$O$101,ROW($E41),7), "")</f>
        <v>1</v>
      </c>
      <c r="AE40" s="510">
        <f>IF($A40&lt;&gt;"", INDEX('17. Timely APR Submission'!$A$1:$O$101,ROW($E40),5), "")</f>
        <v>2</v>
      </c>
      <c r="AF40" s="510">
        <f>IF($A40&lt;&gt;"", INDEX('18. HUD Monitoring'!$A$1:$O$101,ROW($E41),5), "")</f>
        <v>0</v>
      </c>
      <c r="AG40" s="368">
        <f>IF($A40&lt;&gt;"", INDEX('19a. CoC Meetings'!$A$1:$P$101,ROW($E42),5), "")</f>
        <v>2</v>
      </c>
      <c r="AH40" s="371">
        <f>IF($A40&lt;&gt;"", INDEX('19b-c. RHAB-LHOT Meetings'!$A$1:$P$101,ROW($E42),5), "")</f>
        <v>4</v>
      </c>
      <c r="AI40" s="368">
        <f>IF($A40&lt;&gt;"", INDEX('20. CoC Trainings Events'!$A$1:$M$101,ROW($E42),3), "")</f>
        <v>3</v>
      </c>
      <c r="AJ40" s="513">
        <f>IF($A40&lt;&gt;"", INDEX('21. HMIS Data Quality'!$A$1:$M$101,ROW($E42),6), "")</f>
        <v>5</v>
      </c>
      <c r="AK40" s="513">
        <f>IF($A40&lt;&gt;"", INDEX('22. Timeliness of Data Entry'!$A$1:$O$101,ROW($E40),5), "")</f>
        <v>0</v>
      </c>
      <c r="AL40" s="513">
        <f>IF($A40&lt;&gt;"", INDEX('25. HMIS Bed Inventory'!$A$1:$O$101,ROW($E40),5), "")</f>
        <v>0</v>
      </c>
      <c r="AM40" s="513">
        <f>IF($A40&lt;&gt;"", INDEX('23. HMIS Participation Bonus'!$A$1:$O$101,ROW($E40),5), "")</f>
        <v>0</v>
      </c>
    </row>
    <row r="41" spans="1:39" x14ac:dyDescent="0.25">
      <c r="A41" s="35" t="str">
        <f>IF(INDEX('CoC Ranking Data'!$A$1:$CF$106,ROW($E44),4)&lt;&gt;"",INDEX('CoC Ranking Data'!$A$1:$CF$106,ROW($E44),4),"")</f>
        <v>Housing Authority of the County of Butler</v>
      </c>
      <c r="B41" s="35" t="str">
        <f>IF(INDEX('CoC Ranking Data'!$A$1:$CF$106,ROW($E44),5)&lt;&gt;"",INDEX('CoC Ranking Data'!$A$1:$CF$106,ROW($E44),5),"")</f>
        <v>Franklin Court Chronically Homeless</v>
      </c>
      <c r="C41" s="297" t="str">
        <f>IF(INDEX('CoC Ranking Data'!$A$1:$CF$106,ROW($E44),6)&lt;&gt;"",INDEX('CoC Ranking Data'!$A$1:$CF$106,ROW($E44),6),"")</f>
        <v>PA0493L3E011809</v>
      </c>
      <c r="D41" s="297" t="str">
        <f>IF(INDEX('CoC Ranking Data'!$A$1:$CF$106,ROW($E44),7)&lt;&gt;"",INDEX('CoC Ranking Data'!$A$1:$CF$106,ROW($E44),7),"")</f>
        <v>PH</v>
      </c>
      <c r="E41" s="294"/>
      <c r="F41" s="663">
        <f t="shared" si="1"/>
        <v>83</v>
      </c>
      <c r="G41" s="370">
        <v>88</v>
      </c>
      <c r="H41" s="370">
        <f t="shared" si="2"/>
        <v>78</v>
      </c>
      <c r="I41" s="322">
        <f>IF($A41&lt;&gt;"", INDEX('1. Project Type'!$A$1:$O$101,ROW($E44),4), "")</f>
        <v>6</v>
      </c>
      <c r="J41" s="322">
        <f>IF($A41&lt;&gt;"", INDEX('2. Severity of Needs'!$A$1:$O$101,ROW($E44),5), "")</f>
        <v>6</v>
      </c>
      <c r="K41" s="322">
        <f>IF($A41&lt;&gt;"", INDEX('3. Percent Zero Income at Entry'!$A$1:$O$101,ROW($E44),5), "")</f>
        <v>1</v>
      </c>
      <c r="L41" s="322">
        <f>IF($A41&lt;&gt;"", INDEX('4. Participant Eligibility'!$A$1:$N$101,ROW($E44),5), "")</f>
        <v>6</v>
      </c>
      <c r="M41" s="322">
        <f>IF($A41&lt;&gt;"", INDEX('5. Housing First'!$A$1:$O$101,ROW($E41),5), "")</f>
        <v>10</v>
      </c>
      <c r="N41" s="322">
        <f>IF($A41&lt;&gt;"", INDEX('6. Opening Doors Goals'!$A$1:$O$101,ROW($E43),5), "")</f>
        <v>0</v>
      </c>
      <c r="O41" s="322" t="str">
        <f>IF($A41&lt;&gt;"", INDEX('6. Safety Improvement (DV Only)'!$A$1:$O$101,ROW($E43),4), "")</f>
        <v/>
      </c>
      <c r="P41" s="322">
        <f>IF($A41&lt;&gt;"", INDEX('7.Access to Mainstream Benefits'!$A$1:$O$101,ROW($E42),4), "")</f>
        <v>2</v>
      </c>
      <c r="Q41" s="322">
        <f>IF($A41&lt;&gt;"", INDEX('8.Connect to Maintream Benefits'!$A$1:$O$101,ROW($E42),6), "")</f>
        <v>2</v>
      </c>
      <c r="R41" s="499" t="str">
        <f>IF($A41&lt;&gt;"", INDEX('10. Application Narrative'!$A$1:$O$101,ROW($E41),4), "")</f>
        <v/>
      </c>
      <c r="S41" s="367" t="str">
        <f>IF($A41&lt;&gt;"", INDEX('9. Length of Stay'!$A$1:$O$99,ROW($E43),5), "")</f>
        <v/>
      </c>
      <c r="T41" s="367" t="str">
        <f>IF($A41&lt;&gt;"", INDEX('10a. Housing Stability (TH,SSO)'!$A$1:$O$101,ROW($E44),5), "")</f>
        <v/>
      </c>
      <c r="U41" s="367">
        <f>IF($A41&lt;&gt;"", INDEX('10b.Housing Stability (RRH,PSH)'!$A$1:$O$101,ROW($E44),5), "")</f>
        <v>4</v>
      </c>
      <c r="V41" s="367">
        <f>IF($A41&lt;&gt;"", INDEX('11. Returns to Homelessness'!$A$1:$O$101,ROW($E43),5), "")</f>
        <v>2</v>
      </c>
      <c r="W41" s="367">
        <f>IF($A41&lt;&gt;"", INDEX('12a. Earned Income Growth'!$A$1:$N$101,ROW($E44),5), "")</f>
        <v>2</v>
      </c>
      <c r="X41" s="367">
        <f>IF($A41&lt;&gt;"", INDEX('12b. NonEarned Income Growth'!$A$1:$N$101,ROW($E44),5), "")</f>
        <v>2</v>
      </c>
      <c r="Y41" s="367">
        <f>IF($A41&lt;&gt;"", INDEX('12c. Total Income Growth'!$A$1:$O$101,ROW($E44),5), "")</f>
        <v>6</v>
      </c>
      <c r="Z41" s="369">
        <f>IF($A41&lt;&gt;"", INDEX('13. Unit Utilization Rate'!$A$1:$O$101,ROW($E43),7), "")</f>
        <v>2</v>
      </c>
      <c r="AA41" s="510">
        <f>IF($A41&lt;&gt;"", INDEX('14. Drawdown Rates'!$A$1:$O$101,ROW($E41),5), "")</f>
        <v>3</v>
      </c>
      <c r="AB41" s="510">
        <f>IF($A41&lt;&gt;"", INDEX('15. Funds Expended'!$A$1:$P$101,ROW($E44),6), "")</f>
        <v>8</v>
      </c>
      <c r="AC41" s="510">
        <f>IF($A41&lt;&gt;"", INDEX('16a-b. Cost per Household'!$A$1:$O$101,ROW($E42),7), "")</f>
        <v>0</v>
      </c>
      <c r="AD41" s="510">
        <f>IF($A41&lt;&gt;"", INDEX('16c-d. Cost per Positive Exit'!$A$1:$O$101,ROW($E42),7), "")</f>
        <v>0</v>
      </c>
      <c r="AE41" s="510">
        <f>IF($A41&lt;&gt;"", INDEX('17. Timely APR Submission'!$A$1:$O$101,ROW($E41),5), "")</f>
        <v>2</v>
      </c>
      <c r="AF41" s="510">
        <f>IF($A41&lt;&gt;"", INDEX('18. HUD Monitoring'!$A$1:$O$101,ROW($E42),5), "")</f>
        <v>0</v>
      </c>
      <c r="AG41" s="368">
        <f>IF($A41&lt;&gt;"", INDEX('19a. CoC Meetings'!$A$1:$P$101,ROW($E43),5), "")</f>
        <v>1</v>
      </c>
      <c r="AH41" s="371">
        <f>IF($A41&lt;&gt;"", INDEX('19b-c. RHAB-LHOT Meetings'!$A$1:$P$101,ROW($E43),5), "")</f>
        <v>4</v>
      </c>
      <c r="AI41" s="368">
        <f>IF($A41&lt;&gt;"", INDEX('20. CoC Trainings Events'!$A$1:$M$101,ROW($E43),3), "")</f>
        <v>2.5</v>
      </c>
      <c r="AJ41" s="513">
        <f>IF($A41&lt;&gt;"", INDEX('21. HMIS Data Quality'!$A$1:$M$101,ROW($E43),6), "")</f>
        <v>6</v>
      </c>
      <c r="AK41" s="513">
        <f>IF($A41&lt;&gt;"", INDEX('22. Timeliness of Data Entry'!$A$1:$O$101,ROW($E41),5), "")</f>
        <v>0</v>
      </c>
      <c r="AL41" s="513">
        <f>IF($A41&lt;&gt;"", INDEX('25. HMIS Bed Inventory'!$A$1:$O$101,ROW($E41),5), "")</f>
        <v>0</v>
      </c>
      <c r="AM41" s="513">
        <f>IF($A41&lt;&gt;"", INDEX('23. HMIS Participation Bonus'!$A$1:$O$101,ROW($E41),5), "")</f>
        <v>0.5</v>
      </c>
    </row>
    <row r="42" spans="1:39" x14ac:dyDescent="0.25">
      <c r="A42" s="35" t="str">
        <f>IF(INDEX('CoC Ranking Data'!$A$1:$CF$106,ROW($E45),4)&lt;&gt;"",INDEX('CoC Ranking Data'!$A$1:$CF$106,ROW($E45),4),"")</f>
        <v>Indiana County Community Action Program, Inc.</v>
      </c>
      <c r="B42" s="35" t="str">
        <f>IF(INDEX('CoC Ranking Data'!$A$1:$CF$106,ROW($E45),5)&lt;&gt;"",INDEX('CoC Ranking Data'!$A$1:$CF$106,ROW($E45),5),"")</f>
        <v>PHD Consolidated</v>
      </c>
      <c r="C42" s="297" t="str">
        <f>IF(INDEX('CoC Ranking Data'!$A$1:$CF$106,ROW($E45),6)&lt;&gt;"",INDEX('CoC Ranking Data'!$A$1:$CF$106,ROW($E45),6),"")</f>
        <v>PA0599L3E011706</v>
      </c>
      <c r="D42" s="297" t="str">
        <f>IF(INDEX('CoC Ranking Data'!$A$1:$CF$106,ROW($E45),7)&lt;&gt;"",INDEX('CoC Ranking Data'!$A$1:$CF$106,ROW($E45),7),"")</f>
        <v>PH</v>
      </c>
      <c r="E42" s="294"/>
      <c r="F42" s="663">
        <f t="shared" si="1"/>
        <v>70.875</v>
      </c>
      <c r="G42" s="370">
        <v>71.25</v>
      </c>
      <c r="H42" s="370">
        <f t="shared" si="2"/>
        <v>70.5</v>
      </c>
      <c r="I42" s="322">
        <f>IF($A42&lt;&gt;"", INDEX('1. Project Type'!$A$1:$O$101,ROW($E45),4), "")</f>
        <v>6</v>
      </c>
      <c r="J42" s="322">
        <f>IF($A42&lt;&gt;"", INDEX('2. Severity of Needs'!$A$1:$O$101,ROW($E45),5), "")</f>
        <v>8</v>
      </c>
      <c r="K42" s="322">
        <f>IF($A42&lt;&gt;"", INDEX('3. Percent Zero Income at Entry'!$A$1:$O$101,ROW($E45),5), "")</f>
        <v>1</v>
      </c>
      <c r="L42" s="322">
        <f>IF($A42&lt;&gt;"", INDEX('4. Participant Eligibility'!$A$1:$N$101,ROW($E45),5), "")</f>
        <v>6</v>
      </c>
      <c r="M42" s="322">
        <f>IF($A42&lt;&gt;"", INDEX('5. Housing First'!$A$1:$O$101,ROW($E42),5), "")</f>
        <v>10</v>
      </c>
      <c r="N42" s="322">
        <f>IF($A42&lt;&gt;"", INDEX('6. Opening Doors Goals'!$A$1:$O$101,ROW($E44),5), "")</f>
        <v>0</v>
      </c>
      <c r="O42" s="322" t="str">
        <f>IF($A42&lt;&gt;"", INDEX('6. Safety Improvement (DV Only)'!$A$1:$O$101,ROW($E44),4), "")</f>
        <v/>
      </c>
      <c r="P42" s="322">
        <f>IF($A42&lt;&gt;"", INDEX('7.Access to Mainstream Benefits'!$A$1:$O$101,ROW($E43),4), "")</f>
        <v>2</v>
      </c>
      <c r="Q42" s="322">
        <f>IF($A42&lt;&gt;"", INDEX('8.Connect to Maintream Benefits'!$A$1:$O$101,ROW($E43),6), "")</f>
        <v>2</v>
      </c>
      <c r="R42" s="499" t="str">
        <f>IF($A42&lt;&gt;"", INDEX('10. Application Narrative'!$A$1:$O$101,ROW($E42),4), "")</f>
        <v/>
      </c>
      <c r="S42" s="367" t="str">
        <f>IF($A42&lt;&gt;"", INDEX('9. Length of Stay'!$A$1:$O$99,ROW($E44),5), "")</f>
        <v/>
      </c>
      <c r="T42" s="367" t="str">
        <f>IF($A42&lt;&gt;"", INDEX('10a. Housing Stability (TH,SSO)'!$A$1:$O$101,ROW($E45),5), "")</f>
        <v/>
      </c>
      <c r="U42" s="367">
        <f>IF($A42&lt;&gt;"", INDEX('10b.Housing Stability (RRH,PSH)'!$A$1:$O$101,ROW($E45),5), "")</f>
        <v>4</v>
      </c>
      <c r="V42" s="367">
        <f>IF($A42&lt;&gt;"", INDEX('11. Returns to Homelessness'!$A$1:$O$101,ROW($E44),5), "")</f>
        <v>2</v>
      </c>
      <c r="W42" s="367">
        <f>IF($A42&lt;&gt;"", INDEX('12a. Earned Income Growth'!$A$1:$N$101,ROW($E45),5), "")</f>
        <v>0</v>
      </c>
      <c r="X42" s="367">
        <f>IF($A42&lt;&gt;"", INDEX('12b. NonEarned Income Growth'!$A$1:$N$101,ROW($E45),5), "")</f>
        <v>0</v>
      </c>
      <c r="Y42" s="367">
        <f>IF($A42&lt;&gt;"", INDEX('12c. Total Income Growth'!$A$1:$O$101,ROW($E45),5), "")</f>
        <v>0</v>
      </c>
      <c r="Z42" s="369">
        <f>IF($A42&lt;&gt;"", INDEX('13. Unit Utilization Rate'!$A$1:$O$101,ROW($E44),7), "")</f>
        <v>0</v>
      </c>
      <c r="AA42" s="510">
        <f>IF($A42&lt;&gt;"", INDEX('14. Drawdown Rates'!$A$1:$O$101,ROW($E42),5), "")</f>
        <v>3</v>
      </c>
      <c r="AB42" s="510">
        <f>IF($A42&lt;&gt;"", INDEX('15. Funds Expended'!$A$1:$P$101,ROW($E45),6), "")</f>
        <v>8</v>
      </c>
      <c r="AC42" s="510">
        <f>IF($A42&lt;&gt;"", INDEX('16a-b. Cost per Household'!$A$1:$O$101,ROW($E43),7), "")</f>
        <v>0</v>
      </c>
      <c r="AD42" s="510">
        <f>IF($A42&lt;&gt;"", INDEX('16c-d. Cost per Positive Exit'!$A$1:$O$101,ROW($E43),7), "")</f>
        <v>0</v>
      </c>
      <c r="AE42" s="510">
        <f>IF($A42&lt;&gt;"", INDEX('17. Timely APR Submission'!$A$1:$O$101,ROW($E42),5), "")</f>
        <v>2</v>
      </c>
      <c r="AF42" s="510">
        <f>IF($A42&lt;&gt;"", INDEX('18. HUD Monitoring'!$A$1:$O$101,ROW($E43),5), "")</f>
        <v>0</v>
      </c>
      <c r="AG42" s="368">
        <f>IF($A42&lt;&gt;"", INDEX('19a. CoC Meetings'!$A$1:$P$101,ROW($E44),5), "")</f>
        <v>2</v>
      </c>
      <c r="AH42" s="371">
        <f>IF($A42&lt;&gt;"", INDEX('19b-c. RHAB-LHOT Meetings'!$A$1:$P$101,ROW($E44),5), "")</f>
        <v>4</v>
      </c>
      <c r="AI42" s="368">
        <f>IF($A42&lt;&gt;"", INDEX('20. CoC Trainings Events'!$A$1:$M$101,ROW($E44),3), "")</f>
        <v>3</v>
      </c>
      <c r="AJ42" s="513">
        <f>IF($A42&lt;&gt;"", INDEX('21. HMIS Data Quality'!$A$1:$M$101,ROW($E44),6), "")</f>
        <v>5</v>
      </c>
      <c r="AK42" s="513">
        <f>IF($A42&lt;&gt;"", INDEX('22. Timeliness of Data Entry'!$A$1:$O$101,ROW($E42),5), "")</f>
        <v>2</v>
      </c>
      <c r="AL42" s="513">
        <f>IF($A42&lt;&gt;"", INDEX('25. HMIS Bed Inventory'!$A$1:$O$101,ROW($E42),5), "")</f>
        <v>0</v>
      </c>
      <c r="AM42" s="513">
        <f>IF($A42&lt;&gt;"", INDEX('23. HMIS Participation Bonus'!$A$1:$O$101,ROW($E42),5), "")</f>
        <v>0.5</v>
      </c>
    </row>
    <row r="43" spans="1:39" x14ac:dyDescent="0.25">
      <c r="A43" s="35" t="str">
        <f>IF(INDEX('CoC Ranking Data'!$A$1:$CF$106,ROW($E46),4)&lt;&gt;"",INDEX('CoC Ranking Data'!$A$1:$CF$106,ROW($E46),4),"")</f>
        <v>Lawrence County Social Services, Inc.</v>
      </c>
      <c r="B43" s="35" t="str">
        <f>IF(INDEX('CoC Ranking Data'!$A$1:$CF$106,ROW($E46),5)&lt;&gt;"",INDEX('CoC Ranking Data'!$A$1:$CF$106,ROW($E46),5),"")</f>
        <v>NWRHA</v>
      </c>
      <c r="C43" s="297" t="str">
        <f>IF(INDEX('CoC Ranking Data'!$A$1:$CF$106,ROW($E46),6)&lt;&gt;"",INDEX('CoC Ranking Data'!$A$1:$CF$106,ROW($E46),6),"")</f>
        <v>PA0304L3E011808</v>
      </c>
      <c r="D43" s="297" t="str">
        <f>IF(INDEX('CoC Ranking Data'!$A$1:$CF$106,ROW($E46),7)&lt;&gt;"",INDEX('CoC Ranking Data'!$A$1:$CF$106,ROW($E46),7),"")</f>
        <v>PH</v>
      </c>
      <c r="E43" s="294"/>
      <c r="F43" s="663">
        <f t="shared" si="1"/>
        <v>88.585000000000008</v>
      </c>
      <c r="G43" s="370">
        <v>94.67</v>
      </c>
      <c r="H43" s="370">
        <f t="shared" si="2"/>
        <v>82.5</v>
      </c>
      <c r="I43" s="322">
        <f>IF($A43&lt;&gt;"", INDEX('1. Project Type'!$A$1:$O$101,ROW($E46),4), "")</f>
        <v>6</v>
      </c>
      <c r="J43" s="322">
        <f>IF($A43&lt;&gt;"", INDEX('2. Severity of Needs'!$A$1:$O$101,ROW($E46),5), "")</f>
        <v>6</v>
      </c>
      <c r="K43" s="322">
        <f>IF($A43&lt;&gt;"", INDEX('3. Percent Zero Income at Entry'!$A$1:$O$101,ROW($E46),5), "")</f>
        <v>1</v>
      </c>
      <c r="L43" s="322">
        <f>IF($A43&lt;&gt;"", INDEX('4. Participant Eligibility'!$A$1:$N$101,ROW($E46),5), "")</f>
        <v>6</v>
      </c>
      <c r="M43" s="322">
        <f>IF($A43&lt;&gt;"", INDEX('5. Housing First'!$A$1:$O$101,ROW($E43),5), "")</f>
        <v>10</v>
      </c>
      <c r="N43" s="322">
        <f>IF($A43&lt;&gt;"", INDEX('6. Opening Doors Goals'!$A$1:$O$101,ROW($E45),5), "")</f>
        <v>0</v>
      </c>
      <c r="O43" s="322" t="str">
        <f>IF($A43&lt;&gt;"", INDEX('6. Safety Improvement (DV Only)'!$A$1:$O$101,ROW($E45),4), "")</f>
        <v/>
      </c>
      <c r="P43" s="322">
        <f>IF($A43&lt;&gt;"", INDEX('7.Access to Mainstream Benefits'!$A$1:$O$101,ROW($E44),4), "")</f>
        <v>2</v>
      </c>
      <c r="Q43" s="322">
        <f>IF($A43&lt;&gt;"", INDEX('8.Connect to Maintream Benefits'!$A$1:$O$101,ROW($E44),6), "")</f>
        <v>2</v>
      </c>
      <c r="R43" s="499" t="str">
        <f>IF($A43&lt;&gt;"", INDEX('10. Application Narrative'!$A$1:$O$101,ROW($E43),4), "")</f>
        <v/>
      </c>
      <c r="S43" s="367" t="str">
        <f>IF($A43&lt;&gt;"", INDEX('9. Length of Stay'!$A$1:$O$99,ROW($E45),5), "")</f>
        <v/>
      </c>
      <c r="T43" s="367" t="str">
        <f>IF($A43&lt;&gt;"", INDEX('10a. Housing Stability (TH,SSO)'!$A$1:$O$101,ROW($E46),5), "")</f>
        <v/>
      </c>
      <c r="U43" s="367">
        <f>IF($A43&lt;&gt;"", INDEX('10b.Housing Stability (RRH,PSH)'!$A$1:$O$101,ROW($E46),5), "")</f>
        <v>8</v>
      </c>
      <c r="V43" s="367">
        <f>IF($A43&lt;&gt;"", INDEX('11. Returns to Homelessness'!$A$1:$O$101,ROW($E45),5), "")</f>
        <v>2</v>
      </c>
      <c r="W43" s="367">
        <f>IF($A43&lt;&gt;"", INDEX('12a. Earned Income Growth'!$A$1:$N$101,ROW($E46),5), "")</f>
        <v>2</v>
      </c>
      <c r="X43" s="367">
        <f>IF($A43&lt;&gt;"", INDEX('12b. NonEarned Income Growth'!$A$1:$N$101,ROW($E46),5), "")</f>
        <v>0</v>
      </c>
      <c r="Y43" s="367">
        <f>IF($A43&lt;&gt;"", INDEX('12c. Total Income Growth'!$A$1:$O$101,ROW($E46),5), "")</f>
        <v>5</v>
      </c>
      <c r="Z43" s="369">
        <f>IF($A43&lt;&gt;"", INDEX('13. Unit Utilization Rate'!$A$1:$O$101,ROW($E45),7), "")</f>
        <v>2</v>
      </c>
      <c r="AA43" s="510">
        <f>IF($A43&lt;&gt;"", INDEX('14. Drawdown Rates'!$A$1:$O$101,ROW($E43),5), "")</f>
        <v>3</v>
      </c>
      <c r="AB43" s="510">
        <f>IF($A43&lt;&gt;"", INDEX('15. Funds Expended'!$A$1:$P$101,ROW($E46),6), "")</f>
        <v>8</v>
      </c>
      <c r="AC43" s="510">
        <f>IF($A43&lt;&gt;"", INDEX('16a-b. Cost per Household'!$A$1:$O$101,ROW($E44),7), "")</f>
        <v>1</v>
      </c>
      <c r="AD43" s="510">
        <f>IF($A43&lt;&gt;"", INDEX('16c-d. Cost per Positive Exit'!$A$1:$O$101,ROW($E44),7), "")</f>
        <v>1</v>
      </c>
      <c r="AE43" s="510">
        <f>IF($A43&lt;&gt;"", INDEX('17. Timely APR Submission'!$A$1:$O$101,ROW($E43),5), "")</f>
        <v>2</v>
      </c>
      <c r="AF43" s="510">
        <f>IF($A43&lt;&gt;"", INDEX('18. HUD Monitoring'!$A$1:$O$101,ROW($E44),5), "")</f>
        <v>0</v>
      </c>
      <c r="AG43" s="368">
        <f>IF($A43&lt;&gt;"", INDEX('19a. CoC Meetings'!$A$1:$P$101,ROW($E45),5), "")</f>
        <v>2</v>
      </c>
      <c r="AH43" s="371">
        <f>IF($A43&lt;&gt;"", INDEX('19b-c. RHAB-LHOT Meetings'!$A$1:$P$101,ROW($E45),5), "")</f>
        <v>4</v>
      </c>
      <c r="AI43" s="368">
        <f>IF($A43&lt;&gt;"", INDEX('20. CoC Trainings Events'!$A$1:$M$101,ROW($E45),3), "")</f>
        <v>3</v>
      </c>
      <c r="AJ43" s="513">
        <f>IF($A43&lt;&gt;"", INDEX('21. HMIS Data Quality'!$A$1:$M$101,ROW($E45),6), "")</f>
        <v>6</v>
      </c>
      <c r="AK43" s="513">
        <f>IF($A43&lt;&gt;"", INDEX('22. Timeliness of Data Entry'!$A$1:$O$101,ROW($E43),5), "")</f>
        <v>0</v>
      </c>
      <c r="AL43" s="513">
        <f>IF($A43&lt;&gt;"", INDEX('25. HMIS Bed Inventory'!$A$1:$O$101,ROW($E43),5), "")</f>
        <v>0</v>
      </c>
      <c r="AM43" s="513">
        <f>IF($A43&lt;&gt;"", INDEX('23. HMIS Participation Bonus'!$A$1:$O$101,ROW($E43),5), "")</f>
        <v>0.5</v>
      </c>
    </row>
    <row r="44" spans="1:39" x14ac:dyDescent="0.25">
      <c r="A44" s="35" t="str">
        <f>IF(INDEX('CoC Ranking Data'!$A$1:$CF$106,ROW($E47),4)&lt;&gt;"",INDEX('CoC Ranking Data'!$A$1:$CF$106,ROW($E47),4),"")</f>
        <v>Lawrence County Social Services, Inc.</v>
      </c>
      <c r="B44" s="35" t="str">
        <f>IF(INDEX('CoC Ranking Data'!$A$1:$CF$106,ROW($E47),5)&lt;&gt;"",INDEX('CoC Ranking Data'!$A$1:$CF$106,ROW($E47),5),"")</f>
        <v>NWRHA 2</v>
      </c>
      <c r="C44" s="297" t="str">
        <f>IF(INDEX('CoC Ranking Data'!$A$1:$CF$106,ROW($E47),6)&lt;&gt;"",INDEX('CoC Ranking Data'!$A$1:$CF$106,ROW($E47),6),"")</f>
        <v>PA0601L3E011807</v>
      </c>
      <c r="D44" s="297" t="str">
        <f>IF(INDEX('CoC Ranking Data'!$A$1:$CF$106,ROW($E47),7)&lt;&gt;"",INDEX('CoC Ranking Data'!$A$1:$CF$106,ROW($E47),7),"")</f>
        <v>PH</v>
      </c>
      <c r="E44" s="294"/>
      <c r="F44" s="663">
        <f t="shared" si="1"/>
        <v>92.664999999999992</v>
      </c>
      <c r="G44" s="370">
        <v>94.83</v>
      </c>
      <c r="H44" s="370">
        <f t="shared" si="2"/>
        <v>90.5</v>
      </c>
      <c r="I44" s="322">
        <f>IF($A44&lt;&gt;"", INDEX('1. Project Type'!$A$1:$O$101,ROW($E47),4), "")</f>
        <v>6</v>
      </c>
      <c r="J44" s="322">
        <f>IF($A44&lt;&gt;"", INDEX('2. Severity of Needs'!$A$1:$O$101,ROW($E47),5), "")</f>
        <v>4</v>
      </c>
      <c r="K44" s="322">
        <f>IF($A44&lt;&gt;"", INDEX('3. Percent Zero Income at Entry'!$A$1:$O$101,ROW($E47),5), "")</f>
        <v>0</v>
      </c>
      <c r="L44" s="322">
        <f>IF($A44&lt;&gt;"", INDEX('4. Participant Eligibility'!$A$1:$N$101,ROW($E47),5), "")</f>
        <v>6</v>
      </c>
      <c r="M44" s="322">
        <f>IF($A44&lt;&gt;"", INDEX('5. Housing First'!$A$1:$O$101,ROW($E44),5), "")</f>
        <v>10</v>
      </c>
      <c r="N44" s="322">
        <f>IF($A44&lt;&gt;"", INDEX('6. Opening Doors Goals'!$A$1:$O$101,ROW($E46),5), "")</f>
        <v>0</v>
      </c>
      <c r="O44" s="322" t="str">
        <f>IF($A44&lt;&gt;"", INDEX('6. Safety Improvement (DV Only)'!$A$1:$O$101,ROW($E46),4), "")</f>
        <v/>
      </c>
      <c r="P44" s="322">
        <f>IF($A44&lt;&gt;"", INDEX('7.Access to Mainstream Benefits'!$A$1:$O$101,ROW($E45),4), "")</f>
        <v>2</v>
      </c>
      <c r="Q44" s="322">
        <f>IF($A44&lt;&gt;"", INDEX('8.Connect to Maintream Benefits'!$A$1:$O$101,ROW($E45),6), "")</f>
        <v>2</v>
      </c>
      <c r="R44" s="499" t="str">
        <f>IF($A44&lt;&gt;"", INDEX('10. Application Narrative'!$A$1:$O$101,ROW($E44),4), "")</f>
        <v/>
      </c>
      <c r="S44" s="367" t="str">
        <f>IF($A44&lt;&gt;"", INDEX('9. Length of Stay'!$A$1:$O$99,ROW($E46),5), "")</f>
        <v/>
      </c>
      <c r="T44" s="367" t="str">
        <f>IF($A44&lt;&gt;"", INDEX('10a. Housing Stability (TH,SSO)'!$A$1:$O$101,ROW($E47),5), "")</f>
        <v/>
      </c>
      <c r="U44" s="367">
        <f>IF($A44&lt;&gt;"", INDEX('10b.Housing Stability (RRH,PSH)'!$A$1:$O$101,ROW($E47),5), "")</f>
        <v>10</v>
      </c>
      <c r="V44" s="367">
        <f>IF($A44&lt;&gt;"", INDEX('11. Returns to Homelessness'!$A$1:$O$101,ROW($E46),5), "")</f>
        <v>2</v>
      </c>
      <c r="W44" s="367">
        <f>IF($A44&lt;&gt;"", INDEX('12a. Earned Income Growth'!$A$1:$N$101,ROW($E47),5), "")</f>
        <v>2</v>
      </c>
      <c r="X44" s="367">
        <f>IF($A44&lt;&gt;"", INDEX('12b. NonEarned Income Growth'!$A$1:$N$101,ROW($E47),5), "")</f>
        <v>2</v>
      </c>
      <c r="Y44" s="367">
        <f>IF($A44&lt;&gt;"", INDEX('12c. Total Income Growth'!$A$1:$O$101,ROW($E47),5), "")</f>
        <v>6</v>
      </c>
      <c r="Z44" s="369">
        <f>IF($A44&lt;&gt;"", INDEX('13. Unit Utilization Rate'!$A$1:$O$101,ROW($E46),7), "")</f>
        <v>8</v>
      </c>
      <c r="AA44" s="510">
        <f>IF($A44&lt;&gt;"", INDEX('14. Drawdown Rates'!$A$1:$O$101,ROW($E44),5), "")</f>
        <v>3</v>
      </c>
      <c r="AB44" s="510">
        <f>IF($A44&lt;&gt;"", INDEX('15. Funds Expended'!$A$1:$P$101,ROW($E47),6), "")</f>
        <v>8</v>
      </c>
      <c r="AC44" s="510">
        <f>IF($A44&lt;&gt;"", INDEX('16a-b. Cost per Household'!$A$1:$O$101,ROW($E45),7), "")</f>
        <v>1</v>
      </c>
      <c r="AD44" s="510">
        <f>IF($A44&lt;&gt;"", INDEX('16c-d. Cost per Positive Exit'!$A$1:$O$101,ROW($E45),7), "")</f>
        <v>1</v>
      </c>
      <c r="AE44" s="510">
        <f>IF($A44&lt;&gt;"", INDEX('17. Timely APR Submission'!$A$1:$O$101,ROW($E44),5), "")</f>
        <v>2</v>
      </c>
      <c r="AF44" s="510">
        <f>IF($A44&lt;&gt;"", INDEX('18. HUD Monitoring'!$A$1:$O$101,ROW($E45),5), "")</f>
        <v>0</v>
      </c>
      <c r="AG44" s="368">
        <f>IF($A44&lt;&gt;"", INDEX('19a. CoC Meetings'!$A$1:$P$101,ROW($E46),5), "")</f>
        <v>2</v>
      </c>
      <c r="AH44" s="371">
        <f>IF($A44&lt;&gt;"", INDEX('19b-c. RHAB-LHOT Meetings'!$A$1:$P$101,ROW($E46),5), "")</f>
        <v>4</v>
      </c>
      <c r="AI44" s="368">
        <f>IF($A44&lt;&gt;"", INDEX('20. CoC Trainings Events'!$A$1:$M$101,ROW($E46),3), "")</f>
        <v>3</v>
      </c>
      <c r="AJ44" s="513">
        <f>IF($A44&lt;&gt;"", INDEX('21. HMIS Data Quality'!$A$1:$M$101,ROW($E46),6), "")</f>
        <v>6</v>
      </c>
      <c r="AK44" s="513">
        <f>IF($A44&lt;&gt;"", INDEX('22. Timeliness of Data Entry'!$A$1:$O$101,ROW($E44),5), "")</f>
        <v>0</v>
      </c>
      <c r="AL44" s="513">
        <f>IF($A44&lt;&gt;"", INDEX('25. HMIS Bed Inventory'!$A$1:$O$101,ROW($E44),5), "")</f>
        <v>0</v>
      </c>
      <c r="AM44" s="513">
        <f>IF($A44&lt;&gt;"", INDEX('23. HMIS Participation Bonus'!$A$1:$O$101,ROW($E44),5), "")</f>
        <v>0.5</v>
      </c>
    </row>
    <row r="45" spans="1:39" x14ac:dyDescent="0.25">
      <c r="A45" s="35" t="str">
        <f>IF(INDEX('CoC Ranking Data'!$A$1:$CF$106,ROW($E48),4)&lt;&gt;"",INDEX('CoC Ranking Data'!$A$1:$CF$106,ROW($E48),4),"")</f>
        <v>Lawrence County Social Services, Inc.</v>
      </c>
      <c r="B45" s="35" t="str">
        <f>IF(INDEX('CoC Ranking Data'!$A$1:$CF$106,ROW($E48),5)&lt;&gt;"",INDEX('CoC Ranking Data'!$A$1:$CF$106,ROW($E48),5),"")</f>
        <v>SAFE</v>
      </c>
      <c r="C45" s="297" t="str">
        <f>IF(INDEX('CoC Ranking Data'!$A$1:$CF$106,ROW($E48),6)&lt;&gt;"",INDEX('CoC Ranking Data'!$A$1:$CF$106,ROW($E48),6),"")</f>
        <v>PA0314L3E011811</v>
      </c>
      <c r="D45" s="297" t="str">
        <f>IF(INDEX('CoC Ranking Data'!$A$1:$CF$106,ROW($E48),7)&lt;&gt;"",INDEX('CoC Ranking Data'!$A$1:$CF$106,ROW($E48),7),"")</f>
        <v>SSO</v>
      </c>
      <c r="E45" s="294"/>
      <c r="F45" s="663">
        <f t="shared" si="1"/>
        <v>74.335000000000008</v>
      </c>
      <c r="G45" s="370">
        <v>75.17</v>
      </c>
      <c r="H45" s="370">
        <f t="shared" si="2"/>
        <v>73.5</v>
      </c>
      <c r="I45" s="322">
        <f>IF($A45&lt;&gt;"", INDEX('1. Project Type'!$A$1:$O$101,ROW($E48),4), "")</f>
        <v>0</v>
      </c>
      <c r="J45" s="322">
        <f>IF($A45&lt;&gt;"", INDEX('2. Severity of Needs'!$A$1:$O$101,ROW($E48),5), "")</f>
        <v>4</v>
      </c>
      <c r="K45" s="322">
        <f>IF($A45&lt;&gt;"", INDEX('3. Percent Zero Income at Entry'!$A$1:$O$101,ROW($E48),5), "")</f>
        <v>1</v>
      </c>
      <c r="L45" s="322">
        <f>IF($A45&lt;&gt;"", INDEX('4. Participant Eligibility'!$A$1:$N$101,ROW($E48),5), "")</f>
        <v>6</v>
      </c>
      <c r="M45" s="322">
        <f>IF($A45&lt;&gt;"", INDEX('5. Housing First'!$A$1:$O$101,ROW($E45),5), "")</f>
        <v>10</v>
      </c>
      <c r="N45" s="322">
        <f>IF($A45&lt;&gt;"", INDEX('6. Opening Doors Goals'!$A$1:$O$101,ROW($E47),5), "")</f>
        <v>0</v>
      </c>
      <c r="O45" s="322" t="str">
        <f>IF($A45&lt;&gt;"", INDEX('6. Safety Improvement (DV Only)'!$A$1:$O$101,ROW($E47),4), "")</f>
        <v/>
      </c>
      <c r="P45" s="322">
        <f>IF($A45&lt;&gt;"", INDEX('7.Access to Mainstream Benefits'!$A$1:$O$101,ROW($E46),4), "")</f>
        <v>2</v>
      </c>
      <c r="Q45" s="322">
        <f>IF($A45&lt;&gt;"", INDEX('8.Connect to Maintream Benefits'!$A$1:$O$101,ROW($E46),6), "")</f>
        <v>2</v>
      </c>
      <c r="R45" s="499" t="str">
        <f>IF($A45&lt;&gt;"", INDEX('10. Application Narrative'!$A$1:$O$101,ROW($E45),4), "")</f>
        <v/>
      </c>
      <c r="S45" s="367">
        <f>IF($A45&lt;&gt;"", INDEX('9. Length of Stay'!$A$1:$O$99,ROW($E47),5), "")</f>
        <v>2</v>
      </c>
      <c r="T45" s="367">
        <f>IF($A45&lt;&gt;"", INDEX('10a. Housing Stability (TH,SSO)'!$A$1:$O$101,ROW($E48),5), "")</f>
        <v>6</v>
      </c>
      <c r="U45" s="367" t="str">
        <f>IF($A45&lt;&gt;"", INDEX('10b.Housing Stability (RRH,PSH)'!$A$1:$O$101,ROW($E48),5), "")</f>
        <v/>
      </c>
      <c r="V45" s="367">
        <f>IF($A45&lt;&gt;"", INDEX('11. Returns to Homelessness'!$A$1:$O$101,ROW($E47),5), "")</f>
        <v>2</v>
      </c>
      <c r="W45" s="367">
        <f>IF($A45&lt;&gt;"", INDEX('12a. Earned Income Growth'!$A$1:$N$101,ROW($E48),5), "")</f>
        <v>2</v>
      </c>
      <c r="X45" s="367">
        <f>IF($A45&lt;&gt;"", INDEX('12b. NonEarned Income Growth'!$A$1:$N$101,ROW($E48),5), "")</f>
        <v>2</v>
      </c>
      <c r="Y45" s="367">
        <f>IF($A45&lt;&gt;"", INDEX('12c. Total Income Growth'!$A$1:$O$101,ROW($E48),5), "")</f>
        <v>4</v>
      </c>
      <c r="Z45" s="369">
        <f>IF($A45&lt;&gt;"", INDEX('13. Unit Utilization Rate'!$A$1:$O$101,ROW($E47),7), "")</f>
        <v>0</v>
      </c>
      <c r="AA45" s="510">
        <f>IF($A45&lt;&gt;"", INDEX('14. Drawdown Rates'!$A$1:$O$101,ROW($E45),5), "")</f>
        <v>3</v>
      </c>
      <c r="AB45" s="510">
        <f>IF($A45&lt;&gt;"", INDEX('15. Funds Expended'!$A$1:$P$101,ROW($E48),6), "")</f>
        <v>8</v>
      </c>
      <c r="AC45" s="510">
        <f>IF($A45&lt;&gt;"", INDEX('16a-b. Cost per Household'!$A$1:$O$101,ROW($E46),7), "")</f>
        <v>1</v>
      </c>
      <c r="AD45" s="510">
        <f>IF($A45&lt;&gt;"", INDEX('16c-d. Cost per Positive Exit'!$A$1:$O$101,ROW($E46),7), "")</f>
        <v>1</v>
      </c>
      <c r="AE45" s="510">
        <f>IF($A45&lt;&gt;"", INDEX('17. Timely APR Submission'!$A$1:$O$101,ROW($E45),5), "")</f>
        <v>2</v>
      </c>
      <c r="AF45" s="510">
        <f>IF($A45&lt;&gt;"", INDEX('18. HUD Monitoring'!$A$1:$O$101,ROW($E46),5), "")</f>
        <v>0</v>
      </c>
      <c r="AG45" s="368">
        <f>IF($A45&lt;&gt;"", INDEX('19a. CoC Meetings'!$A$1:$P$101,ROW($E47),5), "")</f>
        <v>2</v>
      </c>
      <c r="AH45" s="371">
        <f>IF($A45&lt;&gt;"", INDEX('19b-c. RHAB-LHOT Meetings'!$A$1:$P$101,ROW($E47),5), "")</f>
        <v>4</v>
      </c>
      <c r="AI45" s="368">
        <f>IF($A45&lt;&gt;"", INDEX('20. CoC Trainings Events'!$A$1:$M$101,ROW($E47),3), "")</f>
        <v>3</v>
      </c>
      <c r="AJ45" s="513">
        <f>IF($A45&lt;&gt;"", INDEX('21. HMIS Data Quality'!$A$1:$M$101,ROW($E47),6), "")</f>
        <v>6</v>
      </c>
      <c r="AK45" s="513">
        <f>IF($A45&lt;&gt;"", INDEX('22. Timeliness of Data Entry'!$A$1:$O$101,ROW($E45),5), "")</f>
        <v>0</v>
      </c>
      <c r="AL45" s="513">
        <f>IF($A45&lt;&gt;"", INDEX('25. HMIS Bed Inventory'!$A$1:$O$101,ROW($E45),5), "")</f>
        <v>0</v>
      </c>
      <c r="AM45" s="513">
        <f>IF($A45&lt;&gt;"", INDEX('23. HMIS Participation Bonus'!$A$1:$O$101,ROW($E45),5), "")</f>
        <v>0.5</v>
      </c>
    </row>
    <row r="46" spans="1:39" x14ac:dyDescent="0.25">
      <c r="A46" s="35" t="str">
        <f>IF(INDEX('CoC Ranking Data'!$A$1:$CF$106,ROW($E49),4)&lt;&gt;"",INDEX('CoC Ranking Data'!$A$1:$CF$106,ROW($E49),4),"")</f>
        <v>Lawrence County Social Services, Inc.</v>
      </c>
      <c r="B46" s="35" t="str">
        <f>IF(INDEX('CoC Ranking Data'!$A$1:$CF$106,ROW($E49),5)&lt;&gt;"",INDEX('CoC Ranking Data'!$A$1:$CF$106,ROW($E49),5),"")</f>
        <v>TEAM RRH</v>
      </c>
      <c r="C46" s="297" t="str">
        <f>IF(INDEX('CoC Ranking Data'!$A$1:$CF$106,ROW($E49),6)&lt;&gt;"",INDEX('CoC Ranking Data'!$A$1:$CF$106,ROW($E49),6),"")</f>
        <v>PA0775L3E011803</v>
      </c>
      <c r="D46" s="297" t="str">
        <f>IF(INDEX('CoC Ranking Data'!$A$1:$CF$106,ROW($E49),7)&lt;&gt;"",INDEX('CoC Ranking Data'!$A$1:$CF$106,ROW($E49),7),"")</f>
        <v>PH-RRH</v>
      </c>
      <c r="E46" s="294"/>
      <c r="F46" s="663">
        <f t="shared" si="1"/>
        <v>84.664999999999992</v>
      </c>
      <c r="G46" s="370">
        <v>90.83</v>
      </c>
      <c r="H46" s="370">
        <f t="shared" si="2"/>
        <v>78.5</v>
      </c>
      <c r="I46" s="322">
        <f>IF($A46&lt;&gt;"", INDEX('1. Project Type'!$A$1:$O$101,ROW($E49),4), "")</f>
        <v>5</v>
      </c>
      <c r="J46" s="322">
        <f>IF($A46&lt;&gt;"", INDEX('2. Severity of Needs'!$A$1:$O$101,ROW($E49),5), "")</f>
        <v>2</v>
      </c>
      <c r="K46" s="322">
        <f>IF($A46&lt;&gt;"", INDEX('3. Percent Zero Income at Entry'!$A$1:$O$101,ROW($E49),5), "")</f>
        <v>1</v>
      </c>
      <c r="L46" s="322">
        <f>IF($A46&lt;&gt;"", INDEX('4. Participant Eligibility'!$A$1:$N$101,ROW($E49),5), "")</f>
        <v>6</v>
      </c>
      <c r="M46" s="322">
        <f>IF($A46&lt;&gt;"", INDEX('5. Housing First'!$A$1:$O$101,ROW($E46),5), "")</f>
        <v>10</v>
      </c>
      <c r="N46" s="322">
        <f>IF($A46&lt;&gt;"", INDEX('6. Opening Doors Goals'!$A$1:$O$101,ROW($E48),5), "")</f>
        <v>0</v>
      </c>
      <c r="O46" s="322" t="str">
        <f>IF($A46&lt;&gt;"", INDEX('6. Safety Improvement (DV Only)'!$A$1:$O$101,ROW($E48),4), "")</f>
        <v/>
      </c>
      <c r="P46" s="322">
        <f>IF($A46&lt;&gt;"", INDEX('7.Access to Mainstream Benefits'!$A$1:$O$101,ROW($E47),4), "")</f>
        <v>2</v>
      </c>
      <c r="Q46" s="322">
        <f>IF($A46&lt;&gt;"", INDEX('8.Connect to Maintream Benefits'!$A$1:$O$101,ROW($E47),6), "")</f>
        <v>2</v>
      </c>
      <c r="R46" s="499" t="str">
        <f>IF($A46&lt;&gt;"", INDEX('10. Application Narrative'!$A$1:$O$101,ROW($E46),4), "")</f>
        <v/>
      </c>
      <c r="S46" s="367" t="str">
        <f>IF($A46&lt;&gt;"", INDEX('9. Length of Stay'!$A$1:$O$99,ROW($E48),5), "")</f>
        <v/>
      </c>
      <c r="T46" s="367" t="str">
        <f>IF($A46&lt;&gt;"", INDEX('10a. Housing Stability (TH,SSO)'!$A$1:$O$101,ROW($E49),5), "")</f>
        <v/>
      </c>
      <c r="U46" s="367">
        <f>IF($A46&lt;&gt;"", INDEX('10b.Housing Stability (RRH,PSH)'!$A$1:$O$101,ROW($E49),5), "")</f>
        <v>8</v>
      </c>
      <c r="V46" s="367">
        <f>IF($A46&lt;&gt;"", INDEX('11. Returns to Homelessness'!$A$1:$O$101,ROW($E48),5), "")</f>
        <v>2</v>
      </c>
      <c r="W46" s="367">
        <f>IF($A46&lt;&gt;"", INDEX('12a. Earned Income Growth'!$A$1:$N$101,ROW($E49),5), "")</f>
        <v>2</v>
      </c>
      <c r="X46" s="367">
        <f>IF($A46&lt;&gt;"", INDEX('12b. NonEarned Income Growth'!$A$1:$N$101,ROW($E49),5), "")</f>
        <v>2</v>
      </c>
      <c r="Y46" s="367">
        <f>IF($A46&lt;&gt;"", INDEX('12c. Total Income Growth'!$A$1:$O$101,ROW($E49),5), "")</f>
        <v>6</v>
      </c>
      <c r="Z46" s="369">
        <f>IF($A46&lt;&gt;"", INDEX('13. Unit Utilization Rate'!$A$1:$O$101,ROW($E48),7), "")</f>
        <v>2</v>
      </c>
      <c r="AA46" s="510">
        <f>IF($A46&lt;&gt;"", INDEX('14. Drawdown Rates'!$A$1:$O$101,ROW($E46),5), "")</f>
        <v>3</v>
      </c>
      <c r="AB46" s="510">
        <f>IF($A46&lt;&gt;"", INDEX('15. Funds Expended'!$A$1:$P$101,ROW($E49),6), "")</f>
        <v>8</v>
      </c>
      <c r="AC46" s="510">
        <f>IF($A46&lt;&gt;"", INDEX('16a-b. Cost per Household'!$A$1:$O$101,ROW($E47),7), "")</f>
        <v>0</v>
      </c>
      <c r="AD46" s="510">
        <f>IF($A46&lt;&gt;"", INDEX('16c-d. Cost per Positive Exit'!$A$1:$O$101,ROW($E47),7), "")</f>
        <v>0</v>
      </c>
      <c r="AE46" s="510">
        <f>IF($A46&lt;&gt;"", INDEX('17. Timely APR Submission'!$A$1:$O$101,ROW($E46),5), "")</f>
        <v>2</v>
      </c>
      <c r="AF46" s="510">
        <f>IF($A46&lt;&gt;"", INDEX('18. HUD Monitoring'!$A$1:$O$101,ROW($E47),5), "")</f>
        <v>0</v>
      </c>
      <c r="AG46" s="368">
        <f>IF($A46&lt;&gt;"", INDEX('19a. CoC Meetings'!$A$1:$P$101,ROW($E48),5), "")</f>
        <v>2</v>
      </c>
      <c r="AH46" s="371">
        <f>IF($A46&lt;&gt;"", INDEX('19b-c. RHAB-LHOT Meetings'!$A$1:$P$101,ROW($E48),5), "")</f>
        <v>4</v>
      </c>
      <c r="AI46" s="368">
        <f>IF($A46&lt;&gt;"", INDEX('20. CoC Trainings Events'!$A$1:$M$101,ROW($E48),3), "")</f>
        <v>3</v>
      </c>
      <c r="AJ46" s="513">
        <f>IF($A46&lt;&gt;"", INDEX('21. HMIS Data Quality'!$A$1:$M$101,ROW($E48),6), "")</f>
        <v>6</v>
      </c>
      <c r="AK46" s="513">
        <f>IF($A46&lt;&gt;"", INDEX('22. Timeliness of Data Entry'!$A$1:$O$101,ROW($E46),5), "")</f>
        <v>0</v>
      </c>
      <c r="AL46" s="513">
        <f>IF($A46&lt;&gt;"", INDEX('25. HMIS Bed Inventory'!$A$1:$O$101,ROW($E46),5), "")</f>
        <v>0</v>
      </c>
      <c r="AM46" s="513">
        <f>IF($A46&lt;&gt;"", INDEX('23. HMIS Participation Bonus'!$A$1:$O$101,ROW($E46),5), "")</f>
        <v>0.5</v>
      </c>
    </row>
    <row r="47" spans="1:39" x14ac:dyDescent="0.25">
      <c r="A47" s="35" t="str">
        <f>IF(INDEX('CoC Ranking Data'!$A$1:$CF$106,ROW($E50),4)&lt;&gt;"",INDEX('CoC Ranking Data'!$A$1:$CF$106,ROW($E50),4),"")</f>
        <v>Lawrence County Social Services, Inc.</v>
      </c>
      <c r="B47" s="35" t="str">
        <f>IF(INDEX('CoC Ranking Data'!$A$1:$CF$106,ROW($E50),5)&lt;&gt;"",INDEX('CoC Ranking Data'!$A$1:$CF$106,ROW($E50),5),"")</f>
        <v>Turning Point</v>
      </c>
      <c r="C47" s="297" t="str">
        <f>IF(INDEX('CoC Ranking Data'!$A$1:$CF$106,ROW($E50),6)&lt;&gt;"",INDEX('CoC Ranking Data'!$A$1:$CF$106,ROW($E50),6),"")</f>
        <v>PA0425L3E011810</v>
      </c>
      <c r="D47" s="297" t="str">
        <f>IF(INDEX('CoC Ranking Data'!$A$1:$CF$106,ROW($E50),7)&lt;&gt;"",INDEX('CoC Ranking Data'!$A$1:$CF$106,ROW($E50),7),"")</f>
        <v>PH</v>
      </c>
      <c r="E47" s="294"/>
      <c r="F47" s="663">
        <f t="shared" si="1"/>
        <v>90.335000000000008</v>
      </c>
      <c r="G47" s="370">
        <v>97.17</v>
      </c>
      <c r="H47" s="370">
        <f t="shared" si="2"/>
        <v>83.5</v>
      </c>
      <c r="I47" s="322">
        <f>IF($A47&lt;&gt;"", INDEX('1. Project Type'!$A$1:$O$101,ROW($E50),4), "")</f>
        <v>6</v>
      </c>
      <c r="J47" s="322">
        <f>IF($A47&lt;&gt;"", INDEX('2. Severity of Needs'!$A$1:$O$101,ROW($E50),5), "")</f>
        <v>6</v>
      </c>
      <c r="K47" s="322">
        <f>IF($A47&lt;&gt;"", INDEX('3. Percent Zero Income at Entry'!$A$1:$O$101,ROW($E50),5), "")</f>
        <v>1</v>
      </c>
      <c r="L47" s="322">
        <f>IF($A47&lt;&gt;"", INDEX('4. Participant Eligibility'!$A$1:$N$101,ROW($E50),5), "")</f>
        <v>6</v>
      </c>
      <c r="M47" s="322">
        <f>IF($A47&lt;&gt;"", INDEX('5. Housing First'!$A$1:$O$101,ROW($E47),5), "")</f>
        <v>10</v>
      </c>
      <c r="N47" s="322">
        <f>IF($A47&lt;&gt;"", INDEX('6. Opening Doors Goals'!$A$1:$O$101,ROW($E49),5), "")</f>
        <v>0</v>
      </c>
      <c r="O47" s="322" t="str">
        <f>IF($A47&lt;&gt;"", INDEX('6. Safety Improvement (DV Only)'!$A$1:$O$101,ROW($E49),4), "")</f>
        <v/>
      </c>
      <c r="P47" s="322">
        <f>IF($A47&lt;&gt;"", INDEX('7.Access to Mainstream Benefits'!$A$1:$O$101,ROW($E48),4), "")</f>
        <v>2</v>
      </c>
      <c r="Q47" s="322">
        <f>IF($A47&lt;&gt;"", INDEX('8.Connect to Maintream Benefits'!$A$1:$O$101,ROW($E48),6), "")</f>
        <v>2</v>
      </c>
      <c r="R47" s="499" t="str">
        <f>IF($A47&lt;&gt;"", INDEX('10. Application Narrative'!$A$1:$O$101,ROW($E47),4), "")</f>
        <v/>
      </c>
      <c r="S47" s="367" t="str">
        <f>IF($A47&lt;&gt;"", INDEX('9. Length of Stay'!$A$1:$O$99,ROW($E49),5), "")</f>
        <v/>
      </c>
      <c r="T47" s="367" t="str">
        <f>IF($A47&lt;&gt;"", INDEX('10a. Housing Stability (TH,SSO)'!$A$1:$O$101,ROW($E50),5), "")</f>
        <v/>
      </c>
      <c r="U47" s="367">
        <f>IF($A47&lt;&gt;"", INDEX('10b.Housing Stability (RRH,PSH)'!$A$1:$O$101,ROW($E50),5), "")</f>
        <v>8</v>
      </c>
      <c r="V47" s="367">
        <f>IF($A47&lt;&gt;"", INDEX('11. Returns to Homelessness'!$A$1:$O$101,ROW($E49),5), "")</f>
        <v>2</v>
      </c>
      <c r="W47" s="367">
        <f>IF($A47&lt;&gt;"", INDEX('12a. Earned Income Growth'!$A$1:$N$101,ROW($E50),5), "")</f>
        <v>0</v>
      </c>
      <c r="X47" s="367">
        <f>IF($A47&lt;&gt;"", INDEX('12b. NonEarned Income Growth'!$A$1:$N$101,ROW($E50),5), "")</f>
        <v>2</v>
      </c>
      <c r="Y47" s="367">
        <f>IF($A47&lt;&gt;"", INDEX('12c. Total Income Growth'!$A$1:$O$101,ROW($E50),5), "")</f>
        <v>6</v>
      </c>
      <c r="Z47" s="369">
        <f>IF($A47&lt;&gt;"", INDEX('13. Unit Utilization Rate'!$A$1:$O$101,ROW($E49),7), "")</f>
        <v>2</v>
      </c>
      <c r="AA47" s="510">
        <f>IF($A47&lt;&gt;"", INDEX('14. Drawdown Rates'!$A$1:$O$101,ROW($E47),5), "")</f>
        <v>3</v>
      </c>
      <c r="AB47" s="510">
        <f>IF($A47&lt;&gt;"", INDEX('15. Funds Expended'!$A$1:$P$101,ROW($E50),6), "")</f>
        <v>8</v>
      </c>
      <c r="AC47" s="510">
        <f>IF($A47&lt;&gt;"", INDEX('16a-b. Cost per Household'!$A$1:$O$101,ROW($E48),7), "")</f>
        <v>1</v>
      </c>
      <c r="AD47" s="510">
        <f>IF($A47&lt;&gt;"", INDEX('16c-d. Cost per Positive Exit'!$A$1:$O$101,ROW($E48),7), "")</f>
        <v>1</v>
      </c>
      <c r="AE47" s="510">
        <f>IF($A47&lt;&gt;"", INDEX('17. Timely APR Submission'!$A$1:$O$101,ROW($E47),5), "")</f>
        <v>2</v>
      </c>
      <c r="AF47" s="510">
        <f>IF($A47&lt;&gt;"", INDEX('18. HUD Monitoring'!$A$1:$O$101,ROW($E48),5), "")</f>
        <v>0</v>
      </c>
      <c r="AG47" s="368">
        <f>IF($A47&lt;&gt;"", INDEX('19a. CoC Meetings'!$A$1:$P$101,ROW($E49),5), "")</f>
        <v>2</v>
      </c>
      <c r="AH47" s="371">
        <f>IF($A47&lt;&gt;"", INDEX('19b-c. RHAB-LHOT Meetings'!$A$1:$P$101,ROW($E49),5), "")</f>
        <v>4</v>
      </c>
      <c r="AI47" s="368">
        <f>IF($A47&lt;&gt;"", INDEX('20. CoC Trainings Events'!$A$1:$M$101,ROW($E49),3), "")</f>
        <v>3</v>
      </c>
      <c r="AJ47" s="513">
        <f>IF($A47&lt;&gt;"", INDEX('21. HMIS Data Quality'!$A$1:$M$101,ROW($E49),6), "")</f>
        <v>6</v>
      </c>
      <c r="AK47" s="513">
        <f>IF($A47&lt;&gt;"", INDEX('22. Timeliness of Data Entry'!$A$1:$O$101,ROW($E47),5), "")</f>
        <v>0</v>
      </c>
      <c r="AL47" s="513">
        <f>IF($A47&lt;&gt;"", INDEX('25. HMIS Bed Inventory'!$A$1:$O$101,ROW($E47),5), "")</f>
        <v>0</v>
      </c>
      <c r="AM47" s="513">
        <f>IF($A47&lt;&gt;"", INDEX('23. HMIS Participation Bonus'!$A$1:$O$101,ROW($E47),5), "")</f>
        <v>0.5</v>
      </c>
    </row>
    <row r="48" spans="1:39" x14ac:dyDescent="0.25">
      <c r="A48" s="35" t="str">
        <f>IF(INDEX('CoC Ranking Data'!$A$1:$CF$106,ROW($E51),4)&lt;&gt;"",INDEX('CoC Ranking Data'!$A$1:$CF$106,ROW($E51),4),"")</f>
        <v>Lawrence County Social Services, Inc.</v>
      </c>
      <c r="B48" s="35" t="str">
        <f>IF(INDEX('CoC Ranking Data'!$A$1:$CF$106,ROW($E51),5)&lt;&gt;"",INDEX('CoC Ranking Data'!$A$1:$CF$106,ROW($E51),5),"")</f>
        <v>Veterans RRH</v>
      </c>
      <c r="C48" s="297" t="str">
        <f>IF(INDEX('CoC Ranking Data'!$A$1:$CF$106,ROW($E51),6)&lt;&gt;"",INDEX('CoC Ranking Data'!$A$1:$CF$106,ROW($E51),6),"")</f>
        <v>PA0718L3E011804</v>
      </c>
      <c r="D48" s="297" t="str">
        <f>IF(INDEX('CoC Ranking Data'!$A$1:$CF$106,ROW($E51),7)&lt;&gt;"",INDEX('CoC Ranking Data'!$A$1:$CF$106,ROW($E51),7),"")</f>
        <v>PH-RRH</v>
      </c>
      <c r="E48" s="294"/>
      <c r="F48" s="663">
        <f t="shared" si="1"/>
        <v>91.335000000000008</v>
      </c>
      <c r="G48" s="370">
        <v>94.17</v>
      </c>
      <c r="H48" s="370">
        <f t="shared" si="2"/>
        <v>88.5</v>
      </c>
      <c r="I48" s="322">
        <f>IF($A48&lt;&gt;"", INDEX('1. Project Type'!$A$1:$O$101,ROW($E51),4), "")</f>
        <v>5</v>
      </c>
      <c r="J48" s="322">
        <f>IF($A48&lt;&gt;"", INDEX('2. Severity of Needs'!$A$1:$O$101,ROW($E51),5), "")</f>
        <v>6</v>
      </c>
      <c r="K48" s="322">
        <f>IF($A48&lt;&gt;"", INDEX('3. Percent Zero Income at Entry'!$A$1:$O$101,ROW($E51),5), "")</f>
        <v>2</v>
      </c>
      <c r="L48" s="322">
        <f>IF($A48&lt;&gt;"", INDEX('4. Participant Eligibility'!$A$1:$N$101,ROW($E51),5), "")</f>
        <v>6</v>
      </c>
      <c r="M48" s="322">
        <f>IF($A48&lt;&gt;"", INDEX('5. Housing First'!$A$1:$O$101,ROW($E48),5), "")</f>
        <v>10</v>
      </c>
      <c r="N48" s="322">
        <f>IF($A48&lt;&gt;"", INDEX('6. Opening Doors Goals'!$A$1:$O$101,ROW($E50),5), "")</f>
        <v>0</v>
      </c>
      <c r="O48" s="322" t="str">
        <f>IF($A48&lt;&gt;"", INDEX('6. Safety Improvement (DV Only)'!$A$1:$O$101,ROW($E50),4), "")</f>
        <v/>
      </c>
      <c r="P48" s="322">
        <f>IF($A48&lt;&gt;"", INDEX('7.Access to Mainstream Benefits'!$A$1:$O$101,ROW($E49),4), "")</f>
        <v>2</v>
      </c>
      <c r="Q48" s="322">
        <f>IF($A48&lt;&gt;"", INDEX('8.Connect to Maintream Benefits'!$A$1:$O$101,ROW($E49),6), "")</f>
        <v>2</v>
      </c>
      <c r="R48" s="499" t="str">
        <f>IF($A48&lt;&gt;"", INDEX('10. Application Narrative'!$A$1:$O$101,ROW($E48),4), "")</f>
        <v/>
      </c>
      <c r="S48" s="367" t="str">
        <f>IF($A48&lt;&gt;"", INDEX('9. Length of Stay'!$A$1:$O$99,ROW($E50),5), "")</f>
        <v/>
      </c>
      <c r="T48" s="367" t="str">
        <f>IF($A48&lt;&gt;"", INDEX('10a. Housing Stability (TH,SSO)'!$A$1:$O$101,ROW($E51),5), "")</f>
        <v/>
      </c>
      <c r="U48" s="367">
        <f>IF($A48&lt;&gt;"", INDEX('10b.Housing Stability (RRH,PSH)'!$A$1:$O$101,ROW($E51),5), "")</f>
        <v>10</v>
      </c>
      <c r="V48" s="367">
        <f>IF($A48&lt;&gt;"", INDEX('11. Returns to Homelessness'!$A$1:$O$101,ROW($E50),5), "")</f>
        <v>0</v>
      </c>
      <c r="W48" s="367">
        <f>IF($A48&lt;&gt;"", INDEX('12a. Earned Income Growth'!$A$1:$N$101,ROW($E51),5), "")</f>
        <v>2</v>
      </c>
      <c r="X48" s="367">
        <f>IF($A48&lt;&gt;"", INDEX('12b. NonEarned Income Growth'!$A$1:$N$101,ROW($E51),5), "")</f>
        <v>2</v>
      </c>
      <c r="Y48" s="367">
        <f>IF($A48&lt;&gt;"", INDEX('12c. Total Income Growth'!$A$1:$O$101,ROW($E51),5), "")</f>
        <v>5</v>
      </c>
      <c r="Z48" s="369">
        <f>IF($A48&lt;&gt;"", INDEX('13. Unit Utilization Rate'!$A$1:$O$101,ROW($E50),7), "")</f>
        <v>8</v>
      </c>
      <c r="AA48" s="510">
        <f>IF($A48&lt;&gt;"", INDEX('14. Drawdown Rates'!$A$1:$O$101,ROW($E48),5), "")</f>
        <v>3</v>
      </c>
      <c r="AB48" s="510">
        <f>IF($A48&lt;&gt;"", INDEX('15. Funds Expended'!$A$1:$P$101,ROW($E51),6), "")</f>
        <v>8</v>
      </c>
      <c r="AC48" s="510">
        <f>IF($A48&lt;&gt;"", INDEX('16a-b. Cost per Household'!$A$1:$O$101,ROW($E49),7), "")</f>
        <v>0</v>
      </c>
      <c r="AD48" s="510">
        <f>IF($A48&lt;&gt;"", INDEX('16c-d. Cost per Positive Exit'!$A$1:$O$101,ROW($E49),7), "")</f>
        <v>0</v>
      </c>
      <c r="AE48" s="510">
        <f>IF($A48&lt;&gt;"", INDEX('17. Timely APR Submission'!$A$1:$O$101,ROW($E48),5), "")</f>
        <v>2</v>
      </c>
      <c r="AF48" s="510">
        <f>IF($A48&lt;&gt;"", INDEX('18. HUD Monitoring'!$A$1:$O$101,ROW($E49),5), "")</f>
        <v>0</v>
      </c>
      <c r="AG48" s="368">
        <f>IF($A48&lt;&gt;"", INDEX('19a. CoC Meetings'!$A$1:$P$101,ROW($E50),5), "")</f>
        <v>2</v>
      </c>
      <c r="AH48" s="371">
        <f>IF($A48&lt;&gt;"", INDEX('19b-c. RHAB-LHOT Meetings'!$A$1:$P$101,ROW($E50),5), "")</f>
        <v>4</v>
      </c>
      <c r="AI48" s="368">
        <f>IF($A48&lt;&gt;"", INDEX('20. CoC Trainings Events'!$A$1:$M$101,ROW($E50),3), "")</f>
        <v>3</v>
      </c>
      <c r="AJ48" s="513">
        <f>IF($A48&lt;&gt;"", INDEX('21. HMIS Data Quality'!$A$1:$M$101,ROW($E50),6), "")</f>
        <v>6</v>
      </c>
      <c r="AK48" s="513">
        <f>IF($A48&lt;&gt;"", INDEX('22. Timeliness of Data Entry'!$A$1:$O$101,ROW($E48),5), "")</f>
        <v>0</v>
      </c>
      <c r="AL48" s="513">
        <f>IF($A48&lt;&gt;"", INDEX('25. HMIS Bed Inventory'!$A$1:$O$101,ROW($E48),5), "")</f>
        <v>0</v>
      </c>
      <c r="AM48" s="513">
        <f>IF($A48&lt;&gt;"", INDEX('23. HMIS Participation Bonus'!$A$1:$O$101,ROW($E48),5), "")</f>
        <v>0.5</v>
      </c>
    </row>
    <row r="49" spans="1:39" x14ac:dyDescent="0.25">
      <c r="A49" s="35" t="str">
        <f>IF(INDEX('CoC Ranking Data'!$A$1:$CF$106,ROW($E52),4)&lt;&gt;"",INDEX('CoC Ranking Data'!$A$1:$CF$106,ROW($E52),4),"")</f>
        <v>McKean County Redevelopment &amp; Housing Authority</v>
      </c>
      <c r="B49" s="35" t="str">
        <f>IF(INDEX('CoC Ranking Data'!$A$1:$CF$106,ROW($E52),5)&lt;&gt;"",INDEX('CoC Ranking Data'!$A$1:$CF$106,ROW($E52),5),"")</f>
        <v>Northwest RRH</v>
      </c>
      <c r="C49" s="297" t="str">
        <f>IF(INDEX('CoC Ranking Data'!$A$1:$CF$106,ROW($E52),6)&lt;&gt;"",INDEX('CoC Ranking Data'!$A$1:$CF$106,ROW($E52),6),"")</f>
        <v>PA0778L3E011803</v>
      </c>
      <c r="D49" s="297" t="str">
        <f>IF(INDEX('CoC Ranking Data'!$A$1:$CF$106,ROW($E52),7)&lt;&gt;"",INDEX('CoC Ranking Data'!$A$1:$CF$106,ROW($E52),7),"")</f>
        <v>PH-RRH</v>
      </c>
      <c r="E49" s="294"/>
      <c r="F49" s="663">
        <f t="shared" si="1"/>
        <v>80.585000000000008</v>
      </c>
      <c r="G49" s="370">
        <v>82.67</v>
      </c>
      <c r="H49" s="370">
        <f t="shared" si="2"/>
        <v>78.5</v>
      </c>
      <c r="I49" s="322">
        <f>IF($A49&lt;&gt;"", INDEX('1. Project Type'!$A$1:$O$101,ROW($E52),4), "")</f>
        <v>5</v>
      </c>
      <c r="J49" s="322">
        <f>IF($A49&lt;&gt;"", INDEX('2. Severity of Needs'!$A$1:$O$101,ROW($E52),5), "")</f>
        <v>4</v>
      </c>
      <c r="K49" s="322">
        <f>IF($A49&lt;&gt;"", INDEX('3. Percent Zero Income at Entry'!$A$1:$O$101,ROW($E52),5), "")</f>
        <v>1</v>
      </c>
      <c r="L49" s="322">
        <f>IF($A49&lt;&gt;"", INDEX('4. Participant Eligibility'!$A$1:$N$101,ROW($E52),5), "")</f>
        <v>6</v>
      </c>
      <c r="M49" s="322">
        <f>IF($A49&lt;&gt;"", INDEX('5. Housing First'!$A$1:$O$101,ROW($E49),5), "")</f>
        <v>10</v>
      </c>
      <c r="N49" s="322">
        <f>IF($A49&lt;&gt;"", INDEX('6. Opening Doors Goals'!$A$1:$O$101,ROW($E51),5), "")</f>
        <v>0</v>
      </c>
      <c r="O49" s="322" t="str">
        <f>IF($A49&lt;&gt;"", INDEX('6. Safety Improvement (DV Only)'!$A$1:$O$101,ROW($E51),4), "")</f>
        <v/>
      </c>
      <c r="P49" s="322">
        <f>IF($A49&lt;&gt;"", INDEX('7.Access to Mainstream Benefits'!$A$1:$O$101,ROW($E50),4), "")</f>
        <v>2</v>
      </c>
      <c r="Q49" s="322">
        <f>IF($A49&lt;&gt;"", INDEX('8.Connect to Maintream Benefits'!$A$1:$O$101,ROW($E50),6), "")</f>
        <v>2</v>
      </c>
      <c r="R49" s="499" t="str">
        <f>IF($A49&lt;&gt;"", INDEX('10. Application Narrative'!$A$1:$O$101,ROW($E49),4), "")</f>
        <v/>
      </c>
      <c r="S49" s="367" t="str">
        <f>IF($A49&lt;&gt;"", INDEX('9. Length of Stay'!$A$1:$O$99,ROW($E51),5), "")</f>
        <v/>
      </c>
      <c r="T49" s="367" t="str">
        <f>IF($A49&lt;&gt;"", INDEX('10a. Housing Stability (TH,SSO)'!$A$1:$O$101,ROW($E52),5), "")</f>
        <v/>
      </c>
      <c r="U49" s="367">
        <f>IF($A49&lt;&gt;"", INDEX('10b.Housing Stability (RRH,PSH)'!$A$1:$O$101,ROW($E52),5), "")</f>
        <v>9</v>
      </c>
      <c r="V49" s="367">
        <f>IF($A49&lt;&gt;"", INDEX('11. Returns to Homelessness'!$A$1:$O$101,ROW($E51),5), "")</f>
        <v>2</v>
      </c>
      <c r="W49" s="367">
        <f>IF($A49&lt;&gt;"", INDEX('12a. Earned Income Growth'!$A$1:$N$101,ROW($E52),5), "")</f>
        <v>1</v>
      </c>
      <c r="X49" s="367">
        <f>IF($A49&lt;&gt;"", INDEX('12b. NonEarned Income Growth'!$A$1:$N$101,ROW($E52),5), "")</f>
        <v>2</v>
      </c>
      <c r="Y49" s="367">
        <f>IF($A49&lt;&gt;"", INDEX('12c. Total Income Growth'!$A$1:$O$101,ROW($E52),5), "")</f>
        <v>5</v>
      </c>
      <c r="Z49" s="369">
        <f>IF($A49&lt;&gt;"", INDEX('13. Unit Utilization Rate'!$A$1:$O$101,ROW($E51),7), "")</f>
        <v>8</v>
      </c>
      <c r="AA49" s="510">
        <f>IF($A49&lt;&gt;"", INDEX('14. Drawdown Rates'!$A$1:$O$101,ROW($E49),5), "")</f>
        <v>3</v>
      </c>
      <c r="AB49" s="510">
        <f>IF($A49&lt;&gt;"", INDEX('15. Funds Expended'!$A$1:$P$101,ROW($E52),6), "")</f>
        <v>0</v>
      </c>
      <c r="AC49" s="510">
        <f>IF($A49&lt;&gt;"", INDEX('16a-b. Cost per Household'!$A$1:$O$101,ROW($E50),7), "")</f>
        <v>1</v>
      </c>
      <c r="AD49" s="510">
        <f>IF($A49&lt;&gt;"", INDEX('16c-d. Cost per Positive Exit'!$A$1:$O$101,ROW($E50),7), "")</f>
        <v>1</v>
      </c>
      <c r="AE49" s="510">
        <f>IF($A49&lt;&gt;"", INDEX('17. Timely APR Submission'!$A$1:$O$101,ROW($E49),5), "")</f>
        <v>2</v>
      </c>
      <c r="AF49" s="510">
        <f>IF($A49&lt;&gt;"", INDEX('18. HUD Monitoring'!$A$1:$O$101,ROW($E50),5), "")</f>
        <v>0</v>
      </c>
      <c r="AG49" s="368">
        <f>IF($A49&lt;&gt;"", INDEX('19a. CoC Meetings'!$A$1:$P$101,ROW($E51),5), "")</f>
        <v>2</v>
      </c>
      <c r="AH49" s="371">
        <f>IF($A49&lt;&gt;"", INDEX('19b-c. RHAB-LHOT Meetings'!$A$1:$P$101,ROW($E51),5), "")</f>
        <v>4</v>
      </c>
      <c r="AI49" s="368">
        <f>IF($A49&lt;&gt;"", INDEX('20. CoC Trainings Events'!$A$1:$M$101,ROW($E51),3), "")</f>
        <v>3</v>
      </c>
      <c r="AJ49" s="513">
        <f>IF($A49&lt;&gt;"", INDEX('21. HMIS Data Quality'!$A$1:$M$101,ROW($E51),6), "")</f>
        <v>5</v>
      </c>
      <c r="AK49" s="513">
        <f>IF($A49&lt;&gt;"", INDEX('22. Timeliness of Data Entry'!$A$1:$O$101,ROW($E49),5), "")</f>
        <v>0</v>
      </c>
      <c r="AL49" s="513">
        <f>IF($A49&lt;&gt;"", INDEX('25. HMIS Bed Inventory'!$A$1:$O$101,ROW($E49),5), "")</f>
        <v>0</v>
      </c>
      <c r="AM49" s="513">
        <f>IF($A49&lt;&gt;"", INDEX('23. HMIS Participation Bonus'!$A$1:$O$101,ROW($E49),5), "")</f>
        <v>0.5</v>
      </c>
    </row>
    <row r="50" spans="1:39" x14ac:dyDescent="0.25">
      <c r="A50" s="35" t="str">
        <f>IF(INDEX('CoC Ranking Data'!$A$1:$CF$106,ROW($E53),4)&lt;&gt;"",INDEX('CoC Ranking Data'!$A$1:$CF$106,ROW($E53),4),"")</f>
        <v>Northern Cambria Community Development Corporation</v>
      </c>
      <c r="B50" s="35" t="str">
        <f>IF(INDEX('CoC Ranking Data'!$A$1:$CF$106,ROW($E53),5)&lt;&gt;"",INDEX('CoC Ranking Data'!$A$1:$CF$106,ROW($E53),5),"")</f>
        <v>Chestnut Street Gardens Renewal Project Application FY 2018</v>
      </c>
      <c r="C50" s="297" t="str">
        <f>IF(INDEX('CoC Ranking Data'!$A$1:$CF$106,ROW($E53),6)&lt;&gt;"",INDEX('CoC Ranking Data'!$A$1:$CF$106,ROW($E53),6),"")</f>
        <v>PA0491L3E011809</v>
      </c>
      <c r="D50" s="297" t="str">
        <f>IF(INDEX('CoC Ranking Data'!$A$1:$CF$106,ROW($E53),7)&lt;&gt;"",INDEX('CoC Ranking Data'!$A$1:$CF$106,ROW($E53),7),"")</f>
        <v>PH</v>
      </c>
      <c r="E50" s="294"/>
      <c r="F50" s="663">
        <f t="shared" si="1"/>
        <v>82.25</v>
      </c>
      <c r="G50" s="370">
        <v>80.5</v>
      </c>
      <c r="H50" s="370">
        <f t="shared" si="2"/>
        <v>84</v>
      </c>
      <c r="I50" s="322">
        <f>IF($A50&lt;&gt;"", INDEX('1. Project Type'!$A$1:$O$101,ROW($E53),4), "")</f>
        <v>6</v>
      </c>
      <c r="J50" s="322">
        <f>IF($A50&lt;&gt;"", INDEX('2. Severity of Needs'!$A$1:$O$101,ROW($E53),5), "")</f>
        <v>6</v>
      </c>
      <c r="K50" s="322">
        <f>IF($A50&lt;&gt;"", INDEX('3. Percent Zero Income at Entry'!$A$1:$O$101,ROW($E53),5), "")</f>
        <v>0</v>
      </c>
      <c r="L50" s="322">
        <f>IF($A50&lt;&gt;"", INDEX('4. Participant Eligibility'!$A$1:$N$101,ROW($E53),5), "")</f>
        <v>6</v>
      </c>
      <c r="M50" s="322">
        <f>IF($A50&lt;&gt;"", INDEX('5. Housing First'!$A$1:$O$101,ROW($E50),5), "")</f>
        <v>10</v>
      </c>
      <c r="N50" s="322">
        <f>IF($A50&lt;&gt;"", INDEX('6. Opening Doors Goals'!$A$1:$O$101,ROW($E52),5), "")</f>
        <v>0</v>
      </c>
      <c r="O50" s="322" t="str">
        <f>IF($A50&lt;&gt;"", INDEX('6. Safety Improvement (DV Only)'!$A$1:$O$101,ROW($E52),4), "")</f>
        <v/>
      </c>
      <c r="P50" s="322">
        <f>IF($A50&lt;&gt;"", INDEX('7.Access to Mainstream Benefits'!$A$1:$O$101,ROW($E51),4), "")</f>
        <v>2</v>
      </c>
      <c r="Q50" s="322">
        <f>IF($A50&lt;&gt;"", INDEX('8.Connect to Maintream Benefits'!$A$1:$O$101,ROW($E51),6), "")</f>
        <v>2</v>
      </c>
      <c r="R50" s="499" t="str">
        <f>IF($A50&lt;&gt;"", INDEX('10. Application Narrative'!$A$1:$O$101,ROW($E50),4), "")</f>
        <v/>
      </c>
      <c r="S50" s="367" t="str">
        <f>IF($A50&lt;&gt;"", INDEX('9. Length of Stay'!$A$1:$O$99,ROW($E52),5), "")</f>
        <v/>
      </c>
      <c r="T50" s="367" t="str">
        <f>IF($A50&lt;&gt;"", INDEX('10a. Housing Stability (TH,SSO)'!$A$1:$O$101,ROW($E53),5), "")</f>
        <v/>
      </c>
      <c r="U50" s="367">
        <f>IF($A50&lt;&gt;"", INDEX('10b.Housing Stability (RRH,PSH)'!$A$1:$O$101,ROW($E53),5), "")</f>
        <v>10</v>
      </c>
      <c r="V50" s="367">
        <f>IF($A50&lt;&gt;"", INDEX('11. Returns to Homelessness'!$A$1:$O$101,ROW($E52),5), "")</f>
        <v>2</v>
      </c>
      <c r="W50" s="367">
        <f>IF($A50&lt;&gt;"", INDEX('12a. Earned Income Growth'!$A$1:$N$101,ROW($E53),5), "")</f>
        <v>2</v>
      </c>
      <c r="X50" s="367">
        <f>IF($A50&lt;&gt;"", INDEX('12b. NonEarned Income Growth'!$A$1:$N$101,ROW($E53),5), "")</f>
        <v>2</v>
      </c>
      <c r="Y50" s="367">
        <f>IF($A50&lt;&gt;"", INDEX('12c. Total Income Growth'!$A$1:$O$101,ROW($E53),5), "")</f>
        <v>6</v>
      </c>
      <c r="Z50" s="369">
        <f>IF($A50&lt;&gt;"", INDEX('13. Unit Utilization Rate'!$A$1:$O$101,ROW($E52),7), "")</f>
        <v>2</v>
      </c>
      <c r="AA50" s="510">
        <f>IF($A50&lt;&gt;"", INDEX('14. Drawdown Rates'!$A$1:$O$101,ROW($E50),5), "")</f>
        <v>3</v>
      </c>
      <c r="AB50" s="510">
        <f>IF($A50&lt;&gt;"", INDEX('15. Funds Expended'!$A$1:$P$101,ROW($E53),6), "")</f>
        <v>8</v>
      </c>
      <c r="AC50" s="510">
        <f>IF($A50&lt;&gt;"", INDEX('16a-b. Cost per Household'!$A$1:$O$101,ROW($E51),7), "")</f>
        <v>0</v>
      </c>
      <c r="AD50" s="510">
        <f>IF($A50&lt;&gt;"", INDEX('16c-d. Cost per Positive Exit'!$A$1:$O$101,ROW($E51),7), "")</f>
        <v>0</v>
      </c>
      <c r="AE50" s="510">
        <f>IF($A50&lt;&gt;"", INDEX('17. Timely APR Submission'!$A$1:$O$101,ROW($E50),5), "")</f>
        <v>2</v>
      </c>
      <c r="AF50" s="510">
        <f>IF($A50&lt;&gt;"", INDEX('18. HUD Monitoring'!$A$1:$O$101,ROW($E51),5), "")</f>
        <v>0</v>
      </c>
      <c r="AG50" s="368">
        <f>IF($A50&lt;&gt;"", INDEX('19a. CoC Meetings'!$A$1:$P$101,ROW($E52),5), "")</f>
        <v>2</v>
      </c>
      <c r="AH50" s="371">
        <f>IF($A50&lt;&gt;"", INDEX('19b-c. RHAB-LHOT Meetings'!$A$1:$P$101,ROW($E52),5), "")</f>
        <v>4</v>
      </c>
      <c r="AI50" s="368">
        <f>IF($A50&lt;&gt;"", INDEX('20. CoC Trainings Events'!$A$1:$M$101,ROW($E52),3), "")</f>
        <v>3</v>
      </c>
      <c r="AJ50" s="513">
        <f>IF($A50&lt;&gt;"", INDEX('21. HMIS Data Quality'!$A$1:$M$101,ROW($E52),6), "")</f>
        <v>6</v>
      </c>
      <c r="AK50" s="513">
        <f>IF($A50&lt;&gt;"", INDEX('22. Timeliness of Data Entry'!$A$1:$O$101,ROW($E50),5), "")</f>
        <v>0</v>
      </c>
      <c r="AL50" s="513">
        <f>IF($A50&lt;&gt;"", INDEX('25. HMIS Bed Inventory'!$A$1:$O$101,ROW($E50),5), "")</f>
        <v>0</v>
      </c>
      <c r="AM50" s="513">
        <f>IF($A50&lt;&gt;"", INDEX('23. HMIS Participation Bonus'!$A$1:$O$101,ROW($E50),5), "")</f>
        <v>0</v>
      </c>
    </row>
    <row r="51" spans="1:39" x14ac:dyDescent="0.25">
      <c r="A51" s="35" t="str">
        <f>IF(INDEX('CoC Ranking Data'!$A$1:$CF$106,ROW($E54),4)&lt;&gt;"",INDEX('CoC Ranking Data'!$A$1:$CF$106,ROW($E54),4),"")</f>
        <v>Northern Cambria Community Development Corporation</v>
      </c>
      <c r="B51" s="35" t="str">
        <f>IF(INDEX('CoC Ranking Data'!$A$1:$CF$106,ROW($E54),5)&lt;&gt;"",INDEX('CoC Ranking Data'!$A$1:$CF$106,ROW($E54),5),"")</f>
        <v>Clinton Street Gardens Renewal Project Application FY 2018</v>
      </c>
      <c r="C51" s="297" t="str">
        <f>IF(INDEX('CoC Ranking Data'!$A$1:$CF$106,ROW($E54),6)&lt;&gt;"",INDEX('CoC Ranking Data'!$A$1:$CF$106,ROW($E54),6),"")</f>
        <v>PA0597L3E011804</v>
      </c>
      <c r="D51" s="297" t="str">
        <f>IF(INDEX('CoC Ranking Data'!$A$1:$CF$106,ROW($E54),7)&lt;&gt;"",INDEX('CoC Ranking Data'!$A$1:$CF$106,ROW($E54),7),"")</f>
        <v>PH</v>
      </c>
      <c r="E51" s="294"/>
      <c r="F51" s="663">
        <f t="shared" si="1"/>
        <v>86.25</v>
      </c>
      <c r="G51" s="370">
        <v>82.5</v>
      </c>
      <c r="H51" s="370">
        <f t="shared" si="2"/>
        <v>90</v>
      </c>
      <c r="I51" s="322">
        <f>IF($A51&lt;&gt;"", INDEX('1. Project Type'!$A$1:$O$101,ROW($E54),4), "")</f>
        <v>6</v>
      </c>
      <c r="J51" s="322">
        <f>IF($A51&lt;&gt;"", INDEX('2. Severity of Needs'!$A$1:$O$101,ROW($E54),5), "")</f>
        <v>6</v>
      </c>
      <c r="K51" s="322">
        <f>IF($A51&lt;&gt;"", INDEX('3. Percent Zero Income at Entry'!$A$1:$O$101,ROW($E54),5), "")</f>
        <v>0</v>
      </c>
      <c r="L51" s="322">
        <f>IF($A51&lt;&gt;"", INDEX('4. Participant Eligibility'!$A$1:$N$101,ROW($E54),5), "")</f>
        <v>6</v>
      </c>
      <c r="M51" s="322">
        <f>IF($A51&lt;&gt;"", INDEX('5. Housing First'!$A$1:$O$101,ROW($E51),5), "")</f>
        <v>10</v>
      </c>
      <c r="N51" s="322">
        <f>IF($A51&lt;&gt;"", INDEX('6. Opening Doors Goals'!$A$1:$O$101,ROW($E53),5), "")</f>
        <v>0</v>
      </c>
      <c r="O51" s="322" t="str">
        <f>IF($A51&lt;&gt;"", INDEX('6. Safety Improvement (DV Only)'!$A$1:$O$101,ROW($E53),4), "")</f>
        <v/>
      </c>
      <c r="P51" s="322">
        <f>IF($A51&lt;&gt;"", INDEX('7.Access to Mainstream Benefits'!$A$1:$O$101,ROW($E52),4), "")</f>
        <v>2</v>
      </c>
      <c r="Q51" s="322">
        <f>IF($A51&lt;&gt;"", INDEX('8.Connect to Maintream Benefits'!$A$1:$O$101,ROW($E52),6), "")</f>
        <v>1</v>
      </c>
      <c r="R51" s="499" t="str">
        <f>IF($A51&lt;&gt;"", INDEX('10. Application Narrative'!$A$1:$O$101,ROW($E51),4), "")</f>
        <v/>
      </c>
      <c r="S51" s="367" t="str">
        <f>IF($A51&lt;&gt;"", INDEX('9. Length of Stay'!$A$1:$O$99,ROW($E53),5), "")</f>
        <v/>
      </c>
      <c r="T51" s="367" t="str">
        <f>IF($A51&lt;&gt;"", INDEX('10a. Housing Stability (TH,SSO)'!$A$1:$O$101,ROW($E54),5), "")</f>
        <v/>
      </c>
      <c r="U51" s="367">
        <f>IF($A51&lt;&gt;"", INDEX('10b.Housing Stability (RRH,PSH)'!$A$1:$O$101,ROW($E54),5), "")</f>
        <v>10</v>
      </c>
      <c r="V51" s="367">
        <f>IF($A51&lt;&gt;"", INDEX('11. Returns to Homelessness'!$A$1:$O$101,ROW($E53),5), "")</f>
        <v>2</v>
      </c>
      <c r="W51" s="367">
        <f>IF($A51&lt;&gt;"", INDEX('12a. Earned Income Growth'!$A$1:$N$101,ROW($E54),5), "")</f>
        <v>1</v>
      </c>
      <c r="X51" s="367">
        <f>IF($A51&lt;&gt;"", INDEX('12b. NonEarned Income Growth'!$A$1:$N$101,ROW($E54),5), "")</f>
        <v>2</v>
      </c>
      <c r="Y51" s="367">
        <f>IF($A51&lt;&gt;"", INDEX('12c. Total Income Growth'!$A$1:$O$101,ROW($E54),5), "")</f>
        <v>6</v>
      </c>
      <c r="Z51" s="369">
        <f>IF($A51&lt;&gt;"", INDEX('13. Unit Utilization Rate'!$A$1:$O$101,ROW($E53),7), "")</f>
        <v>8</v>
      </c>
      <c r="AA51" s="510">
        <f>IF($A51&lt;&gt;"", INDEX('14. Drawdown Rates'!$A$1:$O$101,ROW($E51),5), "")</f>
        <v>3</v>
      </c>
      <c r="AB51" s="510">
        <f>IF($A51&lt;&gt;"", INDEX('15. Funds Expended'!$A$1:$P$101,ROW($E54),6), "")</f>
        <v>8</v>
      </c>
      <c r="AC51" s="510">
        <f>IF($A51&lt;&gt;"", INDEX('16a-b. Cost per Household'!$A$1:$O$101,ROW($E52),7), "")</f>
        <v>1</v>
      </c>
      <c r="AD51" s="510">
        <f>IF($A51&lt;&gt;"", INDEX('16c-d. Cost per Positive Exit'!$A$1:$O$101,ROW($E52),7), "")</f>
        <v>1</v>
      </c>
      <c r="AE51" s="510">
        <f>IF($A51&lt;&gt;"", INDEX('17. Timely APR Submission'!$A$1:$O$101,ROW($E51),5), "")</f>
        <v>2</v>
      </c>
      <c r="AF51" s="510">
        <f>IF($A51&lt;&gt;"", INDEX('18. HUD Monitoring'!$A$1:$O$101,ROW($E52),5), "")</f>
        <v>0</v>
      </c>
      <c r="AG51" s="368">
        <f>IF($A51&lt;&gt;"", INDEX('19a. CoC Meetings'!$A$1:$P$101,ROW($E53),5), "")</f>
        <v>2</v>
      </c>
      <c r="AH51" s="371">
        <f>IF($A51&lt;&gt;"", INDEX('19b-c. RHAB-LHOT Meetings'!$A$1:$P$101,ROW($E53),5), "")</f>
        <v>4</v>
      </c>
      <c r="AI51" s="368">
        <f>IF($A51&lt;&gt;"", INDEX('20. CoC Trainings Events'!$A$1:$M$101,ROW($E53),3), "")</f>
        <v>3</v>
      </c>
      <c r="AJ51" s="513">
        <f>IF($A51&lt;&gt;"", INDEX('21. HMIS Data Quality'!$A$1:$M$101,ROW($E53),6), "")</f>
        <v>6</v>
      </c>
      <c r="AK51" s="513">
        <f>IF($A51&lt;&gt;"", INDEX('22. Timeliness of Data Entry'!$A$1:$O$101,ROW($E51),5), "")</f>
        <v>0</v>
      </c>
      <c r="AL51" s="513">
        <f>IF($A51&lt;&gt;"", INDEX('25. HMIS Bed Inventory'!$A$1:$O$101,ROW($E51),5), "")</f>
        <v>0</v>
      </c>
      <c r="AM51" s="513">
        <f>IF($A51&lt;&gt;"", INDEX('23. HMIS Participation Bonus'!$A$1:$O$101,ROW($E51),5), "")</f>
        <v>0</v>
      </c>
    </row>
    <row r="52" spans="1:39" x14ac:dyDescent="0.25">
      <c r="A52" s="35" t="str">
        <f>IF(INDEX('CoC Ranking Data'!$A$1:$CF$106,ROW($E55),4)&lt;&gt;"",INDEX('CoC Ranking Data'!$A$1:$CF$106,ROW($E55),4),"")</f>
        <v>Union Mission of Latrobe, Inc.</v>
      </c>
      <c r="B52" s="35" t="str">
        <f>IF(INDEX('CoC Ranking Data'!$A$1:$CF$106,ROW($E55),5)&lt;&gt;"",INDEX('CoC Ranking Data'!$A$1:$CF$106,ROW($E55),5),"")</f>
        <v>Consolidated Union Mission Permanent Supportive Housing</v>
      </c>
      <c r="C52" s="297" t="str">
        <f>IF(INDEX('CoC Ranking Data'!$A$1:$CF$106,ROW($E55),6)&lt;&gt;"",INDEX('CoC Ranking Data'!$A$1:$CF$106,ROW($E55),6),"")</f>
        <v>PA0540L3E011806</v>
      </c>
      <c r="D52" s="297" t="str">
        <f>IF(INDEX('CoC Ranking Data'!$A$1:$CF$106,ROW($E55),7)&lt;&gt;"",INDEX('CoC Ranking Data'!$A$1:$CF$106,ROW($E55),7),"")</f>
        <v>PH</v>
      </c>
      <c r="E52" s="294"/>
      <c r="F52" s="663">
        <f t="shared" si="1"/>
        <v>88.25</v>
      </c>
      <c r="G52" s="370">
        <v>93</v>
      </c>
      <c r="H52" s="370">
        <f t="shared" si="2"/>
        <v>83.5</v>
      </c>
      <c r="I52" s="322">
        <f>IF($A52&lt;&gt;"", INDEX('1. Project Type'!$A$1:$O$101,ROW($E55),4), "")</f>
        <v>6</v>
      </c>
      <c r="J52" s="322">
        <f>IF($A52&lt;&gt;"", INDEX('2. Severity of Needs'!$A$1:$O$101,ROW($E55),5), "")</f>
        <v>8</v>
      </c>
      <c r="K52" s="322">
        <f>IF($A52&lt;&gt;"", INDEX('3. Percent Zero Income at Entry'!$A$1:$O$101,ROW($E55),5), "")</f>
        <v>2</v>
      </c>
      <c r="L52" s="322">
        <f>IF($A52&lt;&gt;"", INDEX('4. Participant Eligibility'!$A$1:$N$101,ROW($E55),5), "")</f>
        <v>6</v>
      </c>
      <c r="M52" s="322">
        <f>IF($A52&lt;&gt;"", INDEX('5. Housing First'!$A$1:$O$101,ROW($E52),5), "")</f>
        <v>10</v>
      </c>
      <c r="N52" s="322">
        <f>IF($A52&lt;&gt;"", INDEX('6. Opening Doors Goals'!$A$1:$O$101,ROW($E54),5), "")</f>
        <v>0</v>
      </c>
      <c r="O52" s="322" t="str">
        <f>IF($A52&lt;&gt;"", INDEX('6. Safety Improvement (DV Only)'!$A$1:$O$101,ROW($E54),4), "")</f>
        <v/>
      </c>
      <c r="P52" s="322">
        <f>IF($A52&lt;&gt;"", INDEX('7.Access to Mainstream Benefits'!$A$1:$O$101,ROW($E53),4), "")</f>
        <v>2</v>
      </c>
      <c r="Q52" s="322">
        <f>IF($A52&lt;&gt;"", INDEX('8.Connect to Maintream Benefits'!$A$1:$O$101,ROW($E53),6), "")</f>
        <v>2</v>
      </c>
      <c r="R52" s="499" t="str">
        <f>IF($A52&lt;&gt;"", INDEX('10. Application Narrative'!$A$1:$O$101,ROW($E52),4), "")</f>
        <v/>
      </c>
      <c r="S52" s="367" t="str">
        <f>IF($A52&lt;&gt;"", INDEX('9. Length of Stay'!$A$1:$O$99,ROW($E54),5), "")</f>
        <v/>
      </c>
      <c r="T52" s="367" t="str">
        <f>IF($A52&lt;&gt;"", INDEX('10a. Housing Stability (TH,SSO)'!$A$1:$O$101,ROW($E55),5), "")</f>
        <v/>
      </c>
      <c r="U52" s="367">
        <f>IF($A52&lt;&gt;"", INDEX('10b.Housing Stability (RRH,PSH)'!$A$1:$O$101,ROW($E55),5), "")</f>
        <v>4</v>
      </c>
      <c r="V52" s="367">
        <f>IF($A52&lt;&gt;"", INDEX('11. Returns to Homelessness'!$A$1:$O$101,ROW($E54),5), "")</f>
        <v>2</v>
      </c>
      <c r="W52" s="367">
        <f>IF($A52&lt;&gt;"", INDEX('12a. Earned Income Growth'!$A$1:$N$101,ROW($E55),5), "")</f>
        <v>0</v>
      </c>
      <c r="X52" s="367">
        <f>IF($A52&lt;&gt;"", INDEX('12b. NonEarned Income Growth'!$A$1:$N$101,ROW($E55),5), "")</f>
        <v>2</v>
      </c>
      <c r="Y52" s="367">
        <f>IF($A52&lt;&gt;"", INDEX('12c. Total Income Growth'!$A$1:$O$101,ROW($E55),5), "")</f>
        <v>2</v>
      </c>
      <c r="Z52" s="369">
        <f>IF($A52&lt;&gt;"", INDEX('13. Unit Utilization Rate'!$A$1:$O$101,ROW($E54),7), "")</f>
        <v>8</v>
      </c>
      <c r="AA52" s="510">
        <f>IF($A52&lt;&gt;"", INDEX('14. Drawdown Rates'!$A$1:$O$101,ROW($E52),5), "")</f>
        <v>3</v>
      </c>
      <c r="AB52" s="510">
        <f>IF($A52&lt;&gt;"", INDEX('15. Funds Expended'!$A$1:$P$101,ROW($E55),6), "")</f>
        <v>8</v>
      </c>
      <c r="AC52" s="510">
        <f>IF($A52&lt;&gt;"", INDEX('16a-b. Cost per Household'!$A$1:$O$101,ROW($E53),7), "")</f>
        <v>1</v>
      </c>
      <c r="AD52" s="510">
        <f>IF($A52&lt;&gt;"", INDEX('16c-d. Cost per Positive Exit'!$A$1:$O$101,ROW($E53),7), "")</f>
        <v>1</v>
      </c>
      <c r="AE52" s="510">
        <f>IF($A52&lt;&gt;"", INDEX('17. Timely APR Submission'!$A$1:$O$101,ROW($E52),5), "")</f>
        <v>2</v>
      </c>
      <c r="AF52" s="510">
        <f>IF($A52&lt;&gt;"", INDEX('18. HUD Monitoring'!$A$1:$O$101,ROW($E53),5), "")</f>
        <v>0</v>
      </c>
      <c r="AG52" s="368">
        <f>IF($A52&lt;&gt;"", INDEX('19a. CoC Meetings'!$A$1:$P$101,ROW($E54),5), "")</f>
        <v>2</v>
      </c>
      <c r="AH52" s="371">
        <f>IF($A52&lt;&gt;"", INDEX('19b-c. RHAB-LHOT Meetings'!$A$1:$P$101,ROW($E54),5), "")</f>
        <v>4</v>
      </c>
      <c r="AI52" s="368">
        <f>IF($A52&lt;&gt;"", INDEX('20. CoC Trainings Events'!$A$1:$M$101,ROW($E54),3), "")</f>
        <v>2</v>
      </c>
      <c r="AJ52" s="513">
        <f>IF($A52&lt;&gt;"", INDEX('21. HMIS Data Quality'!$A$1:$M$101,ROW($E54),6), "")</f>
        <v>6</v>
      </c>
      <c r="AK52" s="513">
        <f>IF($A52&lt;&gt;"", INDEX('22. Timeliness of Data Entry'!$A$1:$O$101,ROW($E52),5), "")</f>
        <v>0</v>
      </c>
      <c r="AL52" s="513">
        <f>IF($A52&lt;&gt;"", INDEX('25. HMIS Bed Inventory'!$A$1:$O$101,ROW($E52),5), "")</f>
        <v>0</v>
      </c>
      <c r="AM52" s="513">
        <f>IF($A52&lt;&gt;"", INDEX('23. HMIS Participation Bonus'!$A$1:$O$101,ROW($E52),5), "")</f>
        <v>0.5</v>
      </c>
    </row>
    <row r="53" spans="1:39" x14ac:dyDescent="0.25">
      <c r="A53" s="35" t="str">
        <f>IF(INDEX('CoC Ranking Data'!$A$1:$CF$106,ROW($E56),4)&lt;&gt;"",INDEX('CoC Ranking Data'!$A$1:$CF$106,ROW($E56),4),"")</f>
        <v>Victim Outreach Intervention Center</v>
      </c>
      <c r="B53" s="35" t="str">
        <f>IF(INDEX('CoC Ranking Data'!$A$1:$CF$106,ROW($E56),5)&lt;&gt;"",INDEX('CoC Ranking Data'!$A$1:$CF$106,ROW($E56),5),"")</f>
        <v>Enduring VOICe</v>
      </c>
      <c r="C53" s="297" t="str">
        <f>IF(INDEX('CoC Ranking Data'!$A$1:$CF$106,ROW($E56),6)&lt;&gt;"",INDEX('CoC Ranking Data'!$A$1:$CF$106,ROW($E56),6),"")</f>
        <v>PA0280L3E011811</v>
      </c>
      <c r="D53" s="297" t="str">
        <f>IF(INDEX('CoC Ranking Data'!$A$1:$CF$106,ROW($E56),7)&lt;&gt;"",INDEX('CoC Ranking Data'!$A$1:$CF$106,ROW($E56),7),"")</f>
        <v>PH</v>
      </c>
      <c r="E53" s="294"/>
      <c r="F53" s="663">
        <f t="shared" si="1"/>
        <v>68.25</v>
      </c>
      <c r="G53" s="370">
        <v>68.5</v>
      </c>
      <c r="H53" s="370">
        <f t="shared" si="2"/>
        <v>68</v>
      </c>
      <c r="I53" s="322">
        <f>IF($A53&lt;&gt;"", INDEX('1. Project Type'!$A$1:$O$101,ROW($E56),4), "")</f>
        <v>6</v>
      </c>
      <c r="J53" s="322">
        <f>IF($A53&lt;&gt;"", INDEX('2. Severity of Needs'!$A$1:$O$101,ROW($E56),5), "")</f>
        <v>4</v>
      </c>
      <c r="K53" s="322">
        <f>IF($A53&lt;&gt;"", INDEX('3. Percent Zero Income at Entry'!$A$1:$O$101,ROW($E56),5), "")</f>
        <v>2</v>
      </c>
      <c r="L53" s="322">
        <f>IF($A53&lt;&gt;"", INDEX('4. Participant Eligibility'!$A$1:$N$101,ROW($E56),5), "")</f>
        <v>6</v>
      </c>
      <c r="M53" s="322">
        <f>IF($A53&lt;&gt;"", INDEX('5. Housing First'!$A$1:$O$101,ROW($E53),5), "")</f>
        <v>10</v>
      </c>
      <c r="N53" s="322">
        <f>IF($A53&lt;&gt;"", INDEX('6. Opening Doors Goals'!$A$1:$O$101,ROW($E55),5), "")</f>
        <v>0</v>
      </c>
      <c r="O53" s="322">
        <f>IF($A53&lt;&gt;"", INDEX('6. Safety Improvement (DV Only)'!$A$1:$O$101,ROW($E55),4), "")</f>
        <v>4</v>
      </c>
      <c r="P53" s="322">
        <f>IF($A53&lt;&gt;"", INDEX('7.Access to Mainstream Benefits'!$A$1:$O$101,ROW($E54),4), "")</f>
        <v>2</v>
      </c>
      <c r="Q53" s="322">
        <f>IF($A53&lt;&gt;"", INDEX('8.Connect to Maintream Benefits'!$A$1:$O$101,ROW($E54),6), "")</f>
        <v>1</v>
      </c>
      <c r="R53" s="499" t="str">
        <f>IF($A53&lt;&gt;"", INDEX('10. Application Narrative'!$A$1:$O$101,ROW($E53),4), "")</f>
        <v/>
      </c>
      <c r="S53" s="367" t="str">
        <f>IF($A53&lt;&gt;"", INDEX('9. Length of Stay'!$A$1:$O$99,ROW($E55),5), "")</f>
        <v/>
      </c>
      <c r="T53" s="367" t="str">
        <f>IF($A53&lt;&gt;"", INDEX('10a. Housing Stability (TH,SSO)'!$A$1:$O$101,ROW($E56),5), "")</f>
        <v/>
      </c>
      <c r="U53" s="367">
        <f>IF($A53&lt;&gt;"", INDEX('10b.Housing Stability (RRH,PSH)'!$A$1:$O$101,ROW($E56),5), "")</f>
        <v>6</v>
      </c>
      <c r="V53" s="367">
        <f>IF($A53&lt;&gt;"", INDEX('11. Returns to Homelessness'!$A$1:$O$101,ROW($E55),5), "")</f>
        <v>0</v>
      </c>
      <c r="W53" s="367">
        <f>IF($A53&lt;&gt;"", INDEX('12a. Earned Income Growth'!$A$1:$N$101,ROW($E56),5), "")</f>
        <v>2</v>
      </c>
      <c r="X53" s="367">
        <f>IF($A53&lt;&gt;"", INDEX('12b. NonEarned Income Growth'!$A$1:$N$101,ROW($E56),5), "")</f>
        <v>0</v>
      </c>
      <c r="Y53" s="367">
        <f>IF($A53&lt;&gt;"", INDEX('12c. Total Income Growth'!$A$1:$O$101,ROW($E56),5), "")</f>
        <v>2</v>
      </c>
      <c r="Z53" s="369">
        <f>IF($A53&lt;&gt;"", INDEX('13. Unit Utilization Rate'!$A$1:$O$101,ROW($E55),7), "")</f>
        <v>0</v>
      </c>
      <c r="AA53" s="510">
        <f>IF($A53&lt;&gt;"", INDEX('14. Drawdown Rates'!$A$1:$O$101,ROW($E53),5), "")</f>
        <v>0</v>
      </c>
      <c r="AB53" s="510">
        <f>IF($A53&lt;&gt;"", INDEX('15. Funds Expended'!$A$1:$P$101,ROW($E56),6), "")</f>
        <v>6</v>
      </c>
      <c r="AC53" s="510">
        <f>IF($A53&lt;&gt;"", INDEX('16a-b. Cost per Household'!$A$1:$O$101,ROW($E54),7), "")</f>
        <v>1</v>
      </c>
      <c r="AD53" s="510">
        <f>IF($A53&lt;&gt;"", INDEX('16c-d. Cost per Positive Exit'!$A$1:$O$101,ROW($E54),7), "")</f>
        <v>1</v>
      </c>
      <c r="AE53" s="510">
        <f>IF($A53&lt;&gt;"", INDEX('17. Timely APR Submission'!$A$1:$O$101,ROW($E53),5), "")</f>
        <v>2</v>
      </c>
      <c r="AF53" s="510">
        <f>IF($A53&lt;&gt;"", INDEX('18. HUD Monitoring'!$A$1:$O$101,ROW($E54),5), "")</f>
        <v>0</v>
      </c>
      <c r="AG53" s="368">
        <f>IF($A53&lt;&gt;"", INDEX('19a. CoC Meetings'!$A$1:$P$101,ROW($E55),5), "")</f>
        <v>2</v>
      </c>
      <c r="AH53" s="371">
        <f>IF($A53&lt;&gt;"", INDEX('19b-c. RHAB-LHOT Meetings'!$A$1:$P$101,ROW($E55),5), "")</f>
        <v>2</v>
      </c>
      <c r="AI53" s="368">
        <f>IF($A53&lt;&gt;"", INDEX('20. CoC Trainings Events'!$A$1:$M$101,ROW($E55),3), "")</f>
        <v>3</v>
      </c>
      <c r="AJ53" s="513">
        <f>IF($A53&lt;&gt;"", INDEX('21. HMIS Data Quality'!$A$1:$M$101,ROW($E55),6), "")</f>
        <v>6</v>
      </c>
      <c r="AK53" s="513">
        <f>IF($A53&lt;&gt;"", INDEX('22. Timeliness of Data Entry'!$A$1:$O$101,ROW($E53),5), "")</f>
        <v>0</v>
      </c>
      <c r="AL53" s="513">
        <f>IF($A53&lt;&gt;"", INDEX('25. HMIS Bed Inventory'!$A$1:$O$101,ROW($E53),5), "")</f>
        <v>0</v>
      </c>
      <c r="AM53" s="513">
        <f>IF($A53&lt;&gt;"", INDEX('23. HMIS Participation Bonus'!$A$1:$O$101,ROW($E53),5), "")</f>
        <v>0</v>
      </c>
    </row>
    <row r="54" spans="1:39" x14ac:dyDescent="0.25">
      <c r="A54" s="35" t="str">
        <f>IF(INDEX('CoC Ranking Data'!$A$1:$CF$106,ROW($E57),4)&lt;&gt;"",INDEX('CoC Ranking Data'!$A$1:$CF$106,ROW($E57),4),"")</f>
        <v>Warren-Forest Counties Economic Opportunity Council</v>
      </c>
      <c r="B54" s="35" t="str">
        <f>IF(INDEX('CoC Ranking Data'!$A$1:$CF$106,ROW($E57),5)&lt;&gt;"",INDEX('CoC Ranking Data'!$A$1:$CF$106,ROW($E57),5),"")</f>
        <v>Youngsville Permanent Supportive Housing</v>
      </c>
      <c r="C54" s="297" t="str">
        <f>IF(INDEX('CoC Ranking Data'!$A$1:$CF$106,ROW($E57),6)&lt;&gt;"",INDEX('CoC Ranking Data'!$A$1:$CF$106,ROW($E57),6),"")</f>
        <v>PA0777L3E011803</v>
      </c>
      <c r="D54" s="297" t="str">
        <f>IF(INDEX('CoC Ranking Data'!$A$1:$CF$106,ROW($E57),7)&lt;&gt;"",INDEX('CoC Ranking Data'!$A$1:$CF$106,ROW($E57),7),"")</f>
        <v>PH</v>
      </c>
      <c r="E54" s="294"/>
      <c r="F54" s="663">
        <f t="shared" si="1"/>
        <v>79.414999999999992</v>
      </c>
      <c r="G54" s="370">
        <v>78.83</v>
      </c>
      <c r="H54" s="370">
        <f t="shared" si="2"/>
        <v>80</v>
      </c>
      <c r="I54" s="322">
        <f>IF($A54&lt;&gt;"", INDEX('1. Project Type'!$A$1:$O$101,ROW($E57),4), "")</f>
        <v>6</v>
      </c>
      <c r="J54" s="322">
        <f>IF($A54&lt;&gt;"", INDEX('2. Severity of Needs'!$A$1:$O$101,ROW($E57),5), "")</f>
        <v>4</v>
      </c>
      <c r="K54" s="322">
        <f>IF($A54&lt;&gt;"", INDEX('3. Percent Zero Income at Entry'!$A$1:$O$101,ROW($E57),5), "")</f>
        <v>2</v>
      </c>
      <c r="L54" s="322">
        <f>IF($A54&lt;&gt;"", INDEX('4. Participant Eligibility'!$A$1:$N$101,ROW($E57),5), "")</f>
        <v>6</v>
      </c>
      <c r="M54" s="322">
        <f>IF($A54&lt;&gt;"", INDEX('5. Housing First'!$A$1:$O$101,ROW($E54),5), "")</f>
        <v>10</v>
      </c>
      <c r="N54" s="322">
        <f>IF($A54&lt;&gt;"", INDEX('6. Opening Doors Goals'!$A$1:$O$101,ROW($E56),5), "")</f>
        <v>0</v>
      </c>
      <c r="O54" s="322" t="str">
        <f>IF($A54&lt;&gt;"", INDEX('6. Safety Improvement (DV Only)'!$A$1:$O$101,ROW($E56),4), "")</f>
        <v/>
      </c>
      <c r="P54" s="322">
        <f>IF($A54&lt;&gt;"", INDEX('7.Access to Mainstream Benefits'!$A$1:$O$101,ROW($E55),4), "")</f>
        <v>2</v>
      </c>
      <c r="Q54" s="322">
        <f>IF($A54&lt;&gt;"", INDEX('8.Connect to Maintream Benefits'!$A$1:$O$101,ROW($E55),6), "")</f>
        <v>2</v>
      </c>
      <c r="R54" s="499" t="str">
        <f>IF($A54&lt;&gt;"", INDEX('10. Application Narrative'!$A$1:$O$101,ROW($E54),4), "")</f>
        <v/>
      </c>
      <c r="S54" s="367" t="str">
        <f>IF($A54&lt;&gt;"", INDEX('9. Length of Stay'!$A$1:$O$99,ROW($E56),5), "")</f>
        <v/>
      </c>
      <c r="T54" s="367" t="str">
        <f>IF($A54&lt;&gt;"", INDEX('10a. Housing Stability (TH,SSO)'!$A$1:$O$101,ROW($E57),5), "")</f>
        <v/>
      </c>
      <c r="U54" s="367">
        <f>IF($A54&lt;&gt;"", INDEX('10b.Housing Stability (RRH,PSH)'!$A$1:$O$101,ROW($E57),5), "")</f>
        <v>10</v>
      </c>
      <c r="V54" s="367">
        <f>IF($A54&lt;&gt;"", INDEX('11. Returns to Homelessness'!$A$1:$O$101,ROW($E56),5), "")</f>
        <v>2</v>
      </c>
      <c r="W54" s="367">
        <f>IF($A54&lt;&gt;"", INDEX('12a. Earned Income Growth'!$A$1:$N$101,ROW($E57),5), "")</f>
        <v>1</v>
      </c>
      <c r="X54" s="367">
        <f>IF($A54&lt;&gt;"", INDEX('12b. NonEarned Income Growth'!$A$1:$N$101,ROW($E57),5), "")</f>
        <v>2</v>
      </c>
      <c r="Y54" s="367">
        <f>IF($A54&lt;&gt;"", INDEX('12c. Total Income Growth'!$A$1:$O$101,ROW($E57),5), "")</f>
        <v>4</v>
      </c>
      <c r="Z54" s="369">
        <f>IF($A54&lt;&gt;"", INDEX('13. Unit Utilization Rate'!$A$1:$O$101,ROW($E56),7), "")</f>
        <v>0</v>
      </c>
      <c r="AA54" s="510">
        <f>IF($A54&lt;&gt;"", INDEX('14. Drawdown Rates'!$A$1:$O$101,ROW($E54),5), "")</f>
        <v>3</v>
      </c>
      <c r="AB54" s="510">
        <f>IF($A54&lt;&gt;"", INDEX('15. Funds Expended'!$A$1:$P$101,ROW($E57),6), "")</f>
        <v>8</v>
      </c>
      <c r="AC54" s="510">
        <f>IF($A54&lt;&gt;"", INDEX('16a-b. Cost per Household'!$A$1:$O$101,ROW($E55),7), "")</f>
        <v>1</v>
      </c>
      <c r="AD54" s="510">
        <f>IF($A54&lt;&gt;"", INDEX('16c-d. Cost per Positive Exit'!$A$1:$O$101,ROW($E55),7), "")</f>
        <v>0</v>
      </c>
      <c r="AE54" s="510">
        <f>IF($A54&lt;&gt;"", INDEX('17. Timely APR Submission'!$A$1:$O$101,ROW($E54),5), "")</f>
        <v>2</v>
      </c>
      <c r="AF54" s="510">
        <f>IF($A54&lt;&gt;"", INDEX('18. HUD Monitoring'!$A$1:$O$101,ROW($E55),5), "")</f>
        <v>0</v>
      </c>
      <c r="AG54" s="368">
        <f>IF($A54&lt;&gt;"", INDEX('19a. CoC Meetings'!$A$1:$P$101,ROW($E56),5), "")</f>
        <v>2</v>
      </c>
      <c r="AH54" s="371">
        <f>IF($A54&lt;&gt;"", INDEX('19b-c. RHAB-LHOT Meetings'!$A$1:$P$101,ROW($E56),5), "")</f>
        <v>4</v>
      </c>
      <c r="AI54" s="368">
        <f>IF($A54&lt;&gt;"", INDEX('20. CoC Trainings Events'!$A$1:$M$101,ROW($E56),3), "")</f>
        <v>3</v>
      </c>
      <c r="AJ54" s="513">
        <f>IF($A54&lt;&gt;"", INDEX('21. HMIS Data Quality'!$A$1:$M$101,ROW($E56),6), "")</f>
        <v>6</v>
      </c>
      <c r="AK54" s="513">
        <f>IF($A54&lt;&gt;"", INDEX('22. Timeliness of Data Entry'!$A$1:$O$101,ROW($E54),5), "")</f>
        <v>0</v>
      </c>
      <c r="AL54" s="513">
        <f>IF($A54&lt;&gt;"", INDEX('25. HMIS Bed Inventory'!$A$1:$O$101,ROW($E54),5), "")</f>
        <v>0</v>
      </c>
      <c r="AM54" s="513">
        <f>IF($A54&lt;&gt;"", INDEX('23. HMIS Participation Bonus'!$A$1:$O$101,ROW($E54),5), "")</f>
        <v>0</v>
      </c>
    </row>
    <row r="55" spans="1:39" x14ac:dyDescent="0.25">
      <c r="A55" s="35" t="str">
        <f>IF(INDEX('CoC Ranking Data'!$A$1:$CF$106,ROW($E58),4)&lt;&gt;"",INDEX('CoC Ranking Data'!$A$1:$CF$106,ROW($E58),4),"")</f>
        <v>Westmoreland Community Action</v>
      </c>
      <c r="B55" s="35" t="str">
        <f>IF(INDEX('CoC Ranking Data'!$A$1:$CF$106,ROW($E58),5)&lt;&gt;"",INDEX('CoC Ranking Data'!$A$1:$CF$106,ROW($E58),5),"")</f>
        <v>Consolidated WCA PSH Project FY2018</v>
      </c>
      <c r="C55" s="297" t="str">
        <f>IF(INDEX('CoC Ranking Data'!$A$1:$CF$106,ROW($E58),6)&lt;&gt;"",INDEX('CoC Ranking Data'!$A$1:$CF$106,ROW($E58),6),"")</f>
        <v>PA0600L3E011705</v>
      </c>
      <c r="D55" s="297" t="str">
        <f>IF(INDEX('CoC Ranking Data'!$A$1:$CF$106,ROW($E58),7)&lt;&gt;"",INDEX('CoC Ranking Data'!$A$1:$CF$106,ROW($E58),7),"")</f>
        <v>PH</v>
      </c>
      <c r="E55" s="294"/>
      <c r="F55" s="663">
        <f t="shared" si="1"/>
        <v>76.814999999999998</v>
      </c>
      <c r="G55" s="370">
        <v>73.63</v>
      </c>
      <c r="H55" s="370">
        <f t="shared" si="2"/>
        <v>80</v>
      </c>
      <c r="I55" s="322">
        <f>IF($A55&lt;&gt;"", INDEX('1. Project Type'!$A$1:$O$101,ROW($E58),4), "")</f>
        <v>6</v>
      </c>
      <c r="J55" s="322">
        <f>IF($A55&lt;&gt;"", INDEX('2. Severity of Needs'!$A$1:$O$101,ROW($E58),5), "")</f>
        <v>6</v>
      </c>
      <c r="K55" s="322">
        <f>IF($A55&lt;&gt;"", INDEX('3. Percent Zero Income at Entry'!$A$1:$O$101,ROW($E58),5), "")</f>
        <v>2</v>
      </c>
      <c r="L55" s="322">
        <f>IF($A55&lt;&gt;"", INDEX('4. Participant Eligibility'!$A$1:$N$101,ROW($E58),5), "")</f>
        <v>0</v>
      </c>
      <c r="M55" s="322">
        <f>IF($A55&lt;&gt;"", INDEX('5. Housing First'!$A$1:$O$101,ROW($E55),5), "")</f>
        <v>10</v>
      </c>
      <c r="N55" s="322">
        <f>IF($A55&lt;&gt;"", INDEX('6. Opening Doors Goals'!$A$1:$O$101,ROW($E57),5), "")</f>
        <v>0</v>
      </c>
      <c r="O55" s="322" t="str">
        <f>IF($A55&lt;&gt;"", INDEX('6. Safety Improvement (DV Only)'!$A$1:$O$101,ROW($E57),4), "")</f>
        <v/>
      </c>
      <c r="P55" s="322">
        <f>IF($A55&lt;&gt;"", INDEX('7.Access to Mainstream Benefits'!$A$1:$O$101,ROW($E56),4), "")</f>
        <v>2</v>
      </c>
      <c r="Q55" s="322">
        <f>IF($A55&lt;&gt;"", INDEX('8.Connect to Maintream Benefits'!$A$1:$O$101,ROW($E56),6), "")</f>
        <v>2</v>
      </c>
      <c r="R55" s="499" t="str">
        <f>IF($A55&lt;&gt;"", INDEX('10. Application Narrative'!$A$1:$O$101,ROW($E55),4), "")</f>
        <v/>
      </c>
      <c r="S55" s="367" t="str">
        <f>IF($A55&lt;&gt;"", INDEX('9. Length of Stay'!$A$1:$O$99,ROW($E57),5), "")</f>
        <v/>
      </c>
      <c r="T55" s="367" t="str">
        <f>IF($A55&lt;&gt;"", INDEX('10a. Housing Stability (TH,SSO)'!$A$1:$O$101,ROW($E58),5), "")</f>
        <v/>
      </c>
      <c r="U55" s="367">
        <f>IF($A55&lt;&gt;"", INDEX('10b.Housing Stability (RRH,PSH)'!$A$1:$O$101,ROW($E58),5), "")</f>
        <v>6</v>
      </c>
      <c r="V55" s="367">
        <f>IF($A55&lt;&gt;"", INDEX('11. Returns to Homelessness'!$A$1:$O$101,ROW($E57),5), "")</f>
        <v>2</v>
      </c>
      <c r="W55" s="367">
        <f>IF($A55&lt;&gt;"", INDEX('12a. Earned Income Growth'!$A$1:$N$101,ROW($E58),5), "")</f>
        <v>1</v>
      </c>
      <c r="X55" s="367">
        <f>IF($A55&lt;&gt;"", INDEX('12b. NonEarned Income Growth'!$A$1:$N$101,ROW($E58),5), "")</f>
        <v>2</v>
      </c>
      <c r="Y55" s="367">
        <f>IF($A55&lt;&gt;"", INDEX('12c. Total Income Growth'!$A$1:$O$101,ROW($E58),5), "")</f>
        <v>6</v>
      </c>
      <c r="Z55" s="369">
        <f>IF($A55&lt;&gt;"", INDEX('13. Unit Utilization Rate'!$A$1:$O$101,ROW($E57),7), "")</f>
        <v>8</v>
      </c>
      <c r="AA55" s="510">
        <f>IF($A55&lt;&gt;"", INDEX('14. Drawdown Rates'!$A$1:$O$101,ROW($E55),5), "")</f>
        <v>3</v>
      </c>
      <c r="AB55" s="510">
        <f>IF($A55&lt;&gt;"", INDEX('15. Funds Expended'!$A$1:$P$101,ROW($E58),6), "")</f>
        <v>8</v>
      </c>
      <c r="AC55" s="510">
        <f>IF($A55&lt;&gt;"", INDEX('16a-b. Cost per Household'!$A$1:$O$101,ROW($E56),7), "")</f>
        <v>0</v>
      </c>
      <c r="AD55" s="510">
        <f>IF($A55&lt;&gt;"", INDEX('16c-d. Cost per Positive Exit'!$A$1:$O$101,ROW($E56),7), "")</f>
        <v>0</v>
      </c>
      <c r="AE55" s="510">
        <f>IF($A55&lt;&gt;"", INDEX('17. Timely APR Submission'!$A$1:$O$101,ROW($E55),5), "")</f>
        <v>2</v>
      </c>
      <c r="AF55" s="510">
        <f>IF($A55&lt;&gt;"", INDEX('18. HUD Monitoring'!$A$1:$O$101,ROW($E56),5), "")</f>
        <v>0</v>
      </c>
      <c r="AG55" s="368">
        <f>IF($A55&lt;&gt;"", INDEX('19a. CoC Meetings'!$A$1:$P$101,ROW($E57),5), "")</f>
        <v>2</v>
      </c>
      <c r="AH55" s="371">
        <f>IF($A55&lt;&gt;"", INDEX('19b-c. RHAB-LHOT Meetings'!$A$1:$P$101,ROW($E57),5), "")</f>
        <v>4</v>
      </c>
      <c r="AI55" s="368">
        <f>IF($A55&lt;&gt;"", INDEX('20. CoC Trainings Events'!$A$1:$M$101,ROW($E57),3), "")</f>
        <v>3</v>
      </c>
      <c r="AJ55" s="513">
        <f>IF($A55&lt;&gt;"", INDEX('21. HMIS Data Quality'!$A$1:$M$101,ROW($E57),6), "")</f>
        <v>5</v>
      </c>
      <c r="AK55" s="513">
        <f>IF($A55&lt;&gt;"", INDEX('22. Timeliness of Data Entry'!$A$1:$O$101,ROW($E55),5), "")</f>
        <v>0</v>
      </c>
      <c r="AL55" s="513">
        <f>IF($A55&lt;&gt;"", INDEX('25. HMIS Bed Inventory'!$A$1:$O$101,ROW($E55),5), "")</f>
        <v>0</v>
      </c>
      <c r="AM55" s="513">
        <f>IF($A55&lt;&gt;"", INDEX('23. HMIS Participation Bonus'!$A$1:$O$101,ROW($E55),5), "")</f>
        <v>0</v>
      </c>
    </row>
    <row r="56" spans="1:39" x14ac:dyDescent="0.25">
      <c r="A56" s="35" t="str">
        <f>IF(INDEX('CoC Ranking Data'!$A$1:$CF$106,ROW($E59),4)&lt;&gt;"",INDEX('CoC Ranking Data'!$A$1:$CF$106,ROW($E59),4),"")</f>
        <v>Westmoreland Community Action</v>
      </c>
      <c r="B56" s="35" t="str">
        <f>IF(INDEX('CoC Ranking Data'!$A$1:$CF$106,ROW($E59),5)&lt;&gt;"",INDEX('CoC Ranking Data'!$A$1:$CF$106,ROW($E59),5),"")</f>
        <v>WCA PSH for Families 2018</v>
      </c>
      <c r="C56" s="297" t="str">
        <f>IF(INDEX('CoC Ranking Data'!$A$1:$CF$106,ROW($E59),6)&lt;&gt;"",INDEX('CoC Ranking Data'!$A$1:$CF$106,ROW($E59),6),"")</f>
        <v>PA0774L3E011803</v>
      </c>
      <c r="D56" s="297" t="str">
        <f>IF(INDEX('CoC Ranking Data'!$A$1:$CF$106,ROW($E59),7)&lt;&gt;"",INDEX('CoC Ranking Data'!$A$1:$CF$106,ROW($E59),7),"")</f>
        <v>PH</v>
      </c>
      <c r="E56" s="294"/>
      <c r="F56" s="663">
        <f t="shared" si="1"/>
        <v>59.875</v>
      </c>
      <c r="G56" s="370">
        <v>57.75</v>
      </c>
      <c r="H56" s="370">
        <f t="shared" si="2"/>
        <v>62</v>
      </c>
      <c r="I56" s="322">
        <f>IF($A56&lt;&gt;"", INDEX('1. Project Type'!$A$1:$O$101,ROW($E59),4), "")</f>
        <v>6</v>
      </c>
      <c r="J56" s="322">
        <f>IF($A56&lt;&gt;"", INDEX('2. Severity of Needs'!$A$1:$O$101,ROW($E59),5), "")</f>
        <v>4</v>
      </c>
      <c r="K56" s="322">
        <f>IF($A56&lt;&gt;"", INDEX('3. Percent Zero Income at Entry'!$A$1:$O$101,ROW($E59),5), "")</f>
        <v>1</v>
      </c>
      <c r="L56" s="322">
        <f>IF($A56&lt;&gt;"", INDEX('4. Participant Eligibility'!$A$1:$N$101,ROW($E59),5), "")</f>
        <v>4</v>
      </c>
      <c r="M56" s="322">
        <f>IF($A56&lt;&gt;"", INDEX('5. Housing First'!$A$1:$O$101,ROW($E56),5), "")</f>
        <v>10</v>
      </c>
      <c r="N56" s="322">
        <f>IF($A56&lt;&gt;"", INDEX('6. Opening Doors Goals'!$A$1:$O$101,ROW($E58),5), "")</f>
        <v>0</v>
      </c>
      <c r="O56" s="322" t="str">
        <f>IF($A56&lt;&gt;"", INDEX('6. Safety Improvement (DV Only)'!$A$1:$O$101,ROW($E58),4), "")</f>
        <v/>
      </c>
      <c r="P56" s="322">
        <f>IF($A56&lt;&gt;"", INDEX('7.Access to Mainstream Benefits'!$A$1:$O$101,ROW($E57),4), "")</f>
        <v>2</v>
      </c>
      <c r="Q56" s="322">
        <f>IF($A56&lt;&gt;"", INDEX('8.Connect to Maintream Benefits'!$A$1:$O$101,ROW($E57),6), "")</f>
        <v>2</v>
      </c>
      <c r="R56" s="499" t="str">
        <f>IF($A56&lt;&gt;"", INDEX('10. Application Narrative'!$A$1:$O$101,ROW($E56),4), "")</f>
        <v/>
      </c>
      <c r="S56" s="367" t="str">
        <f>IF($A56&lt;&gt;"", INDEX('9. Length of Stay'!$A$1:$O$99,ROW($E58),5), "")</f>
        <v/>
      </c>
      <c r="T56" s="367" t="str">
        <f>IF($A56&lt;&gt;"", INDEX('10a. Housing Stability (TH,SSO)'!$A$1:$O$101,ROW($E59),5), "")</f>
        <v/>
      </c>
      <c r="U56" s="367">
        <f>IF($A56&lt;&gt;"", INDEX('10b.Housing Stability (RRH,PSH)'!$A$1:$O$101,ROW($E59),5), "")</f>
        <v>8</v>
      </c>
      <c r="V56" s="367">
        <f>IF($A56&lt;&gt;"", INDEX('11. Returns to Homelessness'!$A$1:$O$101,ROW($E58),5), "")</f>
        <v>2</v>
      </c>
      <c r="W56" s="367">
        <f>IF($A56&lt;&gt;"", INDEX('12a. Earned Income Growth'!$A$1:$N$101,ROW($E59),5), "")</f>
        <v>1</v>
      </c>
      <c r="X56" s="367">
        <f>IF($A56&lt;&gt;"", INDEX('12b. NonEarned Income Growth'!$A$1:$N$101,ROW($E59),5), "")</f>
        <v>0</v>
      </c>
      <c r="Y56" s="367">
        <f>IF($A56&lt;&gt;"", INDEX('12c. Total Income Growth'!$A$1:$O$101,ROW($E59),5), "")</f>
        <v>4</v>
      </c>
      <c r="Z56" s="369">
        <f>IF($A56&lt;&gt;"", INDEX('13. Unit Utilization Rate'!$A$1:$O$101,ROW($E58),7), "")</f>
        <v>0</v>
      </c>
      <c r="AA56" s="510">
        <f>IF($A56&lt;&gt;"", INDEX('14. Drawdown Rates'!$A$1:$O$101,ROW($E56),5), "")</f>
        <v>3</v>
      </c>
      <c r="AB56" s="510">
        <f>IF($A56&lt;&gt;"", INDEX('15. Funds Expended'!$A$1:$P$101,ROW($E59),6), "")</f>
        <v>0</v>
      </c>
      <c r="AC56" s="510">
        <f>IF($A56&lt;&gt;"", INDEX('16a-b. Cost per Household'!$A$1:$O$101,ROW($E57),7), "")</f>
        <v>0</v>
      </c>
      <c r="AD56" s="510">
        <f>IF($A56&lt;&gt;"", INDEX('16c-d. Cost per Positive Exit'!$A$1:$O$101,ROW($E57),7), "")</f>
        <v>0</v>
      </c>
      <c r="AE56" s="510">
        <f>IF($A56&lt;&gt;"", INDEX('17. Timely APR Submission'!$A$1:$O$101,ROW($E56),5), "")</f>
        <v>2</v>
      </c>
      <c r="AF56" s="510">
        <f>IF($A56&lt;&gt;"", INDEX('18. HUD Monitoring'!$A$1:$O$101,ROW($E57),5), "")</f>
        <v>0</v>
      </c>
      <c r="AG56" s="368">
        <f>IF($A56&lt;&gt;"", INDEX('19a. CoC Meetings'!$A$1:$P$101,ROW($E58),5), "")</f>
        <v>2</v>
      </c>
      <c r="AH56" s="371">
        <f>IF($A56&lt;&gt;"", INDEX('19b-c. RHAB-LHOT Meetings'!$A$1:$P$101,ROW($E58),5), "")</f>
        <v>4</v>
      </c>
      <c r="AI56" s="368">
        <f>IF($A56&lt;&gt;"", INDEX('20. CoC Trainings Events'!$A$1:$M$101,ROW($E58),3), "")</f>
        <v>3</v>
      </c>
      <c r="AJ56" s="513">
        <f>IF($A56&lt;&gt;"", INDEX('21. HMIS Data Quality'!$A$1:$M$101,ROW($E58),6), "")</f>
        <v>4</v>
      </c>
      <c r="AK56" s="513">
        <f>IF($A56&lt;&gt;"", INDEX('22. Timeliness of Data Entry'!$A$1:$O$101,ROW($E56),5), "")</f>
        <v>0</v>
      </c>
      <c r="AL56" s="513">
        <f>IF($A56&lt;&gt;"", INDEX('25. HMIS Bed Inventory'!$A$1:$O$101,ROW($E56),5), "")</f>
        <v>0</v>
      </c>
      <c r="AM56" s="513">
        <f>IF($A56&lt;&gt;"", INDEX('23. HMIS Participation Bonus'!$A$1:$O$101,ROW($E56),5), "")</f>
        <v>0</v>
      </c>
    </row>
    <row r="57" spans="1:39" x14ac:dyDescent="0.25">
      <c r="A57" s="35" t="str">
        <f>IF(INDEX('CoC Ranking Data'!$A$1:$CF$106,ROW($E60),4)&lt;&gt;"",INDEX('CoC Ranking Data'!$A$1:$CF$106,ROW($E60),4),"")</f>
        <v>Westmoreland Community Action</v>
      </c>
      <c r="B57" s="35" t="str">
        <f>IF(INDEX('CoC Ranking Data'!$A$1:$CF$106,ROW($E60),5)&lt;&gt;"",INDEX('CoC Ranking Data'!$A$1:$CF$106,ROW($E60),5),"")</f>
        <v>WCA PSH-Pittsburgh Street House 2018</v>
      </c>
      <c r="C57" s="297" t="str">
        <f>IF(INDEX('CoC Ranking Data'!$A$1:$CF$106,ROW($E60),6)&lt;&gt;"",INDEX('CoC Ranking Data'!$A$1:$CF$106,ROW($E60),6),"")</f>
        <v>PA0679L3E011805</v>
      </c>
      <c r="D57" s="297" t="str">
        <f>IF(INDEX('CoC Ranking Data'!$A$1:$CF$106,ROW($E60),7)&lt;&gt;"",INDEX('CoC Ranking Data'!$A$1:$CF$106,ROW($E60),7),"")</f>
        <v>PH</v>
      </c>
      <c r="E57" s="294"/>
      <c r="F57" s="663">
        <f t="shared" si="1"/>
        <v>68.75</v>
      </c>
      <c r="G57" s="370">
        <v>70.5</v>
      </c>
      <c r="H57" s="370">
        <f t="shared" si="2"/>
        <v>67</v>
      </c>
      <c r="I57" s="322">
        <f>IF($A57&lt;&gt;"", INDEX('1. Project Type'!$A$1:$O$101,ROW($E60),4), "")</f>
        <v>6</v>
      </c>
      <c r="J57" s="322">
        <f>IF($A57&lt;&gt;"", INDEX('2. Severity of Needs'!$A$1:$O$101,ROW($E60),5), "")</f>
        <v>4</v>
      </c>
      <c r="K57" s="322">
        <f>IF($A57&lt;&gt;"", INDEX('3. Percent Zero Income at Entry'!$A$1:$O$101,ROW($E60),5), "")</f>
        <v>2</v>
      </c>
      <c r="L57" s="322">
        <f>IF($A57&lt;&gt;"", INDEX('4. Participant Eligibility'!$A$1:$N$101,ROW($E60),5), "")</f>
        <v>4</v>
      </c>
      <c r="M57" s="322">
        <f>IF($A57&lt;&gt;"", INDEX('5. Housing First'!$A$1:$O$101,ROW($E57),5), "")</f>
        <v>10</v>
      </c>
      <c r="N57" s="322">
        <f>IF($A57&lt;&gt;"", INDEX('6. Opening Doors Goals'!$A$1:$O$101,ROW($E59),5), "")</f>
        <v>0</v>
      </c>
      <c r="O57" s="322" t="str">
        <f>IF($A57&lt;&gt;"", INDEX('6. Safety Improvement (DV Only)'!$A$1:$O$101,ROW($E59),4), "")</f>
        <v/>
      </c>
      <c r="P57" s="322">
        <f>IF($A57&lt;&gt;"", INDEX('7.Access to Mainstream Benefits'!$A$1:$O$101,ROW($E58),4), "")</f>
        <v>2</v>
      </c>
      <c r="Q57" s="322">
        <f>IF($A57&lt;&gt;"", INDEX('8.Connect to Maintream Benefits'!$A$1:$O$101,ROW($E58),6), "")</f>
        <v>2</v>
      </c>
      <c r="R57" s="499" t="str">
        <f>IF($A57&lt;&gt;"", INDEX('10. Application Narrative'!$A$1:$O$101,ROW($E57),4), "")</f>
        <v/>
      </c>
      <c r="S57" s="367" t="str">
        <f>IF($A57&lt;&gt;"", INDEX('9. Length of Stay'!$A$1:$O$99,ROW($E59),5), "")</f>
        <v/>
      </c>
      <c r="T57" s="367" t="str">
        <f>IF($A57&lt;&gt;"", INDEX('10a. Housing Stability (TH,SSO)'!$A$1:$O$101,ROW($E60),5), "")</f>
        <v/>
      </c>
      <c r="U57" s="367">
        <f>IF($A57&lt;&gt;"", INDEX('10b.Housing Stability (RRH,PSH)'!$A$1:$O$101,ROW($E60),5), "")</f>
        <v>0</v>
      </c>
      <c r="V57" s="367">
        <f>IF($A57&lt;&gt;"", INDEX('11. Returns to Homelessness'!$A$1:$O$101,ROW($E59),5), "")</f>
        <v>2</v>
      </c>
      <c r="W57" s="367">
        <f>IF($A57&lt;&gt;"", INDEX('12a. Earned Income Growth'!$A$1:$N$101,ROW($E60),5), "")</f>
        <v>0</v>
      </c>
      <c r="X57" s="367">
        <f>IF($A57&lt;&gt;"", INDEX('12b. NonEarned Income Growth'!$A$1:$N$101,ROW($E60),5), "")</f>
        <v>0</v>
      </c>
      <c r="Y57" s="367">
        <f>IF($A57&lt;&gt;"", INDEX('12c. Total Income Growth'!$A$1:$O$101,ROW($E60),5), "")</f>
        <v>0</v>
      </c>
      <c r="Z57" s="369">
        <f>IF($A57&lt;&gt;"", INDEX('13. Unit Utilization Rate'!$A$1:$O$101,ROW($E59),7), "")</f>
        <v>8</v>
      </c>
      <c r="AA57" s="510">
        <f>IF($A57&lt;&gt;"", INDEX('14. Drawdown Rates'!$A$1:$O$101,ROW($E57),5), "")</f>
        <v>3</v>
      </c>
      <c r="AB57" s="510">
        <f>IF($A57&lt;&gt;"", INDEX('15. Funds Expended'!$A$1:$P$101,ROW($E60),6), "")</f>
        <v>6</v>
      </c>
      <c r="AC57" s="510">
        <f>IF($A57&lt;&gt;"", INDEX('16a-b. Cost per Household'!$A$1:$O$101,ROW($E58),7), "")</f>
        <v>1</v>
      </c>
      <c r="AD57" s="510">
        <f>IF($A57&lt;&gt;"", INDEX('16c-d. Cost per Positive Exit'!$A$1:$O$101,ROW($E58),7), "")</f>
        <v>0</v>
      </c>
      <c r="AE57" s="510">
        <f>IF($A57&lt;&gt;"", INDEX('17. Timely APR Submission'!$A$1:$O$101,ROW($E57),5), "")</f>
        <v>2</v>
      </c>
      <c r="AF57" s="510">
        <f>IF($A57&lt;&gt;"", INDEX('18. HUD Monitoring'!$A$1:$O$101,ROW($E58),5), "")</f>
        <v>0</v>
      </c>
      <c r="AG57" s="368">
        <f>IF($A57&lt;&gt;"", INDEX('19a. CoC Meetings'!$A$1:$P$101,ROW($E59),5), "")</f>
        <v>2</v>
      </c>
      <c r="AH57" s="371">
        <f>IF($A57&lt;&gt;"", INDEX('19b-c. RHAB-LHOT Meetings'!$A$1:$P$101,ROW($E59),5), "")</f>
        <v>4</v>
      </c>
      <c r="AI57" s="368">
        <f>IF($A57&lt;&gt;"", INDEX('20. CoC Trainings Events'!$A$1:$M$101,ROW($E59),3), "")</f>
        <v>3</v>
      </c>
      <c r="AJ57" s="513">
        <f>IF($A57&lt;&gt;"", INDEX('21. HMIS Data Quality'!$A$1:$M$101,ROW($E59),6), "")</f>
        <v>6</v>
      </c>
      <c r="AK57" s="513">
        <f>IF($A57&lt;&gt;"", INDEX('22. Timeliness of Data Entry'!$A$1:$O$101,ROW($E57),5), "")</f>
        <v>0</v>
      </c>
      <c r="AL57" s="513">
        <f>IF($A57&lt;&gt;"", INDEX('25. HMIS Bed Inventory'!$A$1:$O$101,ROW($E57),5), "")</f>
        <v>0</v>
      </c>
      <c r="AM57" s="513">
        <f>IF($A57&lt;&gt;"", INDEX('23. HMIS Participation Bonus'!$A$1:$O$101,ROW($E57),5), "")</f>
        <v>0</v>
      </c>
    </row>
    <row r="58" spans="1:39" x14ac:dyDescent="0.25">
      <c r="A58" s="35" t="str">
        <f>IF(INDEX('CoC Ranking Data'!$A$1:$CF$106,ROW($E61),4)&lt;&gt;"",INDEX('CoC Ranking Data'!$A$1:$CF$106,ROW($E61),4),"")</f>
        <v/>
      </c>
      <c r="B58" s="35" t="str">
        <f>IF(INDEX('CoC Ranking Data'!$A$1:$CF$106,ROW($E61),5)&lt;&gt;"",INDEX('CoC Ranking Data'!$A$1:$CF$106,ROW($E61),5),"")</f>
        <v/>
      </c>
      <c r="C58" s="297" t="str">
        <f>IF(INDEX('CoC Ranking Data'!$A$1:$CF$106,ROW($E61),6)&lt;&gt;"",INDEX('CoC Ranking Data'!$A$1:$CF$106,ROW($E61),6),"")</f>
        <v/>
      </c>
      <c r="D58" s="297" t="str">
        <f>IF(INDEX('CoC Ranking Data'!$A$1:$CF$106,ROW($E61),7)&lt;&gt;"",INDEX('CoC Ranking Data'!$A$1:$CF$106,ROW($E61),7),"")</f>
        <v/>
      </c>
      <c r="E58" s="294"/>
      <c r="F58" s="663" t="str">
        <f t="shared" si="1"/>
        <v/>
      </c>
      <c r="G58" s="370"/>
      <c r="H58" s="370" t="str">
        <f t="shared" si="2"/>
        <v/>
      </c>
      <c r="I58" s="322" t="str">
        <f>IF($A58&lt;&gt;"", INDEX('1. Project Type'!$A$1:$O$101,ROW($E61),4), "")</f>
        <v/>
      </c>
      <c r="J58" s="322" t="str">
        <f>IF($A58&lt;&gt;"", INDEX('2. Severity of Needs'!$A$1:$O$101,ROW($E61),5), "")</f>
        <v/>
      </c>
      <c r="K58" s="322" t="str">
        <f>IF($A58&lt;&gt;"", INDEX('3. Percent Zero Income at Entry'!$A$1:$O$101,ROW($E61),5), "")</f>
        <v/>
      </c>
      <c r="L58" s="322" t="str">
        <f>IF($A58&lt;&gt;"", INDEX('4. Participant Eligibility'!$A$1:$N$101,ROW($E61),5), "")</f>
        <v/>
      </c>
      <c r="M58" s="322" t="str">
        <f>IF($A58&lt;&gt;"", INDEX('5. Housing First'!$A$1:$O$101,ROW($E58),5), "")</f>
        <v/>
      </c>
      <c r="N58" s="322" t="str">
        <f>IF($A58&lt;&gt;"", INDEX('6. Opening Doors Goals'!$A$1:$O$101,ROW($E60),5), "")</f>
        <v/>
      </c>
      <c r="O58" s="322" t="str">
        <f>IF($A58&lt;&gt;"", INDEX('6. Safety Improvement (DV Only)'!$A$1:$O$101,ROW($E60),4), "")</f>
        <v/>
      </c>
      <c r="P58" s="322" t="str">
        <f>IF($A58&lt;&gt;"", INDEX('7.Access to Mainstream Benefits'!$A$1:$O$101,ROW($E59),4), "")</f>
        <v/>
      </c>
      <c r="Q58" s="322" t="str">
        <f>IF($A58&lt;&gt;"", INDEX('8.Connect to Maintream Benefits'!$A$1:$O$101,ROW($E59),6), "")</f>
        <v/>
      </c>
      <c r="R58" s="499" t="str">
        <f>IF($A58&lt;&gt;"", INDEX('10. Application Narrative'!$A$1:$O$101,ROW($E58),4), "")</f>
        <v/>
      </c>
      <c r="S58" s="367" t="str">
        <f>IF($A58&lt;&gt;"", INDEX('9. Length of Stay'!$A$1:$O$99,ROW($E60),5), "")</f>
        <v/>
      </c>
      <c r="T58" s="367" t="str">
        <f>IF($A58&lt;&gt;"", INDEX('10a. Housing Stability (TH,SSO)'!$A$1:$O$101,ROW($E61),5), "")</f>
        <v/>
      </c>
      <c r="U58" s="367" t="str">
        <f>IF($A58&lt;&gt;"", INDEX('10b.Housing Stability (RRH,PSH)'!$A$1:$O$101,ROW($E61),5), "")</f>
        <v/>
      </c>
      <c r="V58" s="367" t="str">
        <f>IF($A58&lt;&gt;"", INDEX('11. Returns to Homelessness'!$A$1:$O$101,ROW($E60),5), "")</f>
        <v/>
      </c>
      <c r="W58" s="367" t="str">
        <f>IF($A58&lt;&gt;"", INDEX('12a. Earned Income Growth'!$A$1:$N$101,ROW($E61),5), "")</f>
        <v/>
      </c>
      <c r="X58" s="367" t="str">
        <f>IF($A58&lt;&gt;"", INDEX('12b. NonEarned Income Growth'!$A$1:$N$101,ROW($E61),5), "")</f>
        <v/>
      </c>
      <c r="Y58" s="367" t="str">
        <f>IF($A58&lt;&gt;"", INDEX('12c. Total Income Growth'!$A$1:$O$101,ROW($E61),5), "")</f>
        <v/>
      </c>
      <c r="Z58" s="369" t="str">
        <f>IF($A58&lt;&gt;"", INDEX('13. Unit Utilization Rate'!$A$1:$O$101,ROW($E60),7), "")</f>
        <v/>
      </c>
      <c r="AA58" s="510" t="str">
        <f>IF($A58&lt;&gt;"", INDEX('14. Drawdown Rates'!$A$1:$O$101,ROW($E58),5), "")</f>
        <v/>
      </c>
      <c r="AB58" s="510" t="str">
        <f>IF($A58&lt;&gt;"", INDEX('15. Funds Expended'!$A$1:$P$101,ROW($E61),6), "")</f>
        <v/>
      </c>
      <c r="AC58" s="510" t="str">
        <f>IF($A58&lt;&gt;"", INDEX('16a-b. Cost per Household'!$A$1:$O$101,ROW($E59),7), "")</f>
        <v/>
      </c>
      <c r="AD58" s="510" t="str">
        <f>IF($A58&lt;&gt;"", INDEX('16c-d. Cost per Positive Exit'!$A$1:$O$101,ROW($E59),7), "")</f>
        <v/>
      </c>
      <c r="AE58" s="510" t="str">
        <f>IF($A58&lt;&gt;"", INDEX('17. Timely APR Submission'!$A$1:$O$101,ROW($E58),5), "")</f>
        <v/>
      </c>
      <c r="AF58" s="510" t="str">
        <f>IF($A58&lt;&gt;"", INDEX('18. HUD Monitoring'!$A$1:$O$101,ROW($E59),5), "")</f>
        <v/>
      </c>
      <c r="AG58" s="368" t="str">
        <f>IF($A58&lt;&gt;"", INDEX('19a. CoC Meetings'!$A$1:$P$101,ROW($E60),5), "")</f>
        <v/>
      </c>
      <c r="AH58" s="371" t="str">
        <f>IF($A58&lt;&gt;"", INDEX('19b-c. RHAB-LHOT Meetings'!$A$1:$P$101,ROW($E60),5), "")</f>
        <v/>
      </c>
      <c r="AI58" s="368" t="str">
        <f>IF($A58&lt;&gt;"", INDEX('20. CoC Trainings Events'!$A$1:$M$101,ROW($E60),3), "")</f>
        <v/>
      </c>
      <c r="AJ58" s="513" t="str">
        <f>IF($A58&lt;&gt;"", INDEX('21. HMIS Data Quality'!$A$1:$M$101,ROW($E60),6), "")</f>
        <v/>
      </c>
      <c r="AK58" s="513" t="str">
        <f>IF($A58&lt;&gt;"", INDEX('22. Timeliness of Data Entry'!$A$1:$O$101,ROW($E58),5), "")</f>
        <v/>
      </c>
      <c r="AL58" s="513" t="str">
        <f>IF($A58&lt;&gt;"", INDEX('25. HMIS Bed Inventory'!$A$1:$O$101,ROW($E58),5), "")</f>
        <v/>
      </c>
      <c r="AM58" s="513" t="str">
        <f>IF($A58&lt;&gt;"", INDEX('23. HMIS Participation Bonus'!$A$1:$O$101,ROW($E58),5), "")</f>
        <v/>
      </c>
    </row>
    <row r="59" spans="1:39" x14ac:dyDescent="0.25">
      <c r="A59" s="35" t="str">
        <f>IF(INDEX('CoC Ranking Data'!$A$1:$CF$106,ROW($E62),4)&lt;&gt;"",INDEX('CoC Ranking Data'!$A$1:$CF$106,ROW($E62),4),"")</f>
        <v/>
      </c>
      <c r="B59" s="35" t="str">
        <f>IF(INDEX('CoC Ranking Data'!$A$1:$CF$106,ROW($E62),5)&lt;&gt;"",INDEX('CoC Ranking Data'!$A$1:$CF$106,ROW($E62),5),"")</f>
        <v/>
      </c>
      <c r="C59" s="297" t="str">
        <f>IF(INDEX('CoC Ranking Data'!$A$1:$CF$106,ROW($E62),6)&lt;&gt;"",INDEX('CoC Ranking Data'!$A$1:$CF$106,ROW($E62),6),"")</f>
        <v/>
      </c>
      <c r="D59" s="297" t="str">
        <f>IF(INDEX('CoC Ranking Data'!$A$1:$CF$106,ROW($E62),7)&lt;&gt;"",INDEX('CoC Ranking Data'!$A$1:$CF$106,ROW($E62),7),"")</f>
        <v/>
      </c>
      <c r="E59" s="294"/>
      <c r="F59" s="663" t="str">
        <f t="shared" si="1"/>
        <v/>
      </c>
      <c r="G59" s="370"/>
      <c r="H59" s="370" t="str">
        <f t="shared" si="2"/>
        <v/>
      </c>
      <c r="I59" s="322" t="str">
        <f>IF($A59&lt;&gt;"", INDEX('1. Project Type'!$A$1:$O$101,ROW($E62),4), "")</f>
        <v/>
      </c>
      <c r="J59" s="322" t="str">
        <f>IF($A59&lt;&gt;"", INDEX('2. Severity of Needs'!$A$1:$O$101,ROW($E62),5), "")</f>
        <v/>
      </c>
      <c r="K59" s="322" t="str">
        <f>IF($A59&lt;&gt;"", INDEX('3. Percent Zero Income at Entry'!$A$1:$O$101,ROW($E62),5), "")</f>
        <v/>
      </c>
      <c r="L59" s="322" t="str">
        <f>IF($A59&lt;&gt;"", INDEX('4. Participant Eligibility'!$A$1:$N$101,ROW($E62),5), "")</f>
        <v/>
      </c>
      <c r="M59" s="322" t="str">
        <f>IF($A59&lt;&gt;"", INDEX('5. Housing First'!$A$1:$O$101,ROW($E59),5), "")</f>
        <v/>
      </c>
      <c r="N59" s="322" t="str">
        <f>IF($A59&lt;&gt;"", INDEX('6. Opening Doors Goals'!$A$1:$O$101,ROW($E61),5), "")</f>
        <v/>
      </c>
      <c r="O59" s="322" t="str">
        <f>IF($A59&lt;&gt;"", INDEX('6. Safety Improvement (DV Only)'!$A$1:$O$101,ROW($E61),4), "")</f>
        <v/>
      </c>
      <c r="P59" s="322" t="str">
        <f>IF($A59&lt;&gt;"", INDEX('7.Access to Mainstream Benefits'!$A$1:$O$101,ROW($E60),4), "")</f>
        <v/>
      </c>
      <c r="Q59" s="322" t="str">
        <f>IF($A59&lt;&gt;"", INDEX('8.Connect to Maintream Benefits'!$A$1:$O$101,ROW($E60),6), "")</f>
        <v/>
      </c>
      <c r="R59" s="499" t="str">
        <f>IF($A59&lt;&gt;"", INDEX('10. Application Narrative'!$A$1:$O$101,ROW($E59),4), "")</f>
        <v/>
      </c>
      <c r="S59" s="367" t="str">
        <f>IF($A59&lt;&gt;"", INDEX('9. Length of Stay'!$A$1:$O$99,ROW($E61),5), "")</f>
        <v/>
      </c>
      <c r="T59" s="367" t="str">
        <f>IF($A59&lt;&gt;"", INDEX('10a. Housing Stability (TH,SSO)'!$A$1:$O$101,ROW($E62),5), "")</f>
        <v/>
      </c>
      <c r="U59" s="367" t="str">
        <f>IF($A59&lt;&gt;"", INDEX('10b.Housing Stability (RRH,PSH)'!$A$1:$O$101,ROW($E62),5), "")</f>
        <v/>
      </c>
      <c r="V59" s="367" t="str">
        <f>IF($A59&lt;&gt;"", INDEX('11. Returns to Homelessness'!$A$1:$O$101,ROW($E61),5), "")</f>
        <v/>
      </c>
      <c r="W59" s="367" t="str">
        <f>IF($A59&lt;&gt;"", INDEX('12a. Earned Income Growth'!$A$1:$N$101,ROW($E62),5), "")</f>
        <v/>
      </c>
      <c r="X59" s="367" t="str">
        <f>IF($A59&lt;&gt;"", INDEX('12b. NonEarned Income Growth'!$A$1:$N$101,ROW($E62),5), "")</f>
        <v/>
      </c>
      <c r="Y59" s="367" t="str">
        <f>IF($A59&lt;&gt;"", INDEX('12c. Total Income Growth'!$A$1:$O$101,ROW($E62),5), "")</f>
        <v/>
      </c>
      <c r="Z59" s="369" t="str">
        <f>IF($A59&lt;&gt;"", INDEX('13. Unit Utilization Rate'!$A$1:$O$101,ROW($E61),7), "")</f>
        <v/>
      </c>
      <c r="AA59" s="510" t="str">
        <f>IF($A59&lt;&gt;"", INDEX('14. Drawdown Rates'!$A$1:$O$101,ROW($E59),5), "")</f>
        <v/>
      </c>
      <c r="AB59" s="510" t="str">
        <f>IF($A59&lt;&gt;"", INDEX('15. Funds Expended'!$A$1:$P$101,ROW($E62),6), "")</f>
        <v/>
      </c>
      <c r="AC59" s="510" t="str">
        <f>IF($A59&lt;&gt;"", INDEX('16a-b. Cost per Household'!$A$1:$O$101,ROW($E60),7), "")</f>
        <v/>
      </c>
      <c r="AD59" s="510" t="str">
        <f>IF($A59&lt;&gt;"", INDEX('16c-d. Cost per Positive Exit'!$A$1:$O$101,ROW($E60),7), "")</f>
        <v/>
      </c>
      <c r="AE59" s="510" t="str">
        <f>IF($A59&lt;&gt;"", INDEX('17. Timely APR Submission'!$A$1:$O$101,ROW($E59),5), "")</f>
        <v/>
      </c>
      <c r="AF59" s="510" t="str">
        <f>IF($A59&lt;&gt;"", INDEX('18. HUD Monitoring'!$A$1:$O$101,ROW($E60),5), "")</f>
        <v/>
      </c>
      <c r="AG59" s="368" t="str">
        <f>IF($A59&lt;&gt;"", INDEX('19a. CoC Meetings'!$A$1:$P$101,ROW($E61),5), "")</f>
        <v/>
      </c>
      <c r="AH59" s="371" t="str">
        <f>IF($A59&lt;&gt;"", INDEX('19b-c. RHAB-LHOT Meetings'!$A$1:$P$101,ROW($E61),5), "")</f>
        <v/>
      </c>
      <c r="AI59" s="368" t="str">
        <f>IF($A59&lt;&gt;"", INDEX('20. CoC Trainings Events'!$A$1:$M$101,ROW($E61),3), "")</f>
        <v/>
      </c>
      <c r="AJ59" s="513" t="str">
        <f>IF($A59&lt;&gt;"", INDEX('21. HMIS Data Quality'!$A$1:$M$101,ROW($E61),6), "")</f>
        <v/>
      </c>
      <c r="AK59" s="513" t="str">
        <f>IF($A59&lt;&gt;"", INDEX('22. Timeliness of Data Entry'!$A$1:$O$101,ROW($E59),5), "")</f>
        <v/>
      </c>
      <c r="AL59" s="513" t="str">
        <f>IF($A59&lt;&gt;"", INDEX('25. HMIS Bed Inventory'!$A$1:$O$101,ROW($E59),5), "")</f>
        <v/>
      </c>
      <c r="AM59" s="513" t="str">
        <f>IF($A59&lt;&gt;"", INDEX('23. HMIS Participation Bonus'!$A$1:$O$101,ROW($E59),5), "")</f>
        <v/>
      </c>
    </row>
    <row r="60" spans="1:39" x14ac:dyDescent="0.25">
      <c r="A60" s="35" t="str">
        <f>IF(INDEX('CoC Ranking Data'!$A$1:$CF$106,ROW($E63),4)&lt;&gt;"",INDEX('CoC Ranking Data'!$A$1:$CF$106,ROW($E63),4),"")</f>
        <v/>
      </c>
      <c r="B60" s="35" t="str">
        <f>IF(INDEX('CoC Ranking Data'!$A$1:$CF$106,ROW($E63),5)&lt;&gt;"",INDEX('CoC Ranking Data'!$A$1:$CF$106,ROW($E63),5),"")</f>
        <v/>
      </c>
      <c r="C60" s="297" t="str">
        <f>IF(INDEX('CoC Ranking Data'!$A$1:$CF$106,ROW($E63),6)&lt;&gt;"",INDEX('CoC Ranking Data'!$A$1:$CF$106,ROW($E63),6),"")</f>
        <v/>
      </c>
      <c r="D60" s="297" t="str">
        <f>IF(INDEX('CoC Ranking Data'!$A$1:$CF$106,ROW($E63),7)&lt;&gt;"",INDEX('CoC Ranking Data'!$A$1:$CF$106,ROW($E63),7),"")</f>
        <v/>
      </c>
      <c r="E60" s="294"/>
      <c r="F60" s="663" t="str">
        <f t="shared" si="1"/>
        <v/>
      </c>
      <c r="G60" s="370"/>
      <c r="H60" s="370" t="str">
        <f t="shared" si="2"/>
        <v/>
      </c>
      <c r="I60" s="322" t="str">
        <f>IF($A60&lt;&gt;"", INDEX('1. Project Type'!$A$1:$O$101,ROW($E63),4), "")</f>
        <v/>
      </c>
      <c r="J60" s="322" t="str">
        <f>IF($A60&lt;&gt;"", INDEX('2. Severity of Needs'!$A$1:$O$101,ROW($E63),5), "")</f>
        <v/>
      </c>
      <c r="K60" s="322" t="str">
        <f>IF($A60&lt;&gt;"", INDEX('3. Percent Zero Income at Entry'!$A$1:$O$101,ROW($E63),5), "")</f>
        <v/>
      </c>
      <c r="L60" s="322" t="str">
        <f>IF($A60&lt;&gt;"", INDEX('4. Participant Eligibility'!$A$1:$N$101,ROW($E63),5), "")</f>
        <v/>
      </c>
      <c r="M60" s="322" t="str">
        <f>IF($A60&lt;&gt;"", INDEX('5. Housing First'!$A$1:$O$101,ROW($E60),5), "")</f>
        <v/>
      </c>
      <c r="N60" s="322" t="str">
        <f>IF($A60&lt;&gt;"", INDEX('6. Opening Doors Goals'!$A$1:$O$101,ROW($E62),5), "")</f>
        <v/>
      </c>
      <c r="O60" s="322" t="str">
        <f>IF($A60&lt;&gt;"", INDEX('6. Safety Improvement (DV Only)'!$A$1:$O$101,ROW($E62),4), "")</f>
        <v/>
      </c>
      <c r="P60" s="322" t="str">
        <f>IF($A60&lt;&gt;"", INDEX('7.Access to Mainstream Benefits'!$A$1:$O$101,ROW($E61),4), "")</f>
        <v/>
      </c>
      <c r="Q60" s="322" t="str">
        <f>IF($A60&lt;&gt;"", INDEX('8.Connect to Maintream Benefits'!$A$1:$O$101,ROW($E61),6), "")</f>
        <v/>
      </c>
      <c r="R60" s="499" t="str">
        <f>IF($A60&lt;&gt;"", INDEX('10. Application Narrative'!$A$1:$O$101,ROW($E60),4), "")</f>
        <v/>
      </c>
      <c r="S60" s="367" t="str">
        <f>IF($A60&lt;&gt;"", INDEX('9. Length of Stay'!$A$1:$O$99,ROW($E62),5), "")</f>
        <v/>
      </c>
      <c r="T60" s="367" t="str">
        <f>IF($A60&lt;&gt;"", INDEX('10a. Housing Stability (TH,SSO)'!$A$1:$O$101,ROW($E63),5), "")</f>
        <v/>
      </c>
      <c r="U60" s="367" t="str">
        <f>IF($A60&lt;&gt;"", INDEX('10b.Housing Stability (RRH,PSH)'!$A$1:$O$101,ROW($E63),5), "")</f>
        <v/>
      </c>
      <c r="V60" s="367" t="str">
        <f>IF($A60&lt;&gt;"", INDEX('11. Returns to Homelessness'!$A$1:$O$101,ROW($E62),5), "")</f>
        <v/>
      </c>
      <c r="W60" s="367" t="str">
        <f>IF($A60&lt;&gt;"", INDEX('12a. Earned Income Growth'!$A$1:$N$101,ROW($E63),5), "")</f>
        <v/>
      </c>
      <c r="X60" s="367" t="str">
        <f>IF($A60&lt;&gt;"", INDEX('12b. NonEarned Income Growth'!$A$1:$N$101,ROW($E63),5), "")</f>
        <v/>
      </c>
      <c r="Y60" s="367" t="str">
        <f>IF($A60&lt;&gt;"", INDEX('12c. Total Income Growth'!$A$1:$O$101,ROW($E63),5), "")</f>
        <v/>
      </c>
      <c r="Z60" s="369" t="str">
        <f>IF($A60&lt;&gt;"", INDEX('13. Unit Utilization Rate'!$A$1:$O$101,ROW($E62),7), "")</f>
        <v/>
      </c>
      <c r="AA60" s="510" t="str">
        <f>IF($A60&lt;&gt;"", INDEX('14. Drawdown Rates'!$A$1:$O$101,ROW($E60),5), "")</f>
        <v/>
      </c>
      <c r="AB60" s="510" t="str">
        <f>IF($A60&lt;&gt;"", INDEX('15. Funds Expended'!$A$1:$P$101,ROW($E63),6), "")</f>
        <v/>
      </c>
      <c r="AC60" s="510" t="str">
        <f>IF($A60&lt;&gt;"", INDEX('16a-b. Cost per Household'!$A$1:$O$101,ROW($E61),7), "")</f>
        <v/>
      </c>
      <c r="AD60" s="510" t="str">
        <f>IF($A60&lt;&gt;"", INDEX('16c-d. Cost per Positive Exit'!$A$1:$O$101,ROW($E61),7), "")</f>
        <v/>
      </c>
      <c r="AE60" s="510" t="str">
        <f>IF($A60&lt;&gt;"", INDEX('17. Timely APR Submission'!$A$1:$O$101,ROW($E60),5), "")</f>
        <v/>
      </c>
      <c r="AF60" s="510" t="str">
        <f>IF($A60&lt;&gt;"", INDEX('18. HUD Monitoring'!$A$1:$O$101,ROW($E61),5), "")</f>
        <v/>
      </c>
      <c r="AG60" s="368" t="str">
        <f>IF($A60&lt;&gt;"", INDEX('19a. CoC Meetings'!$A$1:$P$101,ROW($E62),5), "")</f>
        <v/>
      </c>
      <c r="AH60" s="371" t="str">
        <f>IF($A60&lt;&gt;"", INDEX('19b-c. RHAB-LHOT Meetings'!$A$1:$P$101,ROW($E62),5), "")</f>
        <v/>
      </c>
      <c r="AI60" s="368" t="str">
        <f>IF($A60&lt;&gt;"", INDEX('20. CoC Trainings Events'!$A$1:$M$101,ROW($E62),3), "")</f>
        <v/>
      </c>
      <c r="AJ60" s="513" t="str">
        <f>IF($A60&lt;&gt;"", INDEX('21. HMIS Data Quality'!$A$1:$M$101,ROW($E62),6), "")</f>
        <v/>
      </c>
      <c r="AK60" s="513" t="str">
        <f>IF($A60&lt;&gt;"", INDEX('22. Timeliness of Data Entry'!$A$1:$O$101,ROW($E60),5), "")</f>
        <v/>
      </c>
      <c r="AL60" s="513" t="str">
        <f>IF($A60&lt;&gt;"", INDEX('25. HMIS Bed Inventory'!$A$1:$O$101,ROW($E60),5), "")</f>
        <v/>
      </c>
      <c r="AM60" s="513" t="str">
        <f>IF($A60&lt;&gt;"", INDEX('23. HMIS Participation Bonus'!$A$1:$O$101,ROW($E60),5), "")</f>
        <v/>
      </c>
    </row>
    <row r="61" spans="1:39" x14ac:dyDescent="0.25">
      <c r="A61" s="35" t="str">
        <f>IF(INDEX('CoC Ranking Data'!$A$1:$CF$106,ROW($E64),4)&lt;&gt;"",INDEX('CoC Ranking Data'!$A$1:$CF$106,ROW($E64),4),"")</f>
        <v/>
      </c>
      <c r="B61" s="35" t="str">
        <f>IF(INDEX('CoC Ranking Data'!$A$1:$CF$106,ROW($E64),5)&lt;&gt;"",INDEX('CoC Ranking Data'!$A$1:$CF$106,ROW($E64),5),"")</f>
        <v/>
      </c>
      <c r="C61" s="297" t="str">
        <f>IF(INDEX('CoC Ranking Data'!$A$1:$CF$106,ROW($E64),6)&lt;&gt;"",INDEX('CoC Ranking Data'!$A$1:$CF$106,ROW($E64),6),"")</f>
        <v/>
      </c>
      <c r="D61" s="297" t="str">
        <f>IF(INDEX('CoC Ranking Data'!$A$1:$CF$106,ROW($E64),7)&lt;&gt;"",INDEX('CoC Ranking Data'!$A$1:$CF$106,ROW($E64),7),"")</f>
        <v/>
      </c>
      <c r="E61" s="294"/>
      <c r="F61" s="663" t="str">
        <f t="shared" si="1"/>
        <v/>
      </c>
      <c r="G61" s="370"/>
      <c r="H61" s="370" t="str">
        <f t="shared" si="2"/>
        <v/>
      </c>
      <c r="I61" s="322" t="str">
        <f>IF($A61&lt;&gt;"", INDEX('1. Project Type'!$A$1:$O$101,ROW($E64),4), "")</f>
        <v/>
      </c>
      <c r="J61" s="322" t="str">
        <f>IF($A61&lt;&gt;"", INDEX('2. Severity of Needs'!$A$1:$O$101,ROW($E64),5), "")</f>
        <v/>
      </c>
      <c r="K61" s="322" t="str">
        <f>IF($A61&lt;&gt;"", INDEX('3. Percent Zero Income at Entry'!$A$1:$O$101,ROW($E64),5), "")</f>
        <v/>
      </c>
      <c r="L61" s="322" t="str">
        <f>IF($A61&lt;&gt;"", INDEX('4. Participant Eligibility'!$A$1:$N$101,ROW($E64),5), "")</f>
        <v/>
      </c>
      <c r="M61" s="322" t="str">
        <f>IF($A61&lt;&gt;"", INDEX('5. Housing First'!$A$1:$O$101,ROW($E61),5), "")</f>
        <v/>
      </c>
      <c r="N61" s="322" t="str">
        <f>IF($A61&lt;&gt;"", INDEX('6. Opening Doors Goals'!$A$1:$O$101,ROW($E63),5), "")</f>
        <v/>
      </c>
      <c r="O61" s="322" t="str">
        <f>IF($A61&lt;&gt;"", INDEX('6. Safety Improvement (DV Only)'!$A$1:$O$101,ROW($E63),4), "")</f>
        <v/>
      </c>
      <c r="P61" s="322" t="str">
        <f>IF($A61&lt;&gt;"", INDEX('7.Access to Mainstream Benefits'!$A$1:$O$101,ROW($E62),4), "")</f>
        <v/>
      </c>
      <c r="Q61" s="322" t="str">
        <f>IF($A61&lt;&gt;"", INDEX('8.Connect to Maintream Benefits'!$A$1:$O$101,ROW($E62),6), "")</f>
        <v/>
      </c>
      <c r="R61" s="499" t="str">
        <f>IF($A61&lt;&gt;"", INDEX('10. Application Narrative'!$A$1:$O$101,ROW($E61),4), "")</f>
        <v/>
      </c>
      <c r="S61" s="367" t="str">
        <f>IF($A61&lt;&gt;"", INDEX('9. Length of Stay'!$A$1:$O$99,ROW($E63),5), "")</f>
        <v/>
      </c>
      <c r="T61" s="367" t="str">
        <f>IF($A61&lt;&gt;"", INDEX('10a. Housing Stability (TH,SSO)'!$A$1:$O$101,ROW($E64),5), "")</f>
        <v/>
      </c>
      <c r="U61" s="367" t="str">
        <f>IF($A61&lt;&gt;"", INDEX('10b.Housing Stability (RRH,PSH)'!$A$1:$O$101,ROW($E64),5), "")</f>
        <v/>
      </c>
      <c r="V61" s="367" t="str">
        <f>IF($A61&lt;&gt;"", INDEX('11. Returns to Homelessness'!$A$1:$O$101,ROW($E63),5), "")</f>
        <v/>
      </c>
      <c r="W61" s="367" t="str">
        <f>IF($A61&lt;&gt;"", INDEX('12a. Earned Income Growth'!$A$1:$N$101,ROW($E64),5), "")</f>
        <v/>
      </c>
      <c r="X61" s="367" t="str">
        <f>IF($A61&lt;&gt;"", INDEX('12b. NonEarned Income Growth'!$A$1:$N$101,ROW($E64),5), "")</f>
        <v/>
      </c>
      <c r="Y61" s="367" t="str">
        <f>IF($A61&lt;&gt;"", INDEX('12c. Total Income Growth'!$A$1:$O$101,ROW($E64),5), "")</f>
        <v/>
      </c>
      <c r="Z61" s="369" t="str">
        <f>IF($A61&lt;&gt;"", INDEX('13. Unit Utilization Rate'!$A$1:$O$101,ROW($E63),7), "")</f>
        <v/>
      </c>
      <c r="AA61" s="510" t="str">
        <f>IF($A61&lt;&gt;"", INDEX('14. Drawdown Rates'!$A$1:$O$101,ROW($E61),5), "")</f>
        <v/>
      </c>
      <c r="AB61" s="510" t="str">
        <f>IF($A61&lt;&gt;"", INDEX('15. Funds Expended'!$A$1:$P$101,ROW($E64),6), "")</f>
        <v/>
      </c>
      <c r="AC61" s="510" t="str">
        <f>IF($A61&lt;&gt;"", INDEX('16a-b. Cost per Household'!$A$1:$O$101,ROW($E62),7), "")</f>
        <v/>
      </c>
      <c r="AD61" s="510" t="str">
        <f>IF($A61&lt;&gt;"", INDEX('16c-d. Cost per Positive Exit'!$A$1:$O$101,ROW($E62),7), "")</f>
        <v/>
      </c>
      <c r="AE61" s="510" t="str">
        <f>IF($A61&lt;&gt;"", INDEX('17. Timely APR Submission'!$A$1:$O$101,ROW($E61),5), "")</f>
        <v/>
      </c>
      <c r="AF61" s="510" t="str">
        <f>IF($A61&lt;&gt;"", INDEX('18. HUD Monitoring'!$A$1:$O$101,ROW($E62),5), "")</f>
        <v/>
      </c>
      <c r="AG61" s="368" t="str">
        <f>IF($A61&lt;&gt;"", INDEX('19a. CoC Meetings'!$A$1:$P$101,ROW($E63),5), "")</f>
        <v/>
      </c>
      <c r="AH61" s="371" t="str">
        <f>IF($A61&lt;&gt;"", INDEX('19b-c. RHAB-LHOT Meetings'!$A$1:$P$101,ROW($E63),5), "")</f>
        <v/>
      </c>
      <c r="AI61" s="368" t="str">
        <f>IF($A61&lt;&gt;"", INDEX('20. CoC Trainings Events'!$A$1:$M$101,ROW($E63),3), "")</f>
        <v/>
      </c>
      <c r="AJ61" s="513" t="str">
        <f>IF($A61&lt;&gt;"", INDEX('21. HMIS Data Quality'!$A$1:$M$101,ROW($E63),6), "")</f>
        <v/>
      </c>
      <c r="AK61" s="513" t="str">
        <f>IF($A61&lt;&gt;"", INDEX('22. Timeliness of Data Entry'!$A$1:$O$101,ROW($E61),5), "")</f>
        <v/>
      </c>
      <c r="AL61" s="513" t="str">
        <f>IF($A61&lt;&gt;"", INDEX('25. HMIS Bed Inventory'!$A$1:$O$101,ROW($E61),5), "")</f>
        <v/>
      </c>
      <c r="AM61" s="513" t="str">
        <f>IF($A61&lt;&gt;"", INDEX('23. HMIS Participation Bonus'!$A$1:$O$101,ROW($E61),5), "")</f>
        <v/>
      </c>
    </row>
    <row r="62" spans="1:39" x14ac:dyDescent="0.25">
      <c r="A62" s="35" t="str">
        <f>IF(INDEX('CoC Ranking Data'!$A$1:$CF$106,ROW($E65),4)&lt;&gt;"",INDEX('CoC Ranking Data'!$A$1:$CF$106,ROW($E65),4),"")</f>
        <v/>
      </c>
      <c r="B62" s="35" t="str">
        <f>IF(INDEX('CoC Ranking Data'!$A$1:$CF$106,ROW($E65),5)&lt;&gt;"",INDEX('CoC Ranking Data'!$A$1:$CF$106,ROW($E65),5),"")</f>
        <v/>
      </c>
      <c r="C62" s="297" t="str">
        <f>IF(INDEX('CoC Ranking Data'!$A$1:$CF$106,ROW($E65),6)&lt;&gt;"",INDEX('CoC Ranking Data'!$A$1:$CF$106,ROW($E65),6),"")</f>
        <v/>
      </c>
      <c r="D62" s="297" t="str">
        <f>IF(INDEX('CoC Ranking Data'!$A$1:$CF$106,ROW($E65),7)&lt;&gt;"",INDEX('CoC Ranking Data'!$A$1:$CF$106,ROW($E65),7),"")</f>
        <v/>
      </c>
      <c r="E62" s="294"/>
      <c r="F62" s="663" t="str">
        <f t="shared" si="1"/>
        <v/>
      </c>
      <c r="G62" s="370"/>
      <c r="H62" s="370" t="str">
        <f t="shared" si="2"/>
        <v/>
      </c>
      <c r="I62" s="322" t="str">
        <f>IF($A62&lt;&gt;"", INDEX('1. Project Type'!$A$1:$O$101,ROW($E65),4), "")</f>
        <v/>
      </c>
      <c r="J62" s="322" t="str">
        <f>IF($A62&lt;&gt;"", INDEX('2. Severity of Needs'!$A$1:$O$101,ROW($E65),5), "")</f>
        <v/>
      </c>
      <c r="K62" s="322" t="str">
        <f>IF($A62&lt;&gt;"", INDEX('3. Percent Zero Income at Entry'!$A$1:$O$101,ROW($E65),5), "")</f>
        <v/>
      </c>
      <c r="L62" s="322" t="str">
        <f>IF($A62&lt;&gt;"", INDEX('4. Participant Eligibility'!$A$1:$N$101,ROW($E65),5), "")</f>
        <v/>
      </c>
      <c r="M62" s="322" t="str">
        <f>IF($A62&lt;&gt;"", INDEX('5. Housing First'!$A$1:$O$101,ROW($E62),5), "")</f>
        <v/>
      </c>
      <c r="N62" s="322" t="str">
        <f>IF($A62&lt;&gt;"", INDEX('6. Opening Doors Goals'!$A$1:$O$101,ROW($E64),5), "")</f>
        <v/>
      </c>
      <c r="O62" s="322" t="str">
        <f>IF($A62&lt;&gt;"", INDEX('6. Safety Improvement (DV Only)'!$A$1:$O$101,ROW($E64),4), "")</f>
        <v/>
      </c>
      <c r="P62" s="322" t="str">
        <f>IF($A62&lt;&gt;"", INDEX('7.Access to Mainstream Benefits'!$A$1:$O$101,ROW($E63),4), "")</f>
        <v/>
      </c>
      <c r="Q62" s="322" t="str">
        <f>IF($A62&lt;&gt;"", INDEX('8.Connect to Maintream Benefits'!$A$1:$O$101,ROW($E63),6), "")</f>
        <v/>
      </c>
      <c r="R62" s="499" t="str">
        <f>IF($A62&lt;&gt;"", INDEX('10. Application Narrative'!$A$1:$O$101,ROW($E62),4), "")</f>
        <v/>
      </c>
      <c r="S62" s="367" t="str">
        <f>IF($A62&lt;&gt;"", INDEX('9. Length of Stay'!$A$1:$O$99,ROW($E64),5), "")</f>
        <v/>
      </c>
      <c r="T62" s="367" t="str">
        <f>IF($A62&lt;&gt;"", INDEX('10a. Housing Stability (TH,SSO)'!$A$1:$O$101,ROW($E65),5), "")</f>
        <v/>
      </c>
      <c r="U62" s="367" t="str">
        <f>IF($A62&lt;&gt;"", INDEX('10b.Housing Stability (RRH,PSH)'!$A$1:$O$101,ROW($E65),5), "")</f>
        <v/>
      </c>
      <c r="V62" s="367" t="str">
        <f>IF($A62&lt;&gt;"", INDEX('11. Returns to Homelessness'!$A$1:$O$101,ROW($E64),5), "")</f>
        <v/>
      </c>
      <c r="W62" s="367" t="str">
        <f>IF($A62&lt;&gt;"", INDEX('12a. Earned Income Growth'!$A$1:$N$101,ROW($E65),5), "")</f>
        <v/>
      </c>
      <c r="X62" s="367" t="str">
        <f>IF($A62&lt;&gt;"", INDEX('12b. NonEarned Income Growth'!$A$1:$N$101,ROW($E65),5), "")</f>
        <v/>
      </c>
      <c r="Y62" s="367" t="str">
        <f>IF($A62&lt;&gt;"", INDEX('12c. Total Income Growth'!$A$1:$O$101,ROW($E65),5), "")</f>
        <v/>
      </c>
      <c r="Z62" s="369" t="str">
        <f>IF($A62&lt;&gt;"", INDEX('13. Unit Utilization Rate'!$A$1:$O$101,ROW($E64),7), "")</f>
        <v/>
      </c>
      <c r="AA62" s="510" t="str">
        <f>IF($A62&lt;&gt;"", INDEX('14. Drawdown Rates'!$A$1:$O$101,ROW($E62),5), "")</f>
        <v/>
      </c>
      <c r="AB62" s="510" t="str">
        <f>IF($A62&lt;&gt;"", INDEX('15. Funds Expended'!$A$1:$P$101,ROW($E65),6), "")</f>
        <v/>
      </c>
      <c r="AC62" s="510" t="str">
        <f>IF($A62&lt;&gt;"", INDEX('16a-b. Cost per Household'!$A$1:$O$101,ROW($E63),7), "")</f>
        <v/>
      </c>
      <c r="AD62" s="510" t="str">
        <f>IF($A62&lt;&gt;"", INDEX('16c-d. Cost per Positive Exit'!$A$1:$O$101,ROW($E63),7), "")</f>
        <v/>
      </c>
      <c r="AE62" s="510" t="str">
        <f>IF($A62&lt;&gt;"", INDEX('17. Timely APR Submission'!$A$1:$O$101,ROW($E62),5), "")</f>
        <v/>
      </c>
      <c r="AF62" s="510" t="str">
        <f>IF($A62&lt;&gt;"", INDEX('18. HUD Monitoring'!$A$1:$O$101,ROW($E63),5), "")</f>
        <v/>
      </c>
      <c r="AG62" s="368" t="str">
        <f>IF($A62&lt;&gt;"", INDEX('19a. CoC Meetings'!$A$1:$P$101,ROW($E64),5), "")</f>
        <v/>
      </c>
      <c r="AH62" s="371" t="str">
        <f>IF($A62&lt;&gt;"", INDEX('19b-c. RHAB-LHOT Meetings'!$A$1:$P$101,ROW($E64),5), "")</f>
        <v/>
      </c>
      <c r="AI62" s="368" t="str">
        <f>IF($A62&lt;&gt;"", INDEX('20. CoC Trainings Events'!$A$1:$M$101,ROW($E64),3), "")</f>
        <v/>
      </c>
      <c r="AJ62" s="513" t="str">
        <f>IF($A62&lt;&gt;"", INDEX('21. HMIS Data Quality'!$A$1:$M$101,ROW($E64),6), "")</f>
        <v/>
      </c>
      <c r="AK62" s="513" t="str">
        <f>IF($A62&lt;&gt;"", INDEX('22. Timeliness of Data Entry'!$A$1:$O$101,ROW($E62),5), "")</f>
        <v/>
      </c>
      <c r="AL62" s="513" t="str">
        <f>IF($A62&lt;&gt;"", INDEX('25. HMIS Bed Inventory'!$A$1:$O$101,ROW($E62),5), "")</f>
        <v/>
      </c>
      <c r="AM62" s="513" t="str">
        <f>IF($A62&lt;&gt;"", INDEX('23. HMIS Participation Bonus'!$A$1:$O$101,ROW($E62),5), "")</f>
        <v/>
      </c>
    </row>
    <row r="63" spans="1:39" x14ac:dyDescent="0.25">
      <c r="A63" s="35" t="str">
        <f>IF(INDEX('CoC Ranking Data'!$A$1:$CF$106,ROW($E66),4)&lt;&gt;"",INDEX('CoC Ranking Data'!$A$1:$CF$106,ROW($E66),4),"")</f>
        <v/>
      </c>
      <c r="B63" s="35" t="str">
        <f>IF(INDEX('CoC Ranking Data'!$A$1:$CF$106,ROW($E66),5)&lt;&gt;"",INDEX('CoC Ranking Data'!$A$1:$CF$106,ROW($E66),5),"")</f>
        <v/>
      </c>
      <c r="C63" s="297" t="str">
        <f>IF(INDEX('CoC Ranking Data'!$A$1:$CF$106,ROW($E66),6)&lt;&gt;"",INDEX('CoC Ranking Data'!$A$1:$CF$106,ROW($E66),6),"")</f>
        <v/>
      </c>
      <c r="D63" s="297" t="str">
        <f>IF(INDEX('CoC Ranking Data'!$A$1:$CF$106,ROW($E66),7)&lt;&gt;"",INDEX('CoC Ranking Data'!$A$1:$CF$106,ROW($E66),7),"")</f>
        <v/>
      </c>
      <c r="E63" s="294"/>
      <c r="F63" s="663" t="str">
        <f t="shared" si="1"/>
        <v/>
      </c>
      <c r="G63" s="370"/>
      <c r="H63" s="370" t="str">
        <f t="shared" si="2"/>
        <v/>
      </c>
      <c r="I63" s="322" t="str">
        <f>IF($A63&lt;&gt;"", INDEX('1. Project Type'!$A$1:$O$101,ROW($E66),4), "")</f>
        <v/>
      </c>
      <c r="J63" s="322" t="str">
        <f>IF($A63&lt;&gt;"", INDEX('2. Severity of Needs'!$A$1:$O$101,ROW($E66),5), "")</f>
        <v/>
      </c>
      <c r="K63" s="322" t="str">
        <f>IF($A63&lt;&gt;"", INDEX('3. Percent Zero Income at Entry'!$A$1:$O$101,ROW($E66),5), "")</f>
        <v/>
      </c>
      <c r="L63" s="322" t="str">
        <f>IF($A63&lt;&gt;"", INDEX('4. Participant Eligibility'!$A$1:$N$101,ROW($E66),5), "")</f>
        <v/>
      </c>
      <c r="M63" s="322" t="str">
        <f>IF($A63&lt;&gt;"", INDEX('5. Housing First'!$A$1:$O$101,ROW($E63),5), "")</f>
        <v/>
      </c>
      <c r="N63" s="322" t="str">
        <f>IF($A63&lt;&gt;"", INDEX('6. Opening Doors Goals'!$A$1:$O$101,ROW($E65),5), "")</f>
        <v/>
      </c>
      <c r="O63" s="322" t="str">
        <f>IF($A63&lt;&gt;"", INDEX('6. Safety Improvement (DV Only)'!$A$1:$O$101,ROW($E65),4), "")</f>
        <v/>
      </c>
      <c r="P63" s="322" t="str">
        <f>IF($A63&lt;&gt;"", INDEX('7.Access to Mainstream Benefits'!$A$1:$O$101,ROW($E64),4), "")</f>
        <v/>
      </c>
      <c r="Q63" s="322" t="str">
        <f>IF($A63&lt;&gt;"", INDEX('8.Connect to Maintream Benefits'!$A$1:$O$101,ROW($E64),6), "")</f>
        <v/>
      </c>
      <c r="R63" s="499" t="str">
        <f>IF($A63&lt;&gt;"", INDEX('10. Application Narrative'!$A$1:$O$101,ROW($E63),4), "")</f>
        <v/>
      </c>
      <c r="S63" s="367" t="str">
        <f>IF($A63&lt;&gt;"", INDEX('9. Length of Stay'!$A$1:$O$99,ROW($E65),5), "")</f>
        <v/>
      </c>
      <c r="T63" s="367" t="str">
        <f>IF($A63&lt;&gt;"", INDEX('10a. Housing Stability (TH,SSO)'!$A$1:$O$101,ROW($E66),5), "")</f>
        <v/>
      </c>
      <c r="U63" s="367" t="str">
        <f>IF($A63&lt;&gt;"", INDEX('10b.Housing Stability (RRH,PSH)'!$A$1:$O$101,ROW($E66),5), "")</f>
        <v/>
      </c>
      <c r="V63" s="367" t="str">
        <f>IF($A63&lt;&gt;"", INDEX('11. Returns to Homelessness'!$A$1:$O$101,ROW($E65),5), "")</f>
        <v/>
      </c>
      <c r="W63" s="367" t="str">
        <f>IF($A63&lt;&gt;"", INDEX('12a. Earned Income Growth'!$A$1:$N$101,ROW($E66),5), "")</f>
        <v/>
      </c>
      <c r="X63" s="367" t="str">
        <f>IF($A63&lt;&gt;"", INDEX('12b. NonEarned Income Growth'!$A$1:$N$101,ROW($E66),5), "")</f>
        <v/>
      </c>
      <c r="Y63" s="367" t="str">
        <f>IF($A63&lt;&gt;"", INDEX('12c. Total Income Growth'!$A$1:$O$101,ROW($E66),5), "")</f>
        <v/>
      </c>
      <c r="Z63" s="369" t="str">
        <f>IF($A63&lt;&gt;"", INDEX('13. Unit Utilization Rate'!$A$1:$O$101,ROW($E65),7), "")</f>
        <v/>
      </c>
      <c r="AA63" s="510" t="str">
        <f>IF($A63&lt;&gt;"", INDEX('14. Drawdown Rates'!$A$1:$O$101,ROW($E63),5), "")</f>
        <v/>
      </c>
      <c r="AB63" s="510" t="str">
        <f>IF($A63&lt;&gt;"", INDEX('15. Funds Expended'!$A$1:$P$101,ROW($E66),6), "")</f>
        <v/>
      </c>
      <c r="AC63" s="510" t="str">
        <f>IF($A63&lt;&gt;"", INDEX('16a-b. Cost per Household'!$A$1:$O$101,ROW($E64),7), "")</f>
        <v/>
      </c>
      <c r="AD63" s="510" t="str">
        <f>IF($A63&lt;&gt;"", INDEX('16c-d. Cost per Positive Exit'!$A$1:$O$101,ROW($E64),7), "")</f>
        <v/>
      </c>
      <c r="AE63" s="510" t="str">
        <f>IF($A63&lt;&gt;"", INDEX('17. Timely APR Submission'!$A$1:$O$101,ROW($E63),5), "")</f>
        <v/>
      </c>
      <c r="AF63" s="510" t="str">
        <f>IF($A63&lt;&gt;"", INDEX('18. HUD Monitoring'!$A$1:$O$101,ROW($E64),5), "")</f>
        <v/>
      </c>
      <c r="AG63" s="368" t="str">
        <f>IF($A63&lt;&gt;"", INDEX('19a. CoC Meetings'!$A$1:$P$101,ROW($E65),5), "")</f>
        <v/>
      </c>
      <c r="AH63" s="371" t="str">
        <f>IF($A63&lt;&gt;"", INDEX('19b-c. RHAB-LHOT Meetings'!$A$1:$P$101,ROW($E65),5), "")</f>
        <v/>
      </c>
      <c r="AI63" s="368" t="str">
        <f>IF($A63&lt;&gt;"", INDEX('20. CoC Trainings Events'!$A$1:$M$101,ROW($E65),3), "")</f>
        <v/>
      </c>
      <c r="AJ63" s="513" t="str">
        <f>IF($A63&lt;&gt;"", INDEX('21. HMIS Data Quality'!$A$1:$M$101,ROW($E65),6), "")</f>
        <v/>
      </c>
      <c r="AK63" s="513" t="str">
        <f>IF($A63&lt;&gt;"", INDEX('22. Timeliness of Data Entry'!$A$1:$O$101,ROW($E63),5), "")</f>
        <v/>
      </c>
      <c r="AL63" s="513" t="str">
        <f>IF($A63&lt;&gt;"", INDEX('25. HMIS Bed Inventory'!$A$1:$O$101,ROW($E63),5), "")</f>
        <v/>
      </c>
      <c r="AM63" s="513" t="str">
        <f>IF($A63&lt;&gt;"", INDEX('23. HMIS Participation Bonus'!$A$1:$O$101,ROW($E63),5), "")</f>
        <v/>
      </c>
    </row>
    <row r="64" spans="1:39" x14ac:dyDescent="0.25">
      <c r="A64" s="35" t="str">
        <f>IF(INDEX('CoC Ranking Data'!$A$1:$CF$106,ROW($E67),4)&lt;&gt;"",INDEX('CoC Ranking Data'!$A$1:$CF$106,ROW($E67),4),"")</f>
        <v/>
      </c>
      <c r="B64" s="35" t="str">
        <f>IF(INDEX('CoC Ranking Data'!$A$1:$CF$106,ROW($E67),5)&lt;&gt;"",INDEX('CoC Ranking Data'!$A$1:$CF$106,ROW($E67),5),"")</f>
        <v/>
      </c>
      <c r="C64" s="297" t="str">
        <f>IF(INDEX('CoC Ranking Data'!$A$1:$CF$106,ROW($E67),6)&lt;&gt;"",INDEX('CoC Ranking Data'!$A$1:$CF$106,ROW($E67),6),"")</f>
        <v/>
      </c>
      <c r="D64" s="297" t="str">
        <f>IF(INDEX('CoC Ranking Data'!$A$1:$CF$106,ROW($E67),7)&lt;&gt;"",INDEX('CoC Ranking Data'!$A$1:$CF$106,ROW($E67),7),"")</f>
        <v/>
      </c>
      <c r="E64" s="294"/>
      <c r="F64" s="663" t="str">
        <f t="shared" si="1"/>
        <v/>
      </c>
      <c r="G64" s="370"/>
      <c r="H64" s="370" t="str">
        <f t="shared" si="2"/>
        <v/>
      </c>
      <c r="I64" s="322" t="str">
        <f>IF($A64&lt;&gt;"", INDEX('1. Project Type'!$A$1:$O$101,ROW($E67),4), "")</f>
        <v/>
      </c>
      <c r="J64" s="322" t="str">
        <f>IF($A64&lt;&gt;"", INDEX('2. Severity of Needs'!$A$1:$O$101,ROW($E67),5), "")</f>
        <v/>
      </c>
      <c r="K64" s="322" t="str">
        <f>IF($A64&lt;&gt;"", INDEX('3. Percent Zero Income at Entry'!$A$1:$O$101,ROW($E67),5), "")</f>
        <v/>
      </c>
      <c r="L64" s="322" t="str">
        <f>IF($A64&lt;&gt;"", INDEX('4. Participant Eligibility'!$A$1:$N$101,ROW($E67),5), "")</f>
        <v/>
      </c>
      <c r="M64" s="322" t="str">
        <f>IF($A64&lt;&gt;"", INDEX('5. Housing First'!$A$1:$O$101,ROW($E64),5), "")</f>
        <v/>
      </c>
      <c r="N64" s="322" t="str">
        <f>IF($A64&lt;&gt;"", INDEX('6. Opening Doors Goals'!$A$1:$O$101,ROW($E66),5), "")</f>
        <v/>
      </c>
      <c r="O64" s="322" t="str">
        <f>IF($A64&lt;&gt;"", INDEX('6. Safety Improvement (DV Only)'!$A$1:$O$101,ROW($E66),4), "")</f>
        <v/>
      </c>
      <c r="P64" s="322" t="str">
        <f>IF($A64&lt;&gt;"", INDEX('7.Access to Mainstream Benefits'!$A$1:$O$101,ROW($E65),4), "")</f>
        <v/>
      </c>
      <c r="Q64" s="322" t="str">
        <f>IF($A64&lt;&gt;"", INDEX('8.Connect to Maintream Benefits'!$A$1:$O$101,ROW($E65),6), "")</f>
        <v/>
      </c>
      <c r="R64" s="499" t="str">
        <f>IF($A64&lt;&gt;"", INDEX('10. Application Narrative'!$A$1:$O$101,ROW($E64),4), "")</f>
        <v/>
      </c>
      <c r="S64" s="367" t="str">
        <f>IF($A64&lt;&gt;"", INDEX('9. Length of Stay'!$A$1:$O$99,ROW($E66),5), "")</f>
        <v/>
      </c>
      <c r="T64" s="367" t="str">
        <f>IF($A64&lt;&gt;"", INDEX('10a. Housing Stability (TH,SSO)'!$A$1:$O$101,ROW($E67),5), "")</f>
        <v/>
      </c>
      <c r="U64" s="367" t="str">
        <f>IF($A64&lt;&gt;"", INDEX('10b.Housing Stability (RRH,PSH)'!$A$1:$O$101,ROW($E67),5), "")</f>
        <v/>
      </c>
      <c r="V64" s="367" t="str">
        <f>IF($A64&lt;&gt;"", INDEX('11. Returns to Homelessness'!$A$1:$O$101,ROW($E66),5), "")</f>
        <v/>
      </c>
      <c r="W64" s="367" t="str">
        <f>IF($A64&lt;&gt;"", INDEX('12a. Earned Income Growth'!$A$1:$N$101,ROW($E67),5), "")</f>
        <v/>
      </c>
      <c r="X64" s="367" t="str">
        <f>IF($A64&lt;&gt;"", INDEX('12b. NonEarned Income Growth'!$A$1:$N$101,ROW($E67),5), "")</f>
        <v/>
      </c>
      <c r="Y64" s="367" t="str">
        <f>IF($A64&lt;&gt;"", INDEX('12c. Total Income Growth'!$A$1:$O$101,ROW($E67),5), "")</f>
        <v/>
      </c>
      <c r="Z64" s="369" t="str">
        <f>IF($A64&lt;&gt;"", INDEX('13. Unit Utilization Rate'!$A$1:$O$101,ROW($E66),7), "")</f>
        <v/>
      </c>
      <c r="AA64" s="510" t="str">
        <f>IF($A64&lt;&gt;"", INDEX('14. Drawdown Rates'!$A$1:$O$101,ROW($E64),5), "")</f>
        <v/>
      </c>
      <c r="AB64" s="510" t="str">
        <f>IF($A64&lt;&gt;"", INDEX('15. Funds Expended'!$A$1:$P$101,ROW($E67),6), "")</f>
        <v/>
      </c>
      <c r="AC64" s="510" t="str">
        <f>IF($A64&lt;&gt;"", INDEX('16a-b. Cost per Household'!$A$1:$O$101,ROW($E65),7), "")</f>
        <v/>
      </c>
      <c r="AD64" s="510" t="str">
        <f>IF($A64&lt;&gt;"", INDEX('16c-d. Cost per Positive Exit'!$A$1:$O$101,ROW($E65),7), "")</f>
        <v/>
      </c>
      <c r="AE64" s="510" t="str">
        <f>IF($A64&lt;&gt;"", INDEX('17. Timely APR Submission'!$A$1:$O$101,ROW($E64),5), "")</f>
        <v/>
      </c>
      <c r="AF64" s="510" t="str">
        <f>IF($A64&lt;&gt;"", INDEX('18. HUD Monitoring'!$A$1:$O$101,ROW($E65),5), "")</f>
        <v/>
      </c>
      <c r="AG64" s="368" t="str">
        <f>IF($A64&lt;&gt;"", INDEX('19a. CoC Meetings'!$A$1:$P$101,ROW($E66),5), "")</f>
        <v/>
      </c>
      <c r="AH64" s="371" t="str">
        <f>IF($A64&lt;&gt;"", INDEX('19b-c. RHAB-LHOT Meetings'!$A$1:$P$101,ROW($E66),5), "")</f>
        <v/>
      </c>
      <c r="AI64" s="368" t="str">
        <f>IF($A64&lt;&gt;"", INDEX('20. CoC Trainings Events'!$A$1:$M$101,ROW($E66),3), "")</f>
        <v/>
      </c>
      <c r="AJ64" s="513" t="str">
        <f>IF($A64&lt;&gt;"", INDEX('21. HMIS Data Quality'!$A$1:$M$101,ROW($E66),6), "")</f>
        <v/>
      </c>
      <c r="AK64" s="513" t="str">
        <f>IF($A64&lt;&gt;"", INDEX('22. Timeliness of Data Entry'!$A$1:$O$101,ROW($E64),5), "")</f>
        <v/>
      </c>
      <c r="AL64" s="513" t="str">
        <f>IF($A64&lt;&gt;"", INDEX('25. HMIS Bed Inventory'!$A$1:$O$101,ROW($E64),5), "")</f>
        <v/>
      </c>
      <c r="AM64" s="513" t="str">
        <f>IF($A64&lt;&gt;"", INDEX('23. HMIS Participation Bonus'!$A$1:$O$101,ROW($E64),5), "")</f>
        <v/>
      </c>
    </row>
    <row r="65" spans="1:39" x14ac:dyDescent="0.25">
      <c r="A65" s="35" t="str">
        <f>IF(INDEX('CoC Ranking Data'!$A$1:$CF$106,ROW($E68),4)&lt;&gt;"",INDEX('CoC Ranking Data'!$A$1:$CF$106,ROW($E68),4),"")</f>
        <v/>
      </c>
      <c r="B65" s="35" t="str">
        <f>IF(INDEX('CoC Ranking Data'!$A$1:$CF$106,ROW($E68),5)&lt;&gt;"",INDEX('CoC Ranking Data'!$A$1:$CF$106,ROW($E68),5),"")</f>
        <v/>
      </c>
      <c r="C65" s="297" t="str">
        <f>IF(INDEX('CoC Ranking Data'!$A$1:$CF$106,ROW($E68),6)&lt;&gt;"",INDEX('CoC Ranking Data'!$A$1:$CF$106,ROW($E68),6),"")</f>
        <v/>
      </c>
      <c r="D65" s="297" t="str">
        <f>IF(INDEX('CoC Ranking Data'!$A$1:$CF$106,ROW($E68),7)&lt;&gt;"",INDEX('CoC Ranking Data'!$A$1:$CF$106,ROW($E68),7),"")</f>
        <v/>
      </c>
      <c r="E65" s="294"/>
      <c r="F65" s="663" t="str">
        <f t="shared" si="1"/>
        <v/>
      </c>
      <c r="G65" s="370"/>
      <c r="H65" s="370" t="str">
        <f t="shared" si="2"/>
        <v/>
      </c>
      <c r="I65" s="322" t="str">
        <f>IF($A65&lt;&gt;"", INDEX('1. Project Type'!$A$1:$O$101,ROW($E68),4), "")</f>
        <v/>
      </c>
      <c r="J65" s="322" t="str">
        <f>IF($A65&lt;&gt;"", INDEX('2. Severity of Needs'!$A$1:$O$101,ROW($E68),5), "")</f>
        <v/>
      </c>
      <c r="K65" s="322" t="str">
        <f>IF($A65&lt;&gt;"", INDEX('3. Percent Zero Income at Entry'!$A$1:$O$101,ROW($E68),5), "")</f>
        <v/>
      </c>
      <c r="L65" s="322" t="str">
        <f>IF($A65&lt;&gt;"", INDEX('4. Participant Eligibility'!$A$1:$N$101,ROW($E68),5), "")</f>
        <v/>
      </c>
      <c r="M65" s="322" t="str">
        <f>IF($A65&lt;&gt;"", INDEX('5. Housing First'!$A$1:$O$101,ROW($E65),5), "")</f>
        <v/>
      </c>
      <c r="N65" s="322" t="str">
        <f>IF($A65&lt;&gt;"", INDEX('6. Opening Doors Goals'!$A$1:$O$101,ROW($E67),5), "")</f>
        <v/>
      </c>
      <c r="O65" s="322" t="str">
        <f>IF($A65&lt;&gt;"", INDEX('6. Safety Improvement (DV Only)'!$A$1:$O$101,ROW($E67),4), "")</f>
        <v/>
      </c>
      <c r="P65" s="322" t="str">
        <f>IF($A65&lt;&gt;"", INDEX('7.Access to Mainstream Benefits'!$A$1:$O$101,ROW($E66),4), "")</f>
        <v/>
      </c>
      <c r="Q65" s="322" t="str">
        <f>IF($A65&lt;&gt;"", INDEX('8.Connect to Maintream Benefits'!$A$1:$O$101,ROW($E66),6), "")</f>
        <v/>
      </c>
      <c r="R65" s="499" t="str">
        <f>IF($A65&lt;&gt;"", INDEX('10. Application Narrative'!$A$1:$O$101,ROW($E65),4), "")</f>
        <v/>
      </c>
      <c r="S65" s="367" t="str">
        <f>IF($A65&lt;&gt;"", INDEX('9. Length of Stay'!$A$1:$O$99,ROW($E67),5), "")</f>
        <v/>
      </c>
      <c r="T65" s="367" t="str">
        <f>IF($A65&lt;&gt;"", INDEX('10a. Housing Stability (TH,SSO)'!$A$1:$O$101,ROW($E68),5), "")</f>
        <v/>
      </c>
      <c r="U65" s="367" t="str">
        <f>IF($A65&lt;&gt;"", INDEX('10b.Housing Stability (RRH,PSH)'!$A$1:$O$101,ROW($E68),5), "")</f>
        <v/>
      </c>
      <c r="V65" s="367" t="str">
        <f>IF($A65&lt;&gt;"", INDEX('11. Returns to Homelessness'!$A$1:$O$101,ROW($E67),5), "")</f>
        <v/>
      </c>
      <c r="W65" s="367" t="str">
        <f>IF($A65&lt;&gt;"", INDEX('12a. Earned Income Growth'!$A$1:$N$101,ROW($E68),5), "")</f>
        <v/>
      </c>
      <c r="X65" s="367" t="str">
        <f>IF($A65&lt;&gt;"", INDEX('12b. NonEarned Income Growth'!$A$1:$N$101,ROW($E68),5), "")</f>
        <v/>
      </c>
      <c r="Y65" s="367" t="str">
        <f>IF($A65&lt;&gt;"", INDEX('12c. Total Income Growth'!$A$1:$O$101,ROW($E68),5), "")</f>
        <v/>
      </c>
      <c r="Z65" s="369" t="str">
        <f>IF($A65&lt;&gt;"", INDEX('13. Unit Utilization Rate'!$A$1:$O$101,ROW($E67),7), "")</f>
        <v/>
      </c>
      <c r="AA65" s="510" t="str">
        <f>IF($A65&lt;&gt;"", INDEX('14. Drawdown Rates'!$A$1:$O$101,ROW($E65),5), "")</f>
        <v/>
      </c>
      <c r="AB65" s="510" t="str">
        <f>IF($A65&lt;&gt;"", INDEX('15. Funds Expended'!$A$1:$P$101,ROW($E68),6), "")</f>
        <v/>
      </c>
      <c r="AC65" s="510" t="str">
        <f>IF($A65&lt;&gt;"", INDEX('16a-b. Cost per Household'!$A$1:$O$101,ROW($E66),7), "")</f>
        <v/>
      </c>
      <c r="AD65" s="510" t="str">
        <f>IF($A65&lt;&gt;"", INDEX('16c-d. Cost per Positive Exit'!$A$1:$O$101,ROW($E66),7), "")</f>
        <v/>
      </c>
      <c r="AE65" s="510" t="str">
        <f>IF($A65&lt;&gt;"", INDEX('17. Timely APR Submission'!$A$1:$O$101,ROW($E65),5), "")</f>
        <v/>
      </c>
      <c r="AF65" s="510" t="str">
        <f>IF($A65&lt;&gt;"", INDEX('18. HUD Monitoring'!$A$1:$O$101,ROW($E66),5), "")</f>
        <v/>
      </c>
      <c r="AG65" s="368" t="str">
        <f>IF($A65&lt;&gt;"", INDEX('19a. CoC Meetings'!$A$1:$P$101,ROW($E67),5), "")</f>
        <v/>
      </c>
      <c r="AH65" s="371" t="str">
        <f>IF($A65&lt;&gt;"", INDEX('19b-c. RHAB-LHOT Meetings'!$A$1:$P$101,ROW($E67),5), "")</f>
        <v/>
      </c>
      <c r="AI65" s="368" t="str">
        <f>IF($A65&lt;&gt;"", INDEX('20. CoC Trainings Events'!$A$1:$M$101,ROW($E67),3), "")</f>
        <v/>
      </c>
      <c r="AJ65" s="513" t="str">
        <f>IF($A65&lt;&gt;"", INDEX('21. HMIS Data Quality'!$A$1:$M$101,ROW($E67),6), "")</f>
        <v/>
      </c>
      <c r="AK65" s="513" t="str">
        <f>IF($A65&lt;&gt;"", INDEX('22. Timeliness of Data Entry'!$A$1:$O$101,ROW($E65),5), "")</f>
        <v/>
      </c>
      <c r="AL65" s="513" t="str">
        <f>IF($A65&lt;&gt;"", INDEX('25. HMIS Bed Inventory'!$A$1:$O$101,ROW($E65),5), "")</f>
        <v/>
      </c>
      <c r="AM65" s="513" t="str">
        <f>IF($A65&lt;&gt;"", INDEX('23. HMIS Participation Bonus'!$A$1:$O$101,ROW($E65),5), "")</f>
        <v/>
      </c>
    </row>
    <row r="66" spans="1:39" x14ac:dyDescent="0.25">
      <c r="A66" s="35" t="str">
        <f>IF(INDEX('CoC Ranking Data'!$A$1:$CF$106,ROW($E69),4)&lt;&gt;"",INDEX('CoC Ranking Data'!$A$1:$CF$106,ROW($E69),4),"")</f>
        <v/>
      </c>
      <c r="B66" s="35" t="str">
        <f>IF(INDEX('CoC Ranking Data'!$A$1:$CF$106,ROW($E69),5)&lt;&gt;"",INDEX('CoC Ranking Data'!$A$1:$CF$106,ROW($E69),5),"")</f>
        <v/>
      </c>
      <c r="C66" s="297" t="str">
        <f>IF(INDEX('CoC Ranking Data'!$A$1:$CF$106,ROW($E69),6)&lt;&gt;"",INDEX('CoC Ranking Data'!$A$1:$CF$106,ROW($E69),6),"")</f>
        <v/>
      </c>
      <c r="D66" s="297" t="str">
        <f>IF(INDEX('CoC Ranking Data'!$A$1:$CF$106,ROW($E69),7)&lt;&gt;"",INDEX('CoC Ranking Data'!$A$1:$CF$106,ROW($E69),7),"")</f>
        <v/>
      </c>
      <c r="E66" s="294"/>
      <c r="F66" s="663" t="str">
        <f t="shared" si="1"/>
        <v/>
      </c>
      <c r="G66" s="370"/>
      <c r="H66" s="370" t="str">
        <f t="shared" si="2"/>
        <v/>
      </c>
      <c r="I66" s="322" t="str">
        <f>IF($A66&lt;&gt;"", INDEX('1. Project Type'!$A$1:$O$101,ROW($E69),4), "")</f>
        <v/>
      </c>
      <c r="J66" s="322" t="str">
        <f>IF($A66&lt;&gt;"", INDEX('2. Severity of Needs'!$A$1:$O$101,ROW($E69),5), "")</f>
        <v/>
      </c>
      <c r="K66" s="322" t="str">
        <f>IF($A66&lt;&gt;"", INDEX('3. Percent Zero Income at Entry'!$A$1:$O$101,ROW($E69),5), "")</f>
        <v/>
      </c>
      <c r="L66" s="322" t="str">
        <f>IF($A66&lt;&gt;"", INDEX('4. Participant Eligibility'!$A$1:$N$101,ROW($E69),5), "")</f>
        <v/>
      </c>
      <c r="M66" s="322" t="str">
        <f>IF($A66&lt;&gt;"", INDEX('5. Housing First'!$A$1:$O$101,ROW($E66),5), "")</f>
        <v/>
      </c>
      <c r="N66" s="322" t="str">
        <f>IF($A66&lt;&gt;"", INDEX('6. Opening Doors Goals'!$A$1:$O$101,ROW($E68),5), "")</f>
        <v/>
      </c>
      <c r="O66" s="322" t="str">
        <f>IF($A66&lt;&gt;"", INDEX('6. Safety Improvement (DV Only)'!$A$1:$O$101,ROW($E68),4), "")</f>
        <v/>
      </c>
      <c r="P66" s="322" t="str">
        <f>IF($A66&lt;&gt;"", INDEX('7.Access to Mainstream Benefits'!$A$1:$O$101,ROW($E67),4), "")</f>
        <v/>
      </c>
      <c r="Q66" s="322" t="str">
        <f>IF($A66&lt;&gt;"", INDEX('8.Connect to Maintream Benefits'!$A$1:$O$101,ROW($E67),6), "")</f>
        <v/>
      </c>
      <c r="R66" s="499" t="str">
        <f>IF($A66&lt;&gt;"", INDEX('10. Application Narrative'!$A$1:$O$101,ROW($E66),4), "")</f>
        <v/>
      </c>
      <c r="S66" s="367" t="str">
        <f>IF($A66&lt;&gt;"", INDEX('9. Length of Stay'!$A$1:$O$99,ROW($E68),5), "")</f>
        <v/>
      </c>
      <c r="T66" s="367" t="str">
        <f>IF($A66&lt;&gt;"", INDEX('10a. Housing Stability (TH,SSO)'!$A$1:$O$101,ROW($E69),5), "")</f>
        <v/>
      </c>
      <c r="U66" s="367" t="str">
        <f>IF($A66&lt;&gt;"", INDEX('10b.Housing Stability (RRH,PSH)'!$A$1:$O$101,ROW($E69),5), "")</f>
        <v/>
      </c>
      <c r="V66" s="367" t="str">
        <f>IF($A66&lt;&gt;"", INDEX('11. Returns to Homelessness'!$A$1:$O$101,ROW($E68),5), "")</f>
        <v/>
      </c>
      <c r="W66" s="367" t="str">
        <f>IF($A66&lt;&gt;"", INDEX('12a. Earned Income Growth'!$A$1:$N$101,ROW($E69),5), "")</f>
        <v/>
      </c>
      <c r="X66" s="367" t="str">
        <f>IF($A66&lt;&gt;"", INDEX('12b. NonEarned Income Growth'!$A$1:$N$101,ROW($E69),5), "")</f>
        <v/>
      </c>
      <c r="Y66" s="367" t="str">
        <f>IF($A66&lt;&gt;"", INDEX('12c. Total Income Growth'!$A$1:$O$101,ROW($E69),5), "")</f>
        <v/>
      </c>
      <c r="Z66" s="369" t="str">
        <f>IF($A66&lt;&gt;"", INDEX('13. Unit Utilization Rate'!$A$1:$O$101,ROW($E68),7), "")</f>
        <v/>
      </c>
      <c r="AA66" s="510" t="str">
        <f>IF($A66&lt;&gt;"", INDEX('14. Drawdown Rates'!$A$1:$O$101,ROW($E66),5), "")</f>
        <v/>
      </c>
      <c r="AB66" s="510" t="str">
        <f>IF($A66&lt;&gt;"", INDEX('15. Funds Expended'!$A$1:$P$101,ROW($E69),6), "")</f>
        <v/>
      </c>
      <c r="AC66" s="510" t="str">
        <f>IF($A66&lt;&gt;"", INDEX('16a-b. Cost per Household'!$A$1:$O$101,ROW($E67),7), "")</f>
        <v/>
      </c>
      <c r="AD66" s="510" t="str">
        <f>IF($A66&lt;&gt;"", INDEX('16c-d. Cost per Positive Exit'!$A$1:$O$101,ROW($E67),7), "")</f>
        <v/>
      </c>
      <c r="AE66" s="510" t="str">
        <f>IF($A66&lt;&gt;"", INDEX('17. Timely APR Submission'!$A$1:$O$101,ROW($E66),5), "")</f>
        <v/>
      </c>
      <c r="AF66" s="510" t="str">
        <f>IF($A66&lt;&gt;"", INDEX('18. HUD Monitoring'!$A$1:$O$101,ROW($E67),5), "")</f>
        <v/>
      </c>
      <c r="AG66" s="368" t="str">
        <f>IF($A66&lt;&gt;"", INDEX('19a. CoC Meetings'!$A$1:$P$101,ROW($E68),5), "")</f>
        <v/>
      </c>
      <c r="AH66" s="371" t="str">
        <f>IF($A66&lt;&gt;"", INDEX('19b-c. RHAB-LHOT Meetings'!$A$1:$P$101,ROW($E68),5), "")</f>
        <v/>
      </c>
      <c r="AI66" s="368" t="str">
        <f>IF($A66&lt;&gt;"", INDEX('20. CoC Trainings Events'!$A$1:$M$101,ROW($E68),3), "")</f>
        <v/>
      </c>
      <c r="AJ66" s="513" t="str">
        <f>IF($A66&lt;&gt;"", INDEX('21. HMIS Data Quality'!$A$1:$M$101,ROW($E68),6), "")</f>
        <v/>
      </c>
      <c r="AK66" s="513" t="str">
        <f>IF($A66&lt;&gt;"", INDEX('22. Timeliness of Data Entry'!$A$1:$O$101,ROW($E66),5), "")</f>
        <v/>
      </c>
      <c r="AL66" s="513" t="str">
        <f>IF($A66&lt;&gt;"", INDEX('25. HMIS Bed Inventory'!$A$1:$O$101,ROW($E66),5), "")</f>
        <v/>
      </c>
      <c r="AM66" s="513" t="str">
        <f>IF($A66&lt;&gt;"", INDEX('23. HMIS Participation Bonus'!$A$1:$O$101,ROW($E66),5), "")</f>
        <v/>
      </c>
    </row>
    <row r="67" spans="1:39" x14ac:dyDescent="0.25">
      <c r="A67" s="35" t="str">
        <f>IF(INDEX('CoC Ranking Data'!$A$1:$CF$106,ROW($E70),4)&lt;&gt;"",INDEX('CoC Ranking Data'!$A$1:$CF$106,ROW($E70),4),"")</f>
        <v/>
      </c>
      <c r="B67" s="35" t="str">
        <f>IF(INDEX('CoC Ranking Data'!$A$1:$CF$106,ROW($E70),5)&lt;&gt;"",INDEX('CoC Ranking Data'!$A$1:$CF$106,ROW($E70),5),"")</f>
        <v/>
      </c>
      <c r="C67" s="297" t="str">
        <f>IF(INDEX('CoC Ranking Data'!$A$1:$CF$106,ROW($E70),6)&lt;&gt;"",INDEX('CoC Ranking Data'!$A$1:$CF$106,ROW($E70),6),"")</f>
        <v/>
      </c>
      <c r="D67" s="297" t="str">
        <f>IF(INDEX('CoC Ranking Data'!$A$1:$CF$106,ROW($E70),7)&lt;&gt;"",INDEX('CoC Ranking Data'!$A$1:$CF$106,ROW($E70),7),"")</f>
        <v/>
      </c>
      <c r="E67" s="294"/>
      <c r="F67" s="663" t="str">
        <f t="shared" si="1"/>
        <v/>
      </c>
      <c r="G67" s="370"/>
      <c r="H67" s="370" t="str">
        <f t="shared" si="2"/>
        <v/>
      </c>
      <c r="I67" s="322" t="str">
        <f>IF($A67&lt;&gt;"", INDEX('1. Project Type'!$A$1:$O$101,ROW($E70),4), "")</f>
        <v/>
      </c>
      <c r="J67" s="322" t="str">
        <f>IF($A67&lt;&gt;"", INDEX('2. Severity of Needs'!$A$1:$O$101,ROW($E70),5), "")</f>
        <v/>
      </c>
      <c r="K67" s="322" t="str">
        <f>IF($A67&lt;&gt;"", INDEX('3. Percent Zero Income at Entry'!$A$1:$O$101,ROW($E70),5), "")</f>
        <v/>
      </c>
      <c r="L67" s="322" t="str">
        <f>IF($A67&lt;&gt;"", INDEX('4. Participant Eligibility'!$A$1:$N$101,ROW($E70),5), "")</f>
        <v/>
      </c>
      <c r="M67" s="322" t="str">
        <f>IF($A67&lt;&gt;"", INDEX('5. Housing First'!$A$1:$O$101,ROW($E67),5), "")</f>
        <v/>
      </c>
      <c r="N67" s="322" t="str">
        <f>IF($A67&lt;&gt;"", INDEX('6. Opening Doors Goals'!$A$1:$O$101,ROW($E69),5), "")</f>
        <v/>
      </c>
      <c r="O67" s="322" t="str">
        <f>IF($A67&lt;&gt;"", INDEX('6. Safety Improvement (DV Only)'!$A$1:$O$101,ROW($E69),4), "")</f>
        <v/>
      </c>
      <c r="P67" s="322" t="str">
        <f>IF($A67&lt;&gt;"", INDEX('7.Access to Mainstream Benefits'!$A$1:$O$101,ROW($E68),4), "")</f>
        <v/>
      </c>
      <c r="Q67" s="322" t="str">
        <f>IF($A67&lt;&gt;"", INDEX('8.Connect to Maintream Benefits'!$A$1:$O$101,ROW($E68),6), "")</f>
        <v/>
      </c>
      <c r="R67" s="499" t="str">
        <f>IF($A67&lt;&gt;"", INDEX('10. Application Narrative'!$A$1:$O$101,ROW($E67),4), "")</f>
        <v/>
      </c>
      <c r="S67" s="367" t="str">
        <f>IF($A67&lt;&gt;"", INDEX('9. Length of Stay'!$A$1:$O$99,ROW($E69),5), "")</f>
        <v/>
      </c>
      <c r="T67" s="367" t="str">
        <f>IF($A67&lt;&gt;"", INDEX('10a. Housing Stability (TH,SSO)'!$A$1:$O$101,ROW($E70),5), "")</f>
        <v/>
      </c>
      <c r="U67" s="367" t="str">
        <f>IF($A67&lt;&gt;"", INDEX('10b.Housing Stability (RRH,PSH)'!$A$1:$O$101,ROW($E70),5), "")</f>
        <v/>
      </c>
      <c r="V67" s="367" t="str">
        <f>IF($A67&lt;&gt;"", INDEX('11. Returns to Homelessness'!$A$1:$O$101,ROW($E69),5), "")</f>
        <v/>
      </c>
      <c r="W67" s="367" t="str">
        <f>IF($A67&lt;&gt;"", INDEX('12a. Earned Income Growth'!$A$1:$N$101,ROW($E70),5), "")</f>
        <v/>
      </c>
      <c r="X67" s="367" t="str">
        <f>IF($A67&lt;&gt;"", INDEX('12b. NonEarned Income Growth'!$A$1:$N$101,ROW($E70),5), "")</f>
        <v/>
      </c>
      <c r="Y67" s="367" t="str">
        <f>IF($A67&lt;&gt;"", INDEX('12c. Total Income Growth'!$A$1:$O$101,ROW($E70),5), "")</f>
        <v/>
      </c>
      <c r="Z67" s="369" t="str">
        <f>IF($A67&lt;&gt;"", INDEX('13. Unit Utilization Rate'!$A$1:$O$101,ROW($E69),7), "")</f>
        <v/>
      </c>
      <c r="AA67" s="510" t="str">
        <f>IF($A67&lt;&gt;"", INDEX('14. Drawdown Rates'!$A$1:$O$101,ROW($E67),5), "")</f>
        <v/>
      </c>
      <c r="AB67" s="510" t="str">
        <f>IF($A67&lt;&gt;"", INDEX('15. Funds Expended'!$A$1:$P$101,ROW($E70),6), "")</f>
        <v/>
      </c>
      <c r="AC67" s="510" t="str">
        <f>IF($A67&lt;&gt;"", INDEX('16a-b. Cost per Household'!$A$1:$O$101,ROW($E68),7), "")</f>
        <v/>
      </c>
      <c r="AD67" s="510" t="str">
        <f>IF($A67&lt;&gt;"", INDEX('16c-d. Cost per Positive Exit'!$A$1:$O$101,ROW($E68),7), "")</f>
        <v/>
      </c>
      <c r="AE67" s="510" t="str">
        <f>IF($A67&lt;&gt;"", INDEX('17. Timely APR Submission'!$A$1:$O$101,ROW($E67),5), "")</f>
        <v/>
      </c>
      <c r="AF67" s="510" t="str">
        <f>IF($A67&lt;&gt;"", INDEX('18. HUD Monitoring'!$A$1:$O$101,ROW($E68),5), "")</f>
        <v/>
      </c>
      <c r="AG67" s="368" t="str">
        <f>IF($A67&lt;&gt;"", INDEX('19a. CoC Meetings'!$A$1:$P$101,ROW($E69),5), "")</f>
        <v/>
      </c>
      <c r="AH67" s="371" t="str">
        <f>IF($A67&lt;&gt;"", INDEX('19b-c. RHAB-LHOT Meetings'!$A$1:$P$101,ROW($E69),5), "")</f>
        <v/>
      </c>
      <c r="AI67" s="368" t="str">
        <f>IF($A67&lt;&gt;"", INDEX('20. CoC Trainings Events'!$A$1:$M$101,ROW($E69),3), "")</f>
        <v/>
      </c>
      <c r="AJ67" s="513" t="str">
        <f>IF($A67&lt;&gt;"", INDEX('21. HMIS Data Quality'!$A$1:$M$101,ROW($E69),6), "")</f>
        <v/>
      </c>
      <c r="AK67" s="513" t="str">
        <f>IF($A67&lt;&gt;"", INDEX('22. Timeliness of Data Entry'!$A$1:$O$101,ROW($E67),5), "")</f>
        <v/>
      </c>
      <c r="AL67" s="513" t="str">
        <f>IF($A67&lt;&gt;"", INDEX('25. HMIS Bed Inventory'!$A$1:$O$101,ROW($E67),5), "")</f>
        <v/>
      </c>
      <c r="AM67" s="513" t="str">
        <f>IF($A67&lt;&gt;"", INDEX('23. HMIS Participation Bonus'!$A$1:$O$101,ROW($E67),5), "")</f>
        <v/>
      </c>
    </row>
    <row r="68" spans="1:39" x14ac:dyDescent="0.25">
      <c r="A68" s="35" t="str">
        <f>IF(INDEX('CoC Ranking Data'!$A$1:$CF$106,ROW($E71),4)&lt;&gt;"",INDEX('CoC Ranking Data'!$A$1:$CF$106,ROW($E71),4),"")</f>
        <v/>
      </c>
      <c r="B68" s="35" t="str">
        <f>IF(INDEX('CoC Ranking Data'!$A$1:$CF$106,ROW($E71),5)&lt;&gt;"",INDEX('CoC Ranking Data'!$A$1:$CF$106,ROW($E71),5),"")</f>
        <v/>
      </c>
      <c r="C68" s="297" t="str">
        <f>IF(INDEX('CoC Ranking Data'!$A$1:$CF$106,ROW($E71),6)&lt;&gt;"",INDEX('CoC Ranking Data'!$A$1:$CF$106,ROW($E71),6),"")</f>
        <v/>
      </c>
      <c r="D68" s="297" t="str">
        <f>IF(INDEX('CoC Ranking Data'!$A$1:$CF$106,ROW($E71),7)&lt;&gt;"",INDEX('CoC Ranking Data'!$A$1:$CF$106,ROW($E71),7),"")</f>
        <v/>
      </c>
      <c r="E68" s="294"/>
      <c r="F68" s="663" t="str">
        <f t="shared" si="1"/>
        <v/>
      </c>
      <c r="G68" s="370"/>
      <c r="H68" s="370" t="str">
        <f t="shared" si="2"/>
        <v/>
      </c>
      <c r="I68" s="322" t="str">
        <f>IF($A68&lt;&gt;"", INDEX('1. Project Type'!$A$1:$O$101,ROW($E71),4), "")</f>
        <v/>
      </c>
      <c r="J68" s="322" t="str">
        <f>IF($A68&lt;&gt;"", INDEX('2. Severity of Needs'!$A$1:$O$101,ROW($E71),5), "")</f>
        <v/>
      </c>
      <c r="K68" s="322" t="str">
        <f>IF($A68&lt;&gt;"", INDEX('3. Percent Zero Income at Entry'!$A$1:$O$101,ROW($E71),5), "")</f>
        <v/>
      </c>
      <c r="L68" s="322" t="str">
        <f>IF($A68&lt;&gt;"", INDEX('4. Participant Eligibility'!$A$1:$N$101,ROW($E71),5), "")</f>
        <v/>
      </c>
      <c r="M68" s="322" t="str">
        <f>IF($A68&lt;&gt;"", INDEX('5. Housing First'!$A$1:$O$101,ROW($E68),5), "")</f>
        <v/>
      </c>
      <c r="N68" s="322" t="str">
        <f>IF($A68&lt;&gt;"", INDEX('6. Opening Doors Goals'!$A$1:$O$101,ROW($E70),5), "")</f>
        <v/>
      </c>
      <c r="O68" s="322" t="str">
        <f>IF($A68&lt;&gt;"", INDEX('6. Safety Improvement (DV Only)'!$A$1:$O$101,ROW($E70),4), "")</f>
        <v/>
      </c>
      <c r="P68" s="322" t="str">
        <f>IF($A68&lt;&gt;"", INDEX('7.Access to Mainstream Benefits'!$A$1:$O$101,ROW($E69),4), "")</f>
        <v/>
      </c>
      <c r="Q68" s="322" t="str">
        <f>IF($A68&lt;&gt;"", INDEX('8.Connect to Maintream Benefits'!$A$1:$O$101,ROW($E69),6), "")</f>
        <v/>
      </c>
      <c r="R68" s="499" t="str">
        <f>IF($A68&lt;&gt;"", INDEX('10. Application Narrative'!$A$1:$O$101,ROW($E68),4), "")</f>
        <v/>
      </c>
      <c r="S68" s="367" t="str">
        <f>IF($A68&lt;&gt;"", INDEX('9. Length of Stay'!$A$1:$O$99,ROW($E70),5), "")</f>
        <v/>
      </c>
      <c r="T68" s="367" t="str">
        <f>IF($A68&lt;&gt;"", INDEX('10a. Housing Stability (TH,SSO)'!$A$1:$O$101,ROW($E71),5), "")</f>
        <v/>
      </c>
      <c r="U68" s="367" t="str">
        <f>IF($A68&lt;&gt;"", INDEX('10b.Housing Stability (RRH,PSH)'!$A$1:$O$101,ROW($E71),5), "")</f>
        <v/>
      </c>
      <c r="V68" s="367" t="str">
        <f>IF($A68&lt;&gt;"", INDEX('11. Returns to Homelessness'!$A$1:$O$101,ROW($E70),5), "")</f>
        <v/>
      </c>
      <c r="W68" s="367" t="str">
        <f>IF($A68&lt;&gt;"", INDEX('12a. Earned Income Growth'!$A$1:$N$101,ROW($E71),5), "")</f>
        <v/>
      </c>
      <c r="X68" s="367" t="str">
        <f>IF($A68&lt;&gt;"", INDEX('12b. NonEarned Income Growth'!$A$1:$N$101,ROW($E71),5), "")</f>
        <v/>
      </c>
      <c r="Y68" s="367" t="str">
        <f>IF($A68&lt;&gt;"", INDEX('12c. Total Income Growth'!$A$1:$O$101,ROW($E71),5), "")</f>
        <v/>
      </c>
      <c r="Z68" s="369" t="str">
        <f>IF($A68&lt;&gt;"", INDEX('13. Unit Utilization Rate'!$A$1:$O$101,ROW($E70),7), "")</f>
        <v/>
      </c>
      <c r="AA68" s="510" t="str">
        <f>IF($A68&lt;&gt;"", INDEX('14. Drawdown Rates'!$A$1:$O$101,ROW($E68),5), "")</f>
        <v/>
      </c>
      <c r="AB68" s="510" t="str">
        <f>IF($A68&lt;&gt;"", INDEX('15. Funds Expended'!$A$1:$P$101,ROW($E71),6), "")</f>
        <v/>
      </c>
      <c r="AC68" s="510" t="str">
        <f>IF($A68&lt;&gt;"", INDEX('16a-b. Cost per Household'!$A$1:$O$101,ROW($E69),7), "")</f>
        <v/>
      </c>
      <c r="AD68" s="510" t="str">
        <f>IF($A68&lt;&gt;"", INDEX('16c-d. Cost per Positive Exit'!$A$1:$O$101,ROW($E69),7), "")</f>
        <v/>
      </c>
      <c r="AE68" s="510" t="str">
        <f>IF($A68&lt;&gt;"", INDEX('17. Timely APR Submission'!$A$1:$O$101,ROW($E68),5), "")</f>
        <v/>
      </c>
      <c r="AF68" s="510" t="str">
        <f>IF($A68&lt;&gt;"", INDEX('18. HUD Monitoring'!$A$1:$O$101,ROW($E69),5), "")</f>
        <v/>
      </c>
      <c r="AG68" s="368" t="str">
        <f>IF($A68&lt;&gt;"", INDEX('19a. CoC Meetings'!$A$1:$P$101,ROW($E70),5), "")</f>
        <v/>
      </c>
      <c r="AH68" s="371" t="str">
        <f>IF($A68&lt;&gt;"", INDEX('19b-c. RHAB-LHOT Meetings'!$A$1:$P$101,ROW($E70),5), "")</f>
        <v/>
      </c>
      <c r="AI68" s="368" t="str">
        <f>IF($A68&lt;&gt;"", INDEX('20. CoC Trainings Events'!$A$1:$M$101,ROW($E70),3), "")</f>
        <v/>
      </c>
      <c r="AJ68" s="513" t="str">
        <f>IF($A68&lt;&gt;"", INDEX('21. HMIS Data Quality'!$A$1:$M$101,ROW($E70),6), "")</f>
        <v/>
      </c>
      <c r="AK68" s="513" t="str">
        <f>IF($A68&lt;&gt;"", INDEX('22. Timeliness of Data Entry'!$A$1:$O$101,ROW($E68),5), "")</f>
        <v/>
      </c>
      <c r="AL68" s="513" t="str">
        <f>IF($A68&lt;&gt;"", INDEX('25. HMIS Bed Inventory'!$A$1:$O$101,ROW($E68),5), "")</f>
        <v/>
      </c>
      <c r="AM68" s="513" t="str">
        <f>IF($A68&lt;&gt;"", INDEX('23. HMIS Participation Bonus'!$A$1:$O$101,ROW($E68),5), "")</f>
        <v/>
      </c>
    </row>
    <row r="69" spans="1:39" x14ac:dyDescent="0.25">
      <c r="A69" s="35" t="str">
        <f>IF(INDEX('CoC Ranking Data'!$A$1:$CF$106,ROW($E72),4)&lt;&gt;"",INDEX('CoC Ranking Data'!$A$1:$CF$106,ROW($E72),4),"")</f>
        <v/>
      </c>
      <c r="B69" s="35" t="str">
        <f>IF(INDEX('CoC Ranking Data'!$A$1:$CF$106,ROW($E72),5)&lt;&gt;"",INDEX('CoC Ranking Data'!$A$1:$CF$106,ROW($E72),5),"")</f>
        <v/>
      </c>
      <c r="C69" s="297" t="str">
        <f>IF(INDEX('CoC Ranking Data'!$A$1:$CF$106,ROW($E72),6)&lt;&gt;"",INDEX('CoC Ranking Data'!$A$1:$CF$106,ROW($E72),6),"")</f>
        <v/>
      </c>
      <c r="D69" s="297" t="str">
        <f>IF(INDEX('CoC Ranking Data'!$A$1:$CF$106,ROW($E72),7)&lt;&gt;"",INDEX('CoC Ranking Data'!$A$1:$CF$106,ROW($E72),7),"")</f>
        <v/>
      </c>
      <c r="E69" s="294"/>
      <c r="F69" s="663" t="str">
        <f t="shared" si="1"/>
        <v/>
      </c>
      <c r="G69" s="370"/>
      <c r="H69" s="370" t="str">
        <f t="shared" si="2"/>
        <v/>
      </c>
      <c r="I69" s="322" t="str">
        <f>IF($A69&lt;&gt;"", INDEX('1. Project Type'!$A$1:$O$101,ROW($E72),4), "")</f>
        <v/>
      </c>
      <c r="J69" s="322" t="str">
        <f>IF($A69&lt;&gt;"", INDEX('2. Severity of Needs'!$A$1:$O$101,ROW($E72),5), "")</f>
        <v/>
      </c>
      <c r="K69" s="322" t="str">
        <f>IF($A69&lt;&gt;"", INDEX('3. Percent Zero Income at Entry'!$A$1:$O$101,ROW($E72),5), "")</f>
        <v/>
      </c>
      <c r="L69" s="322" t="str">
        <f>IF($A69&lt;&gt;"", INDEX('4. Participant Eligibility'!$A$1:$N$101,ROW($E72),5), "")</f>
        <v/>
      </c>
      <c r="M69" s="322" t="str">
        <f>IF($A69&lt;&gt;"", INDEX('5. Housing First'!$A$1:$O$101,ROW($E69),5), "")</f>
        <v/>
      </c>
      <c r="N69" s="322" t="str">
        <f>IF($A69&lt;&gt;"", INDEX('6. Opening Doors Goals'!$A$1:$O$101,ROW($E71),5), "")</f>
        <v/>
      </c>
      <c r="O69" s="322" t="str">
        <f>IF($A69&lt;&gt;"", INDEX('6. Safety Improvement (DV Only)'!$A$1:$O$101,ROW($E71),4), "")</f>
        <v/>
      </c>
      <c r="P69" s="322" t="str">
        <f>IF($A69&lt;&gt;"", INDEX('7.Access to Mainstream Benefits'!$A$1:$O$101,ROW($E70),4), "")</f>
        <v/>
      </c>
      <c r="Q69" s="322" t="str">
        <f>IF($A69&lt;&gt;"", INDEX('8.Connect to Maintream Benefits'!$A$1:$O$101,ROW($E70),6), "")</f>
        <v/>
      </c>
      <c r="R69" s="499" t="str">
        <f>IF($A69&lt;&gt;"", INDEX('10. Application Narrative'!$A$1:$O$101,ROW($E69),4), "")</f>
        <v/>
      </c>
      <c r="S69" s="367" t="str">
        <f>IF($A69&lt;&gt;"", INDEX('9. Length of Stay'!$A$1:$O$99,ROW($E71),5), "")</f>
        <v/>
      </c>
      <c r="T69" s="367" t="str">
        <f>IF($A69&lt;&gt;"", INDEX('10a. Housing Stability (TH,SSO)'!$A$1:$O$101,ROW($E72),5), "")</f>
        <v/>
      </c>
      <c r="U69" s="367" t="str">
        <f>IF($A69&lt;&gt;"", INDEX('10b.Housing Stability (RRH,PSH)'!$A$1:$O$101,ROW($E72),5), "")</f>
        <v/>
      </c>
      <c r="V69" s="367" t="str">
        <f>IF($A69&lt;&gt;"", INDEX('11. Returns to Homelessness'!$A$1:$O$101,ROW($E71),5), "")</f>
        <v/>
      </c>
      <c r="W69" s="367" t="str">
        <f>IF($A69&lt;&gt;"", INDEX('12a. Earned Income Growth'!$A$1:$N$101,ROW($E72),5), "")</f>
        <v/>
      </c>
      <c r="X69" s="367" t="str">
        <f>IF($A69&lt;&gt;"", INDEX('12b. NonEarned Income Growth'!$A$1:$N$101,ROW($E72),5), "")</f>
        <v/>
      </c>
      <c r="Y69" s="367" t="str">
        <f>IF($A69&lt;&gt;"", INDEX('12c. Total Income Growth'!$A$1:$O$101,ROW($E72),5), "")</f>
        <v/>
      </c>
      <c r="Z69" s="369" t="str">
        <f>IF($A69&lt;&gt;"", INDEX('13. Unit Utilization Rate'!$A$1:$O$101,ROW($E71),7), "")</f>
        <v/>
      </c>
      <c r="AA69" s="510" t="str">
        <f>IF($A69&lt;&gt;"", INDEX('14. Drawdown Rates'!$A$1:$O$101,ROW($E69),5), "")</f>
        <v/>
      </c>
      <c r="AB69" s="510" t="str">
        <f>IF($A69&lt;&gt;"", INDEX('15. Funds Expended'!$A$1:$P$101,ROW($E72),6), "")</f>
        <v/>
      </c>
      <c r="AC69" s="510" t="str">
        <f>IF($A69&lt;&gt;"", INDEX('16a-b. Cost per Household'!$A$1:$O$101,ROW($E70),7), "")</f>
        <v/>
      </c>
      <c r="AD69" s="510" t="str">
        <f>IF($A69&lt;&gt;"", INDEX('16c-d. Cost per Positive Exit'!$A$1:$O$101,ROW($E70),7), "")</f>
        <v/>
      </c>
      <c r="AE69" s="510" t="str">
        <f>IF($A69&lt;&gt;"", INDEX('17. Timely APR Submission'!$A$1:$O$101,ROW($E69),5), "")</f>
        <v/>
      </c>
      <c r="AF69" s="510" t="str">
        <f>IF($A69&lt;&gt;"", INDEX('18. HUD Monitoring'!$A$1:$O$101,ROW($E70),5), "")</f>
        <v/>
      </c>
      <c r="AG69" s="368" t="str">
        <f>IF($A69&lt;&gt;"", INDEX('19a. CoC Meetings'!$A$1:$P$101,ROW($E71),5), "")</f>
        <v/>
      </c>
      <c r="AH69" s="371" t="str">
        <f>IF($A69&lt;&gt;"", INDEX('19b-c. RHAB-LHOT Meetings'!$A$1:$P$101,ROW($E71),5), "")</f>
        <v/>
      </c>
      <c r="AI69" s="368" t="str">
        <f>IF($A69&lt;&gt;"", INDEX('20. CoC Trainings Events'!$A$1:$M$101,ROW($E71),3), "")</f>
        <v/>
      </c>
      <c r="AJ69" s="513" t="str">
        <f>IF($A69&lt;&gt;"", INDEX('21. HMIS Data Quality'!$A$1:$M$101,ROW($E71),6), "")</f>
        <v/>
      </c>
      <c r="AK69" s="513" t="str">
        <f>IF($A69&lt;&gt;"", INDEX('22. Timeliness of Data Entry'!$A$1:$O$101,ROW($E69),5), "")</f>
        <v/>
      </c>
      <c r="AL69" s="513" t="str">
        <f>IF($A69&lt;&gt;"", INDEX('25. HMIS Bed Inventory'!$A$1:$O$101,ROW($E69),5), "")</f>
        <v/>
      </c>
      <c r="AM69" s="513" t="str">
        <f>IF($A69&lt;&gt;"", INDEX('23. HMIS Participation Bonus'!$A$1:$O$101,ROW($E69),5), "")</f>
        <v/>
      </c>
    </row>
    <row r="70" spans="1:39" x14ac:dyDescent="0.25">
      <c r="A70" s="35" t="str">
        <f>IF(INDEX('CoC Ranking Data'!$A$1:$CF$106,ROW($E73),4)&lt;&gt;"",INDEX('CoC Ranking Data'!$A$1:$CF$106,ROW($E73),4),"")</f>
        <v/>
      </c>
      <c r="B70" s="35" t="str">
        <f>IF(INDEX('CoC Ranking Data'!$A$1:$CF$106,ROW($E73),5)&lt;&gt;"",INDEX('CoC Ranking Data'!$A$1:$CF$106,ROW($E73),5),"")</f>
        <v/>
      </c>
      <c r="C70" s="297" t="str">
        <f>IF(INDEX('CoC Ranking Data'!$A$1:$CF$106,ROW($E73),6)&lt;&gt;"",INDEX('CoC Ranking Data'!$A$1:$CF$106,ROW($E73),6),"")</f>
        <v/>
      </c>
      <c r="D70" s="297" t="str">
        <f>IF(INDEX('CoC Ranking Data'!$A$1:$CF$106,ROW($E73),7)&lt;&gt;"",INDEX('CoC Ranking Data'!$A$1:$CF$106,ROW($E73),7),"")</f>
        <v/>
      </c>
      <c r="E70" s="294"/>
      <c r="F70" s="663" t="str">
        <f t="shared" si="1"/>
        <v/>
      </c>
      <c r="G70" s="370"/>
      <c r="H70" s="370" t="str">
        <f t="shared" ref="H70:H102" si="3">IF($B70&lt;&gt;"",SUM($I70:$AM70), "")</f>
        <v/>
      </c>
      <c r="I70" s="322" t="str">
        <f>IF($A70&lt;&gt;"", INDEX('1. Project Type'!$A$1:$O$101,ROW($E73),4), "")</f>
        <v/>
      </c>
      <c r="J70" s="322" t="str">
        <f>IF($A70&lt;&gt;"", INDEX('2. Severity of Needs'!$A$1:$O$101,ROW($E73),5), "")</f>
        <v/>
      </c>
      <c r="K70" s="322" t="str">
        <f>IF($A70&lt;&gt;"", INDEX('3. Percent Zero Income at Entry'!$A$1:$O$101,ROW($E73),5), "")</f>
        <v/>
      </c>
      <c r="L70" s="322" t="str">
        <f>IF($A70&lt;&gt;"", INDEX('4. Participant Eligibility'!$A$1:$N$101,ROW($E73),5), "")</f>
        <v/>
      </c>
      <c r="M70" s="322" t="str">
        <f>IF($A70&lt;&gt;"", INDEX('5. Housing First'!$A$1:$O$101,ROW($E70),5), "")</f>
        <v/>
      </c>
      <c r="N70" s="322" t="str">
        <f>IF($A70&lt;&gt;"", INDEX('6. Opening Doors Goals'!$A$1:$O$101,ROW($E72),5), "")</f>
        <v/>
      </c>
      <c r="O70" s="322" t="str">
        <f>IF($A70&lt;&gt;"", INDEX('6. Safety Improvement (DV Only)'!$A$1:$O$101,ROW($E72),4), "")</f>
        <v/>
      </c>
      <c r="P70" s="322" t="str">
        <f>IF($A70&lt;&gt;"", INDEX('7.Access to Mainstream Benefits'!$A$1:$O$101,ROW($E71),4), "")</f>
        <v/>
      </c>
      <c r="Q70" s="322" t="str">
        <f>IF($A70&lt;&gt;"", INDEX('8.Connect to Maintream Benefits'!$A$1:$O$101,ROW($E71),6), "")</f>
        <v/>
      </c>
      <c r="R70" s="499" t="str">
        <f>IF($A70&lt;&gt;"", INDEX('10. Application Narrative'!$A$1:$O$101,ROW($E70),4), "")</f>
        <v/>
      </c>
      <c r="S70" s="367" t="str">
        <f>IF($A70&lt;&gt;"", INDEX('9. Length of Stay'!$A$1:$O$99,ROW($E72),5), "")</f>
        <v/>
      </c>
      <c r="T70" s="367" t="str">
        <f>IF($A70&lt;&gt;"", INDEX('10a. Housing Stability (TH,SSO)'!$A$1:$O$101,ROW($E73),5), "")</f>
        <v/>
      </c>
      <c r="U70" s="367" t="str">
        <f>IF($A70&lt;&gt;"", INDEX('10b.Housing Stability (RRH,PSH)'!$A$1:$O$101,ROW($E73),5), "")</f>
        <v/>
      </c>
      <c r="V70" s="367" t="str">
        <f>IF($A70&lt;&gt;"", INDEX('11. Returns to Homelessness'!$A$1:$O$101,ROW($E72),5), "")</f>
        <v/>
      </c>
      <c r="W70" s="367" t="str">
        <f>IF($A70&lt;&gt;"", INDEX('12a. Earned Income Growth'!$A$1:$N$101,ROW($E73),5), "")</f>
        <v/>
      </c>
      <c r="X70" s="367" t="str">
        <f>IF($A70&lt;&gt;"", INDEX('12b. NonEarned Income Growth'!$A$1:$N$101,ROW($E73),5), "")</f>
        <v/>
      </c>
      <c r="Y70" s="367" t="str">
        <f>IF($A70&lt;&gt;"", INDEX('12c. Total Income Growth'!$A$1:$O$101,ROW($E73),5), "")</f>
        <v/>
      </c>
      <c r="Z70" s="369" t="str">
        <f>IF($A70&lt;&gt;"", INDEX('13. Unit Utilization Rate'!$A$1:$O$101,ROW($E72),7), "")</f>
        <v/>
      </c>
      <c r="AA70" s="510" t="str">
        <f>IF($A70&lt;&gt;"", INDEX('14. Drawdown Rates'!$A$1:$O$101,ROW($E70),5), "")</f>
        <v/>
      </c>
      <c r="AB70" s="510" t="str">
        <f>IF($A70&lt;&gt;"", INDEX('15. Funds Expended'!$A$1:$P$101,ROW($E73),6), "")</f>
        <v/>
      </c>
      <c r="AC70" s="510" t="str">
        <f>IF($A70&lt;&gt;"", INDEX('16a-b. Cost per Household'!$A$1:$O$101,ROW($E71),7), "")</f>
        <v/>
      </c>
      <c r="AD70" s="510" t="str">
        <f>IF($A70&lt;&gt;"", INDEX('16c-d. Cost per Positive Exit'!$A$1:$O$101,ROW($E71),7), "")</f>
        <v/>
      </c>
      <c r="AE70" s="510" t="str">
        <f>IF($A70&lt;&gt;"", INDEX('17. Timely APR Submission'!$A$1:$O$101,ROW($E70),5), "")</f>
        <v/>
      </c>
      <c r="AF70" s="510" t="str">
        <f>IF($A70&lt;&gt;"", INDEX('18. HUD Monitoring'!$A$1:$O$101,ROW($E71),5), "")</f>
        <v/>
      </c>
      <c r="AG70" s="368" t="str">
        <f>IF($A70&lt;&gt;"", INDEX('19a. CoC Meetings'!$A$1:$P$101,ROW($E72),5), "")</f>
        <v/>
      </c>
      <c r="AH70" s="371" t="str">
        <f>IF($A70&lt;&gt;"", INDEX('19b-c. RHAB-LHOT Meetings'!$A$1:$P$101,ROW($E72),5), "")</f>
        <v/>
      </c>
      <c r="AI70" s="368" t="str">
        <f>IF($A70&lt;&gt;"", INDEX('20. CoC Trainings Events'!$A$1:$M$101,ROW($E72),3), "")</f>
        <v/>
      </c>
      <c r="AJ70" s="513" t="str">
        <f>IF($A70&lt;&gt;"", INDEX('21. HMIS Data Quality'!$A$1:$M$101,ROW($E72),6), "")</f>
        <v/>
      </c>
      <c r="AK70" s="513" t="str">
        <f>IF($A70&lt;&gt;"", INDEX('22. Timeliness of Data Entry'!$A$1:$O$101,ROW($E70),5), "")</f>
        <v/>
      </c>
      <c r="AL70" s="513" t="str">
        <f>IF($A70&lt;&gt;"", INDEX('25. HMIS Bed Inventory'!$A$1:$O$101,ROW($E70),5), "")</f>
        <v/>
      </c>
      <c r="AM70" s="513" t="str">
        <f>IF($A70&lt;&gt;"", INDEX('23. HMIS Participation Bonus'!$A$1:$O$101,ROW($E70),5), "")</f>
        <v/>
      </c>
    </row>
    <row r="71" spans="1:39" x14ac:dyDescent="0.25">
      <c r="A71" s="35" t="str">
        <f>IF(INDEX('CoC Ranking Data'!$A$1:$CF$106,ROW($E74),4)&lt;&gt;"",INDEX('CoC Ranking Data'!$A$1:$CF$106,ROW($E74),4),"")</f>
        <v/>
      </c>
      <c r="B71" s="35" t="str">
        <f>IF(INDEX('CoC Ranking Data'!$A$1:$CF$106,ROW($E74),5)&lt;&gt;"",INDEX('CoC Ranking Data'!$A$1:$CF$106,ROW($E74),5),"")</f>
        <v/>
      </c>
      <c r="C71" s="297" t="str">
        <f>IF(INDEX('CoC Ranking Data'!$A$1:$CF$106,ROW($E74),6)&lt;&gt;"",INDEX('CoC Ranking Data'!$A$1:$CF$106,ROW($E74),6),"")</f>
        <v/>
      </c>
      <c r="D71" s="297" t="str">
        <f>IF(INDEX('CoC Ranking Data'!$A$1:$CF$106,ROW($E74),7)&lt;&gt;"",INDEX('CoC Ranking Data'!$A$1:$CF$106,ROW($E74),7),"")</f>
        <v/>
      </c>
      <c r="E71" s="294"/>
      <c r="F71" s="663" t="str">
        <f t="shared" ref="F71:F102" si="4">IFERROR(AVERAGE(G71:H71),"")</f>
        <v/>
      </c>
      <c r="G71" s="370"/>
      <c r="H71" s="370" t="str">
        <f t="shared" si="3"/>
        <v/>
      </c>
      <c r="I71" s="322" t="str">
        <f>IF($A71&lt;&gt;"", INDEX('1. Project Type'!$A$1:$O$101,ROW($E74),4), "")</f>
        <v/>
      </c>
      <c r="J71" s="322" t="str">
        <f>IF($A71&lt;&gt;"", INDEX('2. Severity of Needs'!$A$1:$O$101,ROW($E74),5), "")</f>
        <v/>
      </c>
      <c r="K71" s="322" t="str">
        <f>IF($A71&lt;&gt;"", INDEX('3. Percent Zero Income at Entry'!$A$1:$O$101,ROW($E74),5), "")</f>
        <v/>
      </c>
      <c r="L71" s="322" t="str">
        <f>IF($A71&lt;&gt;"", INDEX('4. Participant Eligibility'!$A$1:$N$101,ROW($E74),5), "")</f>
        <v/>
      </c>
      <c r="M71" s="322" t="str">
        <f>IF($A71&lt;&gt;"", INDEX('5. Housing First'!$A$1:$O$101,ROW($E71),5), "")</f>
        <v/>
      </c>
      <c r="N71" s="322" t="str">
        <f>IF($A71&lt;&gt;"", INDEX('6. Opening Doors Goals'!$A$1:$O$101,ROW($E73),5), "")</f>
        <v/>
      </c>
      <c r="O71" s="322" t="str">
        <f>IF($A71&lt;&gt;"", INDEX('6. Safety Improvement (DV Only)'!$A$1:$O$101,ROW($E73),4), "")</f>
        <v/>
      </c>
      <c r="P71" s="322" t="str">
        <f>IF($A71&lt;&gt;"", INDEX('7.Access to Mainstream Benefits'!$A$1:$O$101,ROW($E72),4), "")</f>
        <v/>
      </c>
      <c r="Q71" s="322" t="str">
        <f>IF($A71&lt;&gt;"", INDEX('8.Connect to Maintream Benefits'!$A$1:$O$101,ROW($E72),6), "")</f>
        <v/>
      </c>
      <c r="R71" s="499" t="str">
        <f>IF($A71&lt;&gt;"", INDEX('10. Application Narrative'!$A$1:$O$101,ROW($E71),4), "")</f>
        <v/>
      </c>
      <c r="S71" s="367" t="str">
        <f>IF($A71&lt;&gt;"", INDEX('9. Length of Stay'!$A$1:$O$99,ROW($E73),5), "")</f>
        <v/>
      </c>
      <c r="T71" s="367" t="str">
        <f>IF($A71&lt;&gt;"", INDEX('10a. Housing Stability (TH,SSO)'!$A$1:$O$101,ROW($E74),5), "")</f>
        <v/>
      </c>
      <c r="U71" s="367" t="str">
        <f>IF($A71&lt;&gt;"", INDEX('10b.Housing Stability (RRH,PSH)'!$A$1:$O$101,ROW($E74),5), "")</f>
        <v/>
      </c>
      <c r="V71" s="367" t="str">
        <f>IF($A71&lt;&gt;"", INDEX('11. Returns to Homelessness'!$A$1:$O$101,ROW($E73),5), "")</f>
        <v/>
      </c>
      <c r="W71" s="367" t="str">
        <f>IF($A71&lt;&gt;"", INDEX('12a. Earned Income Growth'!$A$1:$N$101,ROW($E74),5), "")</f>
        <v/>
      </c>
      <c r="X71" s="367" t="str">
        <f>IF($A71&lt;&gt;"", INDEX('12b. NonEarned Income Growth'!$A$1:$N$101,ROW($E74),5), "")</f>
        <v/>
      </c>
      <c r="Y71" s="367" t="str">
        <f>IF($A71&lt;&gt;"", INDEX('12c. Total Income Growth'!$A$1:$O$101,ROW($E74),5), "")</f>
        <v/>
      </c>
      <c r="Z71" s="369" t="str">
        <f>IF($A71&lt;&gt;"", INDEX('13. Unit Utilization Rate'!$A$1:$O$101,ROW($E73),7), "")</f>
        <v/>
      </c>
      <c r="AA71" s="510" t="str">
        <f>IF($A71&lt;&gt;"", INDEX('14. Drawdown Rates'!$A$1:$O$101,ROW($E71),5), "")</f>
        <v/>
      </c>
      <c r="AB71" s="510" t="str">
        <f>IF($A71&lt;&gt;"", INDEX('15. Funds Expended'!$A$1:$P$101,ROW($E74),6), "")</f>
        <v/>
      </c>
      <c r="AC71" s="510" t="str">
        <f>IF($A71&lt;&gt;"", INDEX('16a-b. Cost per Household'!$A$1:$O$101,ROW($E72),7), "")</f>
        <v/>
      </c>
      <c r="AD71" s="510" t="str">
        <f>IF($A71&lt;&gt;"", INDEX('16c-d. Cost per Positive Exit'!$A$1:$O$101,ROW($E72),7), "")</f>
        <v/>
      </c>
      <c r="AE71" s="510" t="str">
        <f>IF($A71&lt;&gt;"", INDEX('17. Timely APR Submission'!$A$1:$O$101,ROW($E71),5), "")</f>
        <v/>
      </c>
      <c r="AF71" s="510" t="str">
        <f>IF($A71&lt;&gt;"", INDEX('18. HUD Monitoring'!$A$1:$O$101,ROW($E72),5), "")</f>
        <v/>
      </c>
      <c r="AG71" s="368" t="str">
        <f>IF($A71&lt;&gt;"", INDEX('19a. CoC Meetings'!$A$1:$P$101,ROW($E73),5), "")</f>
        <v/>
      </c>
      <c r="AH71" s="371" t="str">
        <f>IF($A71&lt;&gt;"", INDEX('19b-c. RHAB-LHOT Meetings'!$A$1:$P$101,ROW($E73),5), "")</f>
        <v/>
      </c>
      <c r="AI71" s="368" t="str">
        <f>IF($A71&lt;&gt;"", INDEX('20. CoC Trainings Events'!$A$1:$M$101,ROW($E73),3), "")</f>
        <v/>
      </c>
      <c r="AJ71" s="513" t="str">
        <f>IF($A71&lt;&gt;"", INDEX('21. HMIS Data Quality'!$A$1:$M$101,ROW($E73),6), "")</f>
        <v/>
      </c>
      <c r="AK71" s="513" t="str">
        <f>IF($A71&lt;&gt;"", INDEX('22. Timeliness of Data Entry'!$A$1:$O$101,ROW($E71),5), "")</f>
        <v/>
      </c>
      <c r="AL71" s="513" t="str">
        <f>IF($A71&lt;&gt;"", INDEX('25. HMIS Bed Inventory'!$A$1:$O$101,ROW($E71),5), "")</f>
        <v/>
      </c>
      <c r="AM71" s="513" t="str">
        <f>IF($A71&lt;&gt;"", INDEX('23. HMIS Participation Bonus'!$A$1:$O$101,ROW($E71),5), "")</f>
        <v/>
      </c>
    </row>
    <row r="72" spans="1:39" x14ac:dyDescent="0.25">
      <c r="A72" s="35" t="str">
        <f>IF(INDEX('CoC Ranking Data'!$A$1:$CF$106,ROW($E75),4)&lt;&gt;"",INDEX('CoC Ranking Data'!$A$1:$CF$106,ROW($E75),4),"")</f>
        <v/>
      </c>
      <c r="B72" s="35" t="str">
        <f>IF(INDEX('CoC Ranking Data'!$A$1:$CF$106,ROW($E75),5)&lt;&gt;"",INDEX('CoC Ranking Data'!$A$1:$CF$106,ROW($E75),5),"")</f>
        <v/>
      </c>
      <c r="C72" s="297" t="str">
        <f>IF(INDEX('CoC Ranking Data'!$A$1:$CF$106,ROW($E75),6)&lt;&gt;"",INDEX('CoC Ranking Data'!$A$1:$CF$106,ROW($E75),6),"")</f>
        <v/>
      </c>
      <c r="D72" s="297" t="str">
        <f>IF(INDEX('CoC Ranking Data'!$A$1:$CF$106,ROW($E75),7)&lt;&gt;"",INDEX('CoC Ranking Data'!$A$1:$CF$106,ROW($E75),7),"")</f>
        <v/>
      </c>
      <c r="E72" s="294"/>
      <c r="F72" s="663" t="str">
        <f t="shared" si="4"/>
        <v/>
      </c>
      <c r="G72" s="370"/>
      <c r="H72" s="370" t="str">
        <f t="shared" si="3"/>
        <v/>
      </c>
      <c r="I72" s="322" t="str">
        <f>IF($A72&lt;&gt;"", INDEX('1. Project Type'!$A$1:$O$101,ROW($E75),4), "")</f>
        <v/>
      </c>
      <c r="J72" s="322" t="str">
        <f>IF($A72&lt;&gt;"", INDEX('2. Severity of Needs'!$A$1:$O$101,ROW($E75),5), "")</f>
        <v/>
      </c>
      <c r="K72" s="322" t="str">
        <f>IF($A72&lt;&gt;"", INDEX('3. Percent Zero Income at Entry'!$A$1:$O$101,ROW($E75),5), "")</f>
        <v/>
      </c>
      <c r="L72" s="322" t="str">
        <f>IF($A72&lt;&gt;"", INDEX('4. Participant Eligibility'!$A$1:$N$101,ROW($E75),5), "")</f>
        <v/>
      </c>
      <c r="M72" s="322" t="str">
        <f>IF($A72&lt;&gt;"", INDEX('5. Housing First'!$A$1:$O$101,ROW($E72),5), "")</f>
        <v/>
      </c>
      <c r="N72" s="322" t="str">
        <f>IF($A72&lt;&gt;"", INDEX('6. Opening Doors Goals'!$A$1:$O$101,ROW($E74),5), "")</f>
        <v/>
      </c>
      <c r="O72" s="322" t="str">
        <f>IF($A72&lt;&gt;"", INDEX('6. Safety Improvement (DV Only)'!$A$1:$O$101,ROW($E74),4), "")</f>
        <v/>
      </c>
      <c r="P72" s="322" t="str">
        <f>IF($A72&lt;&gt;"", INDEX('7.Access to Mainstream Benefits'!$A$1:$O$101,ROW($E73),4), "")</f>
        <v/>
      </c>
      <c r="Q72" s="322" t="str">
        <f>IF($A72&lt;&gt;"", INDEX('8.Connect to Maintream Benefits'!$A$1:$O$101,ROW($E73),6), "")</f>
        <v/>
      </c>
      <c r="R72" s="499" t="str">
        <f>IF($A72&lt;&gt;"", INDEX('10. Application Narrative'!$A$1:$O$101,ROW($E72),4), "")</f>
        <v/>
      </c>
      <c r="S72" s="367" t="str">
        <f>IF($A72&lt;&gt;"", INDEX('9. Length of Stay'!$A$1:$O$99,ROW($E74),5), "")</f>
        <v/>
      </c>
      <c r="T72" s="367" t="str">
        <f>IF($A72&lt;&gt;"", INDEX('10a. Housing Stability (TH,SSO)'!$A$1:$O$101,ROW($E75),5), "")</f>
        <v/>
      </c>
      <c r="U72" s="367" t="str">
        <f>IF($A72&lt;&gt;"", INDEX('10b.Housing Stability (RRH,PSH)'!$A$1:$O$101,ROW($E75),5), "")</f>
        <v/>
      </c>
      <c r="V72" s="367" t="str">
        <f>IF($A72&lt;&gt;"", INDEX('11. Returns to Homelessness'!$A$1:$O$101,ROW($E74),5), "")</f>
        <v/>
      </c>
      <c r="W72" s="367" t="str">
        <f>IF($A72&lt;&gt;"", INDEX('12a. Earned Income Growth'!$A$1:$N$101,ROW($E75),5), "")</f>
        <v/>
      </c>
      <c r="X72" s="367" t="str">
        <f>IF($A72&lt;&gt;"", INDEX('12b. NonEarned Income Growth'!$A$1:$N$101,ROW($E75),5), "")</f>
        <v/>
      </c>
      <c r="Y72" s="367" t="str">
        <f>IF($A72&lt;&gt;"", INDEX('12c. Total Income Growth'!$A$1:$O$101,ROW($E75),5), "")</f>
        <v/>
      </c>
      <c r="Z72" s="369" t="str">
        <f>IF($A72&lt;&gt;"", INDEX('13. Unit Utilization Rate'!$A$1:$O$101,ROW($E74),7), "")</f>
        <v/>
      </c>
      <c r="AA72" s="510" t="str">
        <f>IF($A72&lt;&gt;"", INDEX('14. Drawdown Rates'!$A$1:$O$101,ROW($E72),5), "")</f>
        <v/>
      </c>
      <c r="AB72" s="510" t="str">
        <f>IF($A72&lt;&gt;"", INDEX('15. Funds Expended'!$A$1:$P$101,ROW($E75),6), "")</f>
        <v/>
      </c>
      <c r="AC72" s="510" t="str">
        <f>IF($A72&lt;&gt;"", INDEX('16a-b. Cost per Household'!$A$1:$O$101,ROW($E73),7), "")</f>
        <v/>
      </c>
      <c r="AD72" s="510" t="str">
        <f>IF($A72&lt;&gt;"", INDEX('16c-d. Cost per Positive Exit'!$A$1:$O$101,ROW($E73),7), "")</f>
        <v/>
      </c>
      <c r="AE72" s="510" t="str">
        <f>IF($A72&lt;&gt;"", INDEX('17. Timely APR Submission'!$A$1:$O$101,ROW($E72),5), "")</f>
        <v/>
      </c>
      <c r="AF72" s="510" t="str">
        <f>IF($A72&lt;&gt;"", INDEX('18. HUD Monitoring'!$A$1:$O$101,ROW($E73),5), "")</f>
        <v/>
      </c>
      <c r="AG72" s="368" t="str">
        <f>IF($A72&lt;&gt;"", INDEX('19a. CoC Meetings'!$A$1:$P$101,ROW($E74),5), "")</f>
        <v/>
      </c>
      <c r="AH72" s="371" t="str">
        <f>IF($A72&lt;&gt;"", INDEX('19b-c. RHAB-LHOT Meetings'!$A$1:$P$101,ROW($E74),5), "")</f>
        <v/>
      </c>
      <c r="AI72" s="368" t="str">
        <f>IF($A72&lt;&gt;"", INDEX('20. CoC Trainings Events'!$A$1:$M$101,ROW($E74),3), "")</f>
        <v/>
      </c>
      <c r="AJ72" s="513" t="str">
        <f>IF($A72&lt;&gt;"", INDEX('21. HMIS Data Quality'!$A$1:$M$101,ROW($E74),6), "")</f>
        <v/>
      </c>
      <c r="AK72" s="513" t="str">
        <f>IF($A72&lt;&gt;"", INDEX('22. Timeliness of Data Entry'!$A$1:$O$101,ROW($E72),5), "")</f>
        <v/>
      </c>
      <c r="AL72" s="513" t="str">
        <f>IF($A72&lt;&gt;"", INDEX('25. HMIS Bed Inventory'!$A$1:$O$101,ROW($E72),5), "")</f>
        <v/>
      </c>
      <c r="AM72" s="513" t="str">
        <f>IF($A72&lt;&gt;"", INDEX('23. HMIS Participation Bonus'!$A$1:$O$101,ROW($E72),5), "")</f>
        <v/>
      </c>
    </row>
    <row r="73" spans="1:39" x14ac:dyDescent="0.25">
      <c r="A73" s="35" t="str">
        <f>IF(INDEX('CoC Ranking Data'!$A$1:$CF$106,ROW($E76),4)&lt;&gt;"",INDEX('CoC Ranking Data'!$A$1:$CF$106,ROW($E76),4),"")</f>
        <v/>
      </c>
      <c r="B73" s="35" t="str">
        <f>IF(INDEX('CoC Ranking Data'!$A$1:$CF$106,ROW($E76),5)&lt;&gt;"",INDEX('CoC Ranking Data'!$A$1:$CF$106,ROW($E76),5),"")</f>
        <v/>
      </c>
      <c r="C73" s="297" t="str">
        <f>IF(INDEX('CoC Ranking Data'!$A$1:$CF$106,ROW($E76),6)&lt;&gt;"",INDEX('CoC Ranking Data'!$A$1:$CF$106,ROW($E76),6),"")</f>
        <v/>
      </c>
      <c r="D73" s="297" t="str">
        <f>IF(INDEX('CoC Ranking Data'!$A$1:$CF$106,ROW($E76),7)&lt;&gt;"",INDEX('CoC Ranking Data'!$A$1:$CF$106,ROW($E76),7),"")</f>
        <v/>
      </c>
      <c r="E73" s="294"/>
      <c r="F73" s="663" t="str">
        <f t="shared" si="4"/>
        <v/>
      </c>
      <c r="G73" s="370"/>
      <c r="H73" s="370" t="str">
        <f t="shared" si="3"/>
        <v/>
      </c>
      <c r="I73" s="322" t="str">
        <f>IF($A73&lt;&gt;"", INDEX('1. Project Type'!$A$1:$O$101,ROW($E76),4), "")</f>
        <v/>
      </c>
      <c r="J73" s="322" t="str">
        <f>IF($A73&lt;&gt;"", INDEX('2. Severity of Needs'!$A$1:$O$101,ROW($E76),5), "")</f>
        <v/>
      </c>
      <c r="K73" s="322" t="str">
        <f>IF($A73&lt;&gt;"", INDEX('3. Percent Zero Income at Entry'!$A$1:$O$101,ROW($E76),5), "")</f>
        <v/>
      </c>
      <c r="L73" s="322" t="str">
        <f>IF($A73&lt;&gt;"", INDEX('4. Participant Eligibility'!$A$1:$N$101,ROW($E76),5), "")</f>
        <v/>
      </c>
      <c r="M73" s="322" t="str">
        <f>IF($A73&lt;&gt;"", INDEX('5. Housing First'!$A$1:$O$101,ROW($E73),5), "")</f>
        <v/>
      </c>
      <c r="N73" s="322" t="str">
        <f>IF($A73&lt;&gt;"", INDEX('6. Opening Doors Goals'!$A$1:$O$101,ROW($E75),5), "")</f>
        <v/>
      </c>
      <c r="O73" s="322" t="str">
        <f>IF($A73&lt;&gt;"", INDEX('6. Safety Improvement (DV Only)'!$A$1:$O$101,ROW($E75),4), "")</f>
        <v/>
      </c>
      <c r="P73" s="322" t="str">
        <f>IF($A73&lt;&gt;"", INDEX('7.Access to Mainstream Benefits'!$A$1:$O$101,ROW($E74),4), "")</f>
        <v/>
      </c>
      <c r="Q73" s="322" t="str">
        <f>IF($A73&lt;&gt;"", INDEX('8.Connect to Maintream Benefits'!$A$1:$O$101,ROW($E74),6), "")</f>
        <v/>
      </c>
      <c r="R73" s="499" t="str">
        <f>IF($A73&lt;&gt;"", INDEX('10. Application Narrative'!$A$1:$O$101,ROW($E73),4), "")</f>
        <v/>
      </c>
      <c r="S73" s="367" t="str">
        <f>IF($A73&lt;&gt;"", INDEX('9. Length of Stay'!$A$1:$O$99,ROW($E75),5), "")</f>
        <v/>
      </c>
      <c r="T73" s="367" t="str">
        <f>IF($A73&lt;&gt;"", INDEX('10a. Housing Stability (TH,SSO)'!$A$1:$O$101,ROW($E76),5), "")</f>
        <v/>
      </c>
      <c r="U73" s="367" t="str">
        <f>IF($A73&lt;&gt;"", INDEX('10b.Housing Stability (RRH,PSH)'!$A$1:$O$101,ROW($E76),5), "")</f>
        <v/>
      </c>
      <c r="V73" s="367" t="str">
        <f>IF($A73&lt;&gt;"", INDEX('11. Returns to Homelessness'!$A$1:$O$101,ROW($E75),5), "")</f>
        <v/>
      </c>
      <c r="W73" s="367" t="str">
        <f>IF($A73&lt;&gt;"", INDEX('12a. Earned Income Growth'!$A$1:$N$101,ROW($E76),5), "")</f>
        <v/>
      </c>
      <c r="X73" s="367" t="str">
        <f>IF($A73&lt;&gt;"", INDEX('12b. NonEarned Income Growth'!$A$1:$N$101,ROW($E76),5), "")</f>
        <v/>
      </c>
      <c r="Y73" s="367" t="str">
        <f>IF($A73&lt;&gt;"", INDEX('12c. Total Income Growth'!$A$1:$O$101,ROW($E76),5), "")</f>
        <v/>
      </c>
      <c r="Z73" s="369" t="str">
        <f>IF($A73&lt;&gt;"", INDEX('13. Unit Utilization Rate'!$A$1:$O$101,ROW($E75),7), "")</f>
        <v/>
      </c>
      <c r="AA73" s="510" t="str">
        <f>IF($A73&lt;&gt;"", INDEX('14. Drawdown Rates'!$A$1:$O$101,ROW($E73),5), "")</f>
        <v/>
      </c>
      <c r="AB73" s="510" t="str">
        <f>IF($A73&lt;&gt;"", INDEX('15. Funds Expended'!$A$1:$P$101,ROW($E76),6), "")</f>
        <v/>
      </c>
      <c r="AC73" s="510" t="str">
        <f>IF($A73&lt;&gt;"", INDEX('16a-b. Cost per Household'!$A$1:$O$101,ROW($E74),7), "")</f>
        <v/>
      </c>
      <c r="AD73" s="510" t="str">
        <f>IF($A73&lt;&gt;"", INDEX('16c-d. Cost per Positive Exit'!$A$1:$O$101,ROW($E74),7), "")</f>
        <v/>
      </c>
      <c r="AE73" s="510" t="str">
        <f>IF($A73&lt;&gt;"", INDEX('17. Timely APR Submission'!$A$1:$O$101,ROW($E73),5), "")</f>
        <v/>
      </c>
      <c r="AF73" s="510" t="str">
        <f>IF($A73&lt;&gt;"", INDEX('18. HUD Monitoring'!$A$1:$O$101,ROW($E74),5), "")</f>
        <v/>
      </c>
      <c r="AG73" s="368" t="str">
        <f>IF($A73&lt;&gt;"", INDEX('19a. CoC Meetings'!$A$1:$P$101,ROW($E75),5), "")</f>
        <v/>
      </c>
      <c r="AH73" s="371" t="str">
        <f>IF($A73&lt;&gt;"", INDEX('19b-c. RHAB-LHOT Meetings'!$A$1:$P$101,ROW($E75),5), "")</f>
        <v/>
      </c>
      <c r="AI73" s="368" t="str">
        <f>IF($A73&lt;&gt;"", INDEX('20. CoC Trainings Events'!$A$1:$M$101,ROW($E75),3), "")</f>
        <v/>
      </c>
      <c r="AJ73" s="513" t="str">
        <f>IF($A73&lt;&gt;"", INDEX('21. HMIS Data Quality'!$A$1:$M$101,ROW($E75),6), "")</f>
        <v/>
      </c>
      <c r="AK73" s="513" t="str">
        <f>IF($A73&lt;&gt;"", INDEX('22. Timeliness of Data Entry'!$A$1:$O$101,ROW($E73),5), "")</f>
        <v/>
      </c>
      <c r="AL73" s="513" t="str">
        <f>IF($A73&lt;&gt;"", INDEX('25. HMIS Bed Inventory'!$A$1:$O$101,ROW($E73),5), "")</f>
        <v/>
      </c>
      <c r="AM73" s="513" t="str">
        <f>IF($A73&lt;&gt;"", INDEX('23. HMIS Participation Bonus'!$A$1:$O$101,ROW($E73),5), "")</f>
        <v/>
      </c>
    </row>
    <row r="74" spans="1:39" x14ac:dyDescent="0.25">
      <c r="A74" s="35" t="str">
        <f>IF(INDEX('CoC Ranking Data'!$A$1:$CF$106,ROW($E77),4)&lt;&gt;"",INDEX('CoC Ranking Data'!$A$1:$CF$106,ROW($E77),4),"")</f>
        <v/>
      </c>
      <c r="B74" s="35" t="str">
        <f>IF(INDEX('CoC Ranking Data'!$A$1:$CF$106,ROW($E77),5)&lt;&gt;"",INDEX('CoC Ranking Data'!$A$1:$CF$106,ROW($E77),5),"")</f>
        <v/>
      </c>
      <c r="C74" s="297" t="str">
        <f>IF(INDEX('CoC Ranking Data'!$A$1:$CF$106,ROW($E77),6)&lt;&gt;"",INDEX('CoC Ranking Data'!$A$1:$CF$106,ROW($E77),6),"")</f>
        <v/>
      </c>
      <c r="D74" s="297" t="str">
        <f>IF(INDEX('CoC Ranking Data'!$A$1:$CF$106,ROW($E77),7)&lt;&gt;"",INDEX('CoC Ranking Data'!$A$1:$CF$106,ROW($E77),7),"")</f>
        <v/>
      </c>
      <c r="E74" s="294"/>
      <c r="F74" s="663" t="str">
        <f t="shared" si="4"/>
        <v/>
      </c>
      <c r="G74" s="370"/>
      <c r="H74" s="370" t="str">
        <f t="shared" si="3"/>
        <v/>
      </c>
      <c r="I74" s="322" t="str">
        <f>IF($A74&lt;&gt;"", INDEX('1. Project Type'!$A$1:$O$101,ROW($E77),4), "")</f>
        <v/>
      </c>
      <c r="J74" s="322" t="str">
        <f>IF($A74&lt;&gt;"", INDEX('2. Severity of Needs'!$A$1:$O$101,ROW($E77),5), "")</f>
        <v/>
      </c>
      <c r="K74" s="322" t="str">
        <f>IF($A74&lt;&gt;"", INDEX('3. Percent Zero Income at Entry'!$A$1:$O$101,ROW($E77),5), "")</f>
        <v/>
      </c>
      <c r="L74" s="322" t="str">
        <f>IF($A74&lt;&gt;"", INDEX('4. Participant Eligibility'!$A$1:$N$101,ROW($E77),5), "")</f>
        <v/>
      </c>
      <c r="M74" s="322" t="str">
        <f>IF($A74&lt;&gt;"", INDEX('5. Housing First'!$A$1:$O$101,ROW($E74),5), "")</f>
        <v/>
      </c>
      <c r="N74" s="322" t="str">
        <f>IF($A74&lt;&gt;"", INDEX('6. Opening Doors Goals'!$A$1:$O$101,ROW($E76),5), "")</f>
        <v/>
      </c>
      <c r="O74" s="322" t="str">
        <f>IF($A74&lt;&gt;"", INDEX('6. Safety Improvement (DV Only)'!$A$1:$O$101,ROW($E76),4), "")</f>
        <v/>
      </c>
      <c r="P74" s="322" t="str">
        <f>IF($A74&lt;&gt;"", INDEX('7.Access to Mainstream Benefits'!$A$1:$O$101,ROW($E75),4), "")</f>
        <v/>
      </c>
      <c r="Q74" s="322" t="str">
        <f>IF($A74&lt;&gt;"", INDEX('8.Connect to Maintream Benefits'!$A$1:$O$101,ROW($E75),6), "")</f>
        <v/>
      </c>
      <c r="R74" s="499" t="str">
        <f>IF($A74&lt;&gt;"", INDEX('10. Application Narrative'!$A$1:$O$101,ROW($E74),4), "")</f>
        <v/>
      </c>
      <c r="S74" s="367" t="str">
        <f>IF($A74&lt;&gt;"", INDEX('9. Length of Stay'!$A$1:$O$99,ROW($E76),5), "")</f>
        <v/>
      </c>
      <c r="T74" s="367" t="str">
        <f>IF($A74&lt;&gt;"", INDEX('10a. Housing Stability (TH,SSO)'!$A$1:$O$101,ROW($E77),5), "")</f>
        <v/>
      </c>
      <c r="U74" s="367" t="str">
        <f>IF($A74&lt;&gt;"", INDEX('10b.Housing Stability (RRH,PSH)'!$A$1:$O$101,ROW($E77),5), "")</f>
        <v/>
      </c>
      <c r="V74" s="367" t="str">
        <f>IF($A74&lt;&gt;"", INDEX('11. Returns to Homelessness'!$A$1:$O$101,ROW($E76),5), "")</f>
        <v/>
      </c>
      <c r="W74" s="367" t="str">
        <f>IF($A74&lt;&gt;"", INDEX('12a. Earned Income Growth'!$A$1:$N$101,ROW($E77),5), "")</f>
        <v/>
      </c>
      <c r="X74" s="367" t="str">
        <f>IF($A74&lt;&gt;"", INDEX('12b. NonEarned Income Growth'!$A$1:$N$101,ROW($E77),5), "")</f>
        <v/>
      </c>
      <c r="Y74" s="367" t="str">
        <f>IF($A74&lt;&gt;"", INDEX('12c. Total Income Growth'!$A$1:$O$101,ROW($E77),5), "")</f>
        <v/>
      </c>
      <c r="Z74" s="369" t="str">
        <f>IF($A74&lt;&gt;"", INDEX('13. Unit Utilization Rate'!$A$1:$O$101,ROW($E76),7), "")</f>
        <v/>
      </c>
      <c r="AA74" s="510" t="str">
        <f>IF($A74&lt;&gt;"", INDEX('14. Drawdown Rates'!$A$1:$O$101,ROW($E74),5), "")</f>
        <v/>
      </c>
      <c r="AB74" s="510" t="str">
        <f>IF($A74&lt;&gt;"", INDEX('15. Funds Expended'!$A$1:$P$101,ROW($E77),6), "")</f>
        <v/>
      </c>
      <c r="AC74" s="510" t="str">
        <f>IF($A74&lt;&gt;"", INDEX('16a-b. Cost per Household'!$A$1:$O$101,ROW($E75),7), "")</f>
        <v/>
      </c>
      <c r="AD74" s="510" t="str">
        <f>IF($A74&lt;&gt;"", INDEX('16c-d. Cost per Positive Exit'!$A$1:$O$101,ROW($E75),7), "")</f>
        <v/>
      </c>
      <c r="AE74" s="510" t="str">
        <f>IF($A74&lt;&gt;"", INDEX('17. Timely APR Submission'!$A$1:$O$101,ROW($E74),5), "")</f>
        <v/>
      </c>
      <c r="AF74" s="510" t="str">
        <f>IF($A74&lt;&gt;"", INDEX('18. HUD Monitoring'!$A$1:$O$101,ROW($E75),5), "")</f>
        <v/>
      </c>
      <c r="AG74" s="368" t="str">
        <f>IF($A74&lt;&gt;"", INDEX('19a. CoC Meetings'!$A$1:$P$101,ROW($E76),5), "")</f>
        <v/>
      </c>
      <c r="AH74" s="371" t="str">
        <f>IF($A74&lt;&gt;"", INDEX('19b-c. RHAB-LHOT Meetings'!$A$1:$P$101,ROW($E76),5), "")</f>
        <v/>
      </c>
      <c r="AI74" s="368" t="str">
        <f>IF($A74&lt;&gt;"", INDEX('20. CoC Trainings Events'!$A$1:$M$101,ROW($E76),3), "")</f>
        <v/>
      </c>
      <c r="AJ74" s="513" t="str">
        <f>IF($A74&lt;&gt;"", INDEX('21. HMIS Data Quality'!$A$1:$M$101,ROW($E76),6), "")</f>
        <v/>
      </c>
      <c r="AK74" s="513" t="str">
        <f>IF($A74&lt;&gt;"", INDEX('22. Timeliness of Data Entry'!$A$1:$O$101,ROW($E74),5), "")</f>
        <v/>
      </c>
      <c r="AL74" s="513" t="str">
        <f>IF($A74&lt;&gt;"", INDEX('25. HMIS Bed Inventory'!$A$1:$O$101,ROW($E74),5), "")</f>
        <v/>
      </c>
      <c r="AM74" s="513" t="str">
        <f>IF($A74&lt;&gt;"", INDEX('23. HMIS Participation Bonus'!$A$1:$O$101,ROW($E74),5), "")</f>
        <v/>
      </c>
    </row>
    <row r="75" spans="1:39" x14ac:dyDescent="0.25">
      <c r="A75" s="35" t="str">
        <f>IF(INDEX('CoC Ranking Data'!$A$1:$CF$106,ROW($E78),4)&lt;&gt;"",INDEX('CoC Ranking Data'!$A$1:$CF$106,ROW($E78),4),"")</f>
        <v/>
      </c>
      <c r="B75" s="35" t="str">
        <f>IF(INDEX('CoC Ranking Data'!$A$1:$CF$106,ROW($E78),5)&lt;&gt;"",INDEX('CoC Ranking Data'!$A$1:$CF$106,ROW($E78),5),"")</f>
        <v/>
      </c>
      <c r="C75" s="297" t="str">
        <f>IF(INDEX('CoC Ranking Data'!$A$1:$CF$106,ROW($E78),6)&lt;&gt;"",INDEX('CoC Ranking Data'!$A$1:$CF$106,ROW($E78),6),"")</f>
        <v/>
      </c>
      <c r="D75" s="297" t="str">
        <f>IF(INDEX('CoC Ranking Data'!$A$1:$CF$106,ROW($E78),7)&lt;&gt;"",INDEX('CoC Ranking Data'!$A$1:$CF$106,ROW($E78),7),"")</f>
        <v/>
      </c>
      <c r="E75" s="294"/>
      <c r="F75" s="663" t="str">
        <f t="shared" si="4"/>
        <v/>
      </c>
      <c r="G75" s="370"/>
      <c r="H75" s="370" t="str">
        <f t="shared" si="3"/>
        <v/>
      </c>
      <c r="I75" s="322" t="str">
        <f>IF($A75&lt;&gt;"", INDEX('1. Project Type'!$A$1:$O$101,ROW($E78),4), "")</f>
        <v/>
      </c>
      <c r="J75" s="322" t="str">
        <f>IF($A75&lt;&gt;"", INDEX('2. Severity of Needs'!$A$1:$O$101,ROW($E78),5), "")</f>
        <v/>
      </c>
      <c r="K75" s="322" t="str">
        <f>IF($A75&lt;&gt;"", INDEX('3. Percent Zero Income at Entry'!$A$1:$O$101,ROW($E78),5), "")</f>
        <v/>
      </c>
      <c r="L75" s="322" t="str">
        <f>IF($A75&lt;&gt;"", INDEX('4. Participant Eligibility'!$A$1:$N$101,ROW($E78),5), "")</f>
        <v/>
      </c>
      <c r="M75" s="322" t="str">
        <f>IF($A75&lt;&gt;"", INDEX('5. Housing First'!$A$1:$O$101,ROW($E75),5), "")</f>
        <v/>
      </c>
      <c r="N75" s="322" t="str">
        <f>IF($A75&lt;&gt;"", INDEX('6. Opening Doors Goals'!$A$1:$O$101,ROW($E77),5), "")</f>
        <v/>
      </c>
      <c r="O75" s="322" t="str">
        <f>IF($A75&lt;&gt;"", INDEX('6. Safety Improvement (DV Only)'!$A$1:$O$101,ROW($E77),4), "")</f>
        <v/>
      </c>
      <c r="P75" s="322" t="str">
        <f>IF($A75&lt;&gt;"", INDEX('7.Access to Mainstream Benefits'!$A$1:$O$101,ROW($E76),4), "")</f>
        <v/>
      </c>
      <c r="Q75" s="322" t="str">
        <f>IF($A75&lt;&gt;"", INDEX('8.Connect to Maintream Benefits'!$A$1:$O$101,ROW($E76),6), "")</f>
        <v/>
      </c>
      <c r="R75" s="499" t="str">
        <f>IF($A75&lt;&gt;"", INDEX('10. Application Narrative'!$A$1:$O$101,ROW($E75),4), "")</f>
        <v/>
      </c>
      <c r="S75" s="367" t="str">
        <f>IF($A75&lt;&gt;"", INDEX('9. Length of Stay'!$A$1:$O$99,ROW($E77),5), "")</f>
        <v/>
      </c>
      <c r="T75" s="367" t="str">
        <f>IF($A75&lt;&gt;"", INDEX('10a. Housing Stability (TH,SSO)'!$A$1:$O$101,ROW($E78),5), "")</f>
        <v/>
      </c>
      <c r="U75" s="367" t="str">
        <f>IF($A75&lt;&gt;"", INDEX('10b.Housing Stability (RRH,PSH)'!$A$1:$O$101,ROW($E78),5), "")</f>
        <v/>
      </c>
      <c r="V75" s="367" t="str">
        <f>IF($A75&lt;&gt;"", INDEX('11. Returns to Homelessness'!$A$1:$O$101,ROW($E77),5), "")</f>
        <v/>
      </c>
      <c r="W75" s="367" t="str">
        <f>IF($A75&lt;&gt;"", INDEX('12a. Earned Income Growth'!$A$1:$N$101,ROW($E78),5), "")</f>
        <v/>
      </c>
      <c r="X75" s="367" t="str">
        <f>IF($A75&lt;&gt;"", INDEX('12b. NonEarned Income Growth'!$A$1:$N$101,ROW($E78),5), "")</f>
        <v/>
      </c>
      <c r="Y75" s="367" t="str">
        <f>IF($A75&lt;&gt;"", INDEX('12c. Total Income Growth'!$A$1:$O$101,ROW($E78),5), "")</f>
        <v/>
      </c>
      <c r="Z75" s="369" t="str">
        <f>IF($A75&lt;&gt;"", INDEX('13. Unit Utilization Rate'!$A$1:$O$101,ROW($E77),7), "")</f>
        <v/>
      </c>
      <c r="AA75" s="510" t="str">
        <f>IF($A75&lt;&gt;"", INDEX('14. Drawdown Rates'!$A$1:$O$101,ROW($E75),5), "")</f>
        <v/>
      </c>
      <c r="AB75" s="510" t="str">
        <f>IF($A75&lt;&gt;"", INDEX('15. Funds Expended'!$A$1:$P$101,ROW($E78),6), "")</f>
        <v/>
      </c>
      <c r="AC75" s="510" t="str">
        <f>IF($A75&lt;&gt;"", INDEX('16a-b. Cost per Household'!$A$1:$O$101,ROW($E76),7), "")</f>
        <v/>
      </c>
      <c r="AD75" s="510" t="str">
        <f>IF($A75&lt;&gt;"", INDEX('16c-d. Cost per Positive Exit'!$A$1:$O$101,ROW($E76),7), "")</f>
        <v/>
      </c>
      <c r="AE75" s="510" t="str">
        <f>IF($A75&lt;&gt;"", INDEX('17. Timely APR Submission'!$A$1:$O$101,ROW($E75),5), "")</f>
        <v/>
      </c>
      <c r="AF75" s="510" t="str">
        <f>IF($A75&lt;&gt;"", INDEX('18. HUD Monitoring'!$A$1:$O$101,ROW($E76),5), "")</f>
        <v/>
      </c>
      <c r="AG75" s="368" t="str">
        <f>IF($A75&lt;&gt;"", INDEX('19a. CoC Meetings'!$A$1:$P$101,ROW($E77),5), "")</f>
        <v/>
      </c>
      <c r="AH75" s="371" t="str">
        <f>IF($A75&lt;&gt;"", INDEX('19b-c. RHAB-LHOT Meetings'!$A$1:$P$101,ROW($E77),5), "")</f>
        <v/>
      </c>
      <c r="AI75" s="368" t="str">
        <f>IF($A75&lt;&gt;"", INDEX('20. CoC Trainings Events'!$A$1:$M$101,ROW($E77),3), "")</f>
        <v/>
      </c>
      <c r="AJ75" s="513" t="str">
        <f>IF($A75&lt;&gt;"", INDEX('21. HMIS Data Quality'!$A$1:$M$101,ROW($E77),6), "")</f>
        <v/>
      </c>
      <c r="AK75" s="513" t="str">
        <f>IF($A75&lt;&gt;"", INDEX('22. Timeliness of Data Entry'!$A$1:$O$101,ROW($E75),5), "")</f>
        <v/>
      </c>
      <c r="AL75" s="513" t="str">
        <f>IF($A75&lt;&gt;"", INDEX('25. HMIS Bed Inventory'!$A$1:$O$101,ROW($E75),5), "")</f>
        <v/>
      </c>
      <c r="AM75" s="513" t="str">
        <f>IF($A75&lt;&gt;"", INDEX('23. HMIS Participation Bonus'!$A$1:$O$101,ROW($E75),5), "")</f>
        <v/>
      </c>
    </row>
    <row r="76" spans="1:39" x14ac:dyDescent="0.25">
      <c r="A76" s="35" t="str">
        <f>IF(INDEX('CoC Ranking Data'!$A$1:$CF$106,ROW($E79),4)&lt;&gt;"",INDEX('CoC Ranking Data'!$A$1:$CF$106,ROW($E79),4),"")</f>
        <v/>
      </c>
      <c r="B76" s="35" t="str">
        <f>IF(INDEX('CoC Ranking Data'!$A$1:$CF$106,ROW($E79),5)&lt;&gt;"",INDEX('CoC Ranking Data'!$A$1:$CF$106,ROW($E79),5),"")</f>
        <v/>
      </c>
      <c r="C76" s="297" t="str">
        <f>IF(INDEX('CoC Ranking Data'!$A$1:$CF$106,ROW($E79),6)&lt;&gt;"",INDEX('CoC Ranking Data'!$A$1:$CF$106,ROW($E79),6),"")</f>
        <v/>
      </c>
      <c r="D76" s="297" t="str">
        <f>IF(INDEX('CoC Ranking Data'!$A$1:$CF$106,ROW($E79),7)&lt;&gt;"",INDEX('CoC Ranking Data'!$A$1:$CF$106,ROW($E79),7),"")</f>
        <v/>
      </c>
      <c r="E76" s="294"/>
      <c r="F76" s="663" t="str">
        <f t="shared" si="4"/>
        <v/>
      </c>
      <c r="G76" s="370"/>
      <c r="H76" s="370" t="str">
        <f t="shared" si="3"/>
        <v/>
      </c>
      <c r="I76" s="322" t="str">
        <f>IF($A76&lt;&gt;"", INDEX('1. Project Type'!$A$1:$O$101,ROW($E79),4), "")</f>
        <v/>
      </c>
      <c r="J76" s="322" t="str">
        <f>IF($A76&lt;&gt;"", INDEX('2. Severity of Needs'!$A$1:$O$101,ROW($E79),5), "")</f>
        <v/>
      </c>
      <c r="K76" s="322" t="str">
        <f>IF($A76&lt;&gt;"", INDEX('3. Percent Zero Income at Entry'!$A$1:$O$101,ROW($E79),5), "")</f>
        <v/>
      </c>
      <c r="L76" s="322" t="str">
        <f>IF($A76&lt;&gt;"", INDEX('4. Participant Eligibility'!$A$1:$N$101,ROW($E79),5), "")</f>
        <v/>
      </c>
      <c r="M76" s="322" t="str">
        <f>IF($A76&lt;&gt;"", INDEX('5. Housing First'!$A$1:$O$101,ROW($E76),5), "")</f>
        <v/>
      </c>
      <c r="N76" s="322" t="str">
        <f>IF($A76&lt;&gt;"", INDEX('6. Opening Doors Goals'!$A$1:$O$101,ROW($E78),5), "")</f>
        <v/>
      </c>
      <c r="O76" s="322" t="str">
        <f>IF($A76&lt;&gt;"", INDEX('6. Safety Improvement (DV Only)'!$A$1:$O$101,ROW($E78),4), "")</f>
        <v/>
      </c>
      <c r="P76" s="322" t="str">
        <f>IF($A76&lt;&gt;"", INDEX('7.Access to Mainstream Benefits'!$A$1:$O$101,ROW($E77),4), "")</f>
        <v/>
      </c>
      <c r="Q76" s="322" t="str">
        <f>IF($A76&lt;&gt;"", INDEX('8.Connect to Maintream Benefits'!$A$1:$O$101,ROW($E77),6), "")</f>
        <v/>
      </c>
      <c r="R76" s="499" t="str">
        <f>IF($A76&lt;&gt;"", INDEX('10. Application Narrative'!$A$1:$O$101,ROW($E76),4), "")</f>
        <v/>
      </c>
      <c r="S76" s="367" t="str">
        <f>IF($A76&lt;&gt;"", INDEX('9. Length of Stay'!$A$1:$O$99,ROW($E78),5), "")</f>
        <v/>
      </c>
      <c r="T76" s="367" t="str">
        <f>IF($A76&lt;&gt;"", INDEX('10a. Housing Stability (TH,SSO)'!$A$1:$O$101,ROW($E79),5), "")</f>
        <v/>
      </c>
      <c r="U76" s="367" t="str">
        <f>IF($A76&lt;&gt;"", INDEX('10b.Housing Stability (RRH,PSH)'!$A$1:$O$101,ROW($E79),5), "")</f>
        <v/>
      </c>
      <c r="V76" s="367" t="str">
        <f>IF($A76&lt;&gt;"", INDEX('11. Returns to Homelessness'!$A$1:$O$101,ROW($E78),5), "")</f>
        <v/>
      </c>
      <c r="W76" s="367" t="str">
        <f>IF($A76&lt;&gt;"", INDEX('12a. Earned Income Growth'!$A$1:$N$101,ROW($E79),5), "")</f>
        <v/>
      </c>
      <c r="X76" s="367" t="str">
        <f>IF($A76&lt;&gt;"", INDEX('12b. NonEarned Income Growth'!$A$1:$N$101,ROW($E79),5), "")</f>
        <v/>
      </c>
      <c r="Y76" s="367" t="str">
        <f>IF($A76&lt;&gt;"", INDEX('12c. Total Income Growth'!$A$1:$O$101,ROW($E79),5), "")</f>
        <v/>
      </c>
      <c r="Z76" s="369" t="str">
        <f>IF($A76&lt;&gt;"", INDEX('13. Unit Utilization Rate'!$A$1:$O$101,ROW($E78),7), "")</f>
        <v/>
      </c>
      <c r="AA76" s="510" t="str">
        <f>IF($A76&lt;&gt;"", INDEX('14. Drawdown Rates'!$A$1:$O$101,ROW($E76),5), "")</f>
        <v/>
      </c>
      <c r="AB76" s="510" t="str">
        <f>IF($A76&lt;&gt;"", INDEX('15. Funds Expended'!$A$1:$P$101,ROW($E79),6), "")</f>
        <v/>
      </c>
      <c r="AC76" s="510" t="str">
        <f>IF($A76&lt;&gt;"", INDEX('16a-b. Cost per Household'!$A$1:$O$101,ROW($E77),7), "")</f>
        <v/>
      </c>
      <c r="AD76" s="510" t="str">
        <f>IF($A76&lt;&gt;"", INDEX('16c-d. Cost per Positive Exit'!$A$1:$O$101,ROW($E77),7), "")</f>
        <v/>
      </c>
      <c r="AE76" s="510" t="str">
        <f>IF($A76&lt;&gt;"", INDEX('17. Timely APR Submission'!$A$1:$O$101,ROW($E76),5), "")</f>
        <v/>
      </c>
      <c r="AF76" s="510" t="str">
        <f>IF($A76&lt;&gt;"", INDEX('18. HUD Monitoring'!$A$1:$O$101,ROW($E77),5), "")</f>
        <v/>
      </c>
      <c r="AG76" s="368" t="str">
        <f>IF($A76&lt;&gt;"", INDEX('19a. CoC Meetings'!$A$1:$P$101,ROW($E78),5), "")</f>
        <v/>
      </c>
      <c r="AH76" s="371" t="str">
        <f>IF($A76&lt;&gt;"", INDEX('19b-c. RHAB-LHOT Meetings'!$A$1:$P$101,ROW($E78),5), "")</f>
        <v/>
      </c>
      <c r="AI76" s="368" t="str">
        <f>IF($A76&lt;&gt;"", INDEX('20. CoC Trainings Events'!$A$1:$M$101,ROW($E78),3), "")</f>
        <v/>
      </c>
      <c r="AJ76" s="513" t="str">
        <f>IF($A76&lt;&gt;"", INDEX('21. HMIS Data Quality'!$A$1:$M$101,ROW($E78),6), "")</f>
        <v/>
      </c>
      <c r="AK76" s="513" t="str">
        <f>IF($A76&lt;&gt;"", INDEX('22. Timeliness of Data Entry'!$A$1:$O$101,ROW($E76),5), "")</f>
        <v/>
      </c>
      <c r="AL76" s="513" t="str">
        <f>IF($A76&lt;&gt;"", INDEX('25. HMIS Bed Inventory'!$A$1:$O$101,ROW($E76),5), "")</f>
        <v/>
      </c>
      <c r="AM76" s="513" t="str">
        <f>IF($A76&lt;&gt;"", INDEX('23. HMIS Participation Bonus'!$A$1:$O$101,ROW($E76),5), "")</f>
        <v/>
      </c>
    </row>
    <row r="77" spans="1:39" x14ac:dyDescent="0.25">
      <c r="A77" s="35" t="str">
        <f>IF(INDEX('CoC Ranking Data'!$A$1:$CF$106,ROW($E80),4)&lt;&gt;"",INDEX('CoC Ranking Data'!$A$1:$CF$106,ROW($E80),4),"")</f>
        <v/>
      </c>
      <c r="B77" s="35" t="str">
        <f>IF(INDEX('CoC Ranking Data'!$A$1:$CF$106,ROW($E80),5)&lt;&gt;"",INDEX('CoC Ranking Data'!$A$1:$CF$106,ROW($E80),5),"")</f>
        <v/>
      </c>
      <c r="C77" s="297" t="str">
        <f>IF(INDEX('CoC Ranking Data'!$A$1:$CF$106,ROW($E80),6)&lt;&gt;"",INDEX('CoC Ranking Data'!$A$1:$CF$106,ROW($E80),6),"")</f>
        <v/>
      </c>
      <c r="D77" s="297" t="str">
        <f>IF(INDEX('CoC Ranking Data'!$A$1:$CF$106,ROW($E80),7)&lt;&gt;"",INDEX('CoC Ranking Data'!$A$1:$CF$106,ROW($E80),7),"")</f>
        <v/>
      </c>
      <c r="E77" s="294"/>
      <c r="F77" s="663" t="str">
        <f t="shared" si="4"/>
        <v/>
      </c>
      <c r="G77" s="370"/>
      <c r="H77" s="370" t="str">
        <f t="shared" si="3"/>
        <v/>
      </c>
      <c r="I77" s="322" t="str">
        <f>IF($A77&lt;&gt;"", INDEX('1. Project Type'!$A$1:$O$101,ROW($E80),4), "")</f>
        <v/>
      </c>
      <c r="J77" s="322" t="str">
        <f>IF($A77&lt;&gt;"", INDEX('2. Severity of Needs'!$A$1:$O$101,ROW($E80),5), "")</f>
        <v/>
      </c>
      <c r="K77" s="322" t="str">
        <f>IF($A77&lt;&gt;"", INDEX('3. Percent Zero Income at Entry'!$A$1:$O$101,ROW($E80),5), "")</f>
        <v/>
      </c>
      <c r="L77" s="322" t="str">
        <f>IF($A77&lt;&gt;"", INDEX('4. Participant Eligibility'!$A$1:$N$101,ROW($E80),5), "")</f>
        <v/>
      </c>
      <c r="M77" s="322" t="str">
        <f>IF($A77&lt;&gt;"", INDEX('5. Housing First'!$A$1:$O$101,ROW($E77),5), "")</f>
        <v/>
      </c>
      <c r="N77" s="322" t="str">
        <f>IF($A77&lt;&gt;"", INDEX('6. Opening Doors Goals'!$A$1:$O$101,ROW($E79),5), "")</f>
        <v/>
      </c>
      <c r="O77" s="322" t="str">
        <f>IF($A77&lt;&gt;"", INDEX('6. Safety Improvement (DV Only)'!$A$1:$O$101,ROW($E79),4), "")</f>
        <v/>
      </c>
      <c r="P77" s="322" t="str">
        <f>IF($A77&lt;&gt;"", INDEX('7.Access to Mainstream Benefits'!$A$1:$O$101,ROW($E78),4), "")</f>
        <v/>
      </c>
      <c r="Q77" s="322" t="str">
        <f>IF($A77&lt;&gt;"", INDEX('8.Connect to Maintream Benefits'!$A$1:$O$101,ROW($E78),6), "")</f>
        <v/>
      </c>
      <c r="R77" s="499" t="str">
        <f>IF($A77&lt;&gt;"", INDEX('10. Application Narrative'!$A$1:$O$101,ROW($E77),4), "")</f>
        <v/>
      </c>
      <c r="S77" s="367" t="str">
        <f>IF($A77&lt;&gt;"", INDEX('9. Length of Stay'!$A$1:$O$99,ROW($E79),5), "")</f>
        <v/>
      </c>
      <c r="T77" s="367" t="str">
        <f>IF($A77&lt;&gt;"", INDEX('10a. Housing Stability (TH,SSO)'!$A$1:$O$101,ROW($E80),5), "")</f>
        <v/>
      </c>
      <c r="U77" s="367" t="str">
        <f>IF($A77&lt;&gt;"", INDEX('10b.Housing Stability (RRH,PSH)'!$A$1:$O$101,ROW($E80),5), "")</f>
        <v/>
      </c>
      <c r="V77" s="367" t="str">
        <f>IF($A77&lt;&gt;"", INDEX('11. Returns to Homelessness'!$A$1:$O$101,ROW($E79),5), "")</f>
        <v/>
      </c>
      <c r="W77" s="367" t="str">
        <f>IF($A77&lt;&gt;"", INDEX('12a. Earned Income Growth'!$A$1:$N$101,ROW($E80),5), "")</f>
        <v/>
      </c>
      <c r="X77" s="367" t="str">
        <f>IF($A77&lt;&gt;"", INDEX('12b. NonEarned Income Growth'!$A$1:$N$101,ROW($E80),5), "")</f>
        <v/>
      </c>
      <c r="Y77" s="367" t="str">
        <f>IF($A77&lt;&gt;"", INDEX('12c. Total Income Growth'!$A$1:$O$101,ROW($E80),5), "")</f>
        <v/>
      </c>
      <c r="Z77" s="369" t="str">
        <f>IF($A77&lt;&gt;"", INDEX('13. Unit Utilization Rate'!$A$1:$O$101,ROW($E79),7), "")</f>
        <v/>
      </c>
      <c r="AA77" s="510" t="str">
        <f>IF($A77&lt;&gt;"", INDEX('14. Drawdown Rates'!$A$1:$O$101,ROW($E77),5), "")</f>
        <v/>
      </c>
      <c r="AB77" s="510" t="str">
        <f>IF($A77&lt;&gt;"", INDEX('15. Funds Expended'!$A$1:$P$101,ROW($E80),6), "")</f>
        <v/>
      </c>
      <c r="AC77" s="510" t="str">
        <f>IF($A77&lt;&gt;"", INDEX('16a-b. Cost per Household'!$A$1:$O$101,ROW($E78),7), "")</f>
        <v/>
      </c>
      <c r="AD77" s="510" t="str">
        <f>IF($A77&lt;&gt;"", INDEX('16c-d. Cost per Positive Exit'!$A$1:$O$101,ROW($E78),7), "")</f>
        <v/>
      </c>
      <c r="AE77" s="510" t="str">
        <f>IF($A77&lt;&gt;"", INDEX('17. Timely APR Submission'!$A$1:$O$101,ROW($E77),5), "")</f>
        <v/>
      </c>
      <c r="AF77" s="510" t="str">
        <f>IF($A77&lt;&gt;"", INDEX('18. HUD Monitoring'!$A$1:$O$101,ROW($E78),5), "")</f>
        <v/>
      </c>
      <c r="AG77" s="368" t="str">
        <f>IF($A77&lt;&gt;"", INDEX('19a. CoC Meetings'!$A$1:$P$101,ROW($E79),5), "")</f>
        <v/>
      </c>
      <c r="AH77" s="371" t="str">
        <f>IF($A77&lt;&gt;"", INDEX('19b-c. RHAB-LHOT Meetings'!$A$1:$P$101,ROW($E79),5), "")</f>
        <v/>
      </c>
      <c r="AI77" s="368" t="str">
        <f>IF($A77&lt;&gt;"", INDEX('20. CoC Trainings Events'!$A$1:$M$101,ROW($E79),3), "")</f>
        <v/>
      </c>
      <c r="AJ77" s="513" t="str">
        <f>IF($A77&lt;&gt;"", INDEX('21. HMIS Data Quality'!$A$1:$M$101,ROW($E79),6), "")</f>
        <v/>
      </c>
      <c r="AK77" s="513" t="str">
        <f>IF($A77&lt;&gt;"", INDEX('22. Timeliness of Data Entry'!$A$1:$O$101,ROW($E77),5), "")</f>
        <v/>
      </c>
      <c r="AL77" s="513" t="str">
        <f>IF($A77&lt;&gt;"", INDEX('25. HMIS Bed Inventory'!$A$1:$O$101,ROW($E77),5), "")</f>
        <v/>
      </c>
      <c r="AM77" s="513" t="str">
        <f>IF($A77&lt;&gt;"", INDEX('23. HMIS Participation Bonus'!$A$1:$O$101,ROW($E77),5), "")</f>
        <v/>
      </c>
    </row>
    <row r="78" spans="1:39" x14ac:dyDescent="0.25">
      <c r="A78" s="35" t="str">
        <f>IF(INDEX('CoC Ranking Data'!$A$1:$CF$106,ROW($E81),4)&lt;&gt;"",INDEX('CoC Ranking Data'!$A$1:$CF$106,ROW($E81),4),"")</f>
        <v/>
      </c>
      <c r="B78" s="35" t="str">
        <f>IF(INDEX('CoC Ranking Data'!$A$1:$CF$106,ROW($E81),5)&lt;&gt;"",INDEX('CoC Ranking Data'!$A$1:$CF$106,ROW($E81),5),"")</f>
        <v/>
      </c>
      <c r="C78" s="297" t="str">
        <f>IF(INDEX('CoC Ranking Data'!$A$1:$CF$106,ROW($E81),6)&lt;&gt;"",INDEX('CoC Ranking Data'!$A$1:$CF$106,ROW($E81),6),"")</f>
        <v/>
      </c>
      <c r="D78" s="297" t="str">
        <f>IF(INDEX('CoC Ranking Data'!$A$1:$CF$106,ROW($E81),7)&lt;&gt;"",INDEX('CoC Ranking Data'!$A$1:$CF$106,ROW($E81),7),"")</f>
        <v/>
      </c>
      <c r="E78" s="294"/>
      <c r="F78" s="663" t="str">
        <f t="shared" si="4"/>
        <v/>
      </c>
      <c r="G78" s="370"/>
      <c r="H78" s="370" t="str">
        <f t="shared" si="3"/>
        <v/>
      </c>
      <c r="I78" s="322" t="str">
        <f>IF($A78&lt;&gt;"", INDEX('1. Project Type'!$A$1:$O$101,ROW($E81),4), "")</f>
        <v/>
      </c>
      <c r="J78" s="322" t="str">
        <f>IF($A78&lt;&gt;"", INDEX('2. Severity of Needs'!$A$1:$O$101,ROW($E81),5), "")</f>
        <v/>
      </c>
      <c r="K78" s="322" t="str">
        <f>IF($A78&lt;&gt;"", INDEX('3. Percent Zero Income at Entry'!$A$1:$O$101,ROW($E81),5), "")</f>
        <v/>
      </c>
      <c r="L78" s="322" t="str">
        <f>IF($A78&lt;&gt;"", INDEX('4. Participant Eligibility'!$A$1:$N$101,ROW($E81),5), "")</f>
        <v/>
      </c>
      <c r="M78" s="322" t="str">
        <f>IF($A78&lt;&gt;"", INDEX('5. Housing First'!$A$1:$O$101,ROW($E78),5), "")</f>
        <v/>
      </c>
      <c r="N78" s="322" t="str">
        <f>IF($A78&lt;&gt;"", INDEX('6. Opening Doors Goals'!$A$1:$O$101,ROW($E80),5), "")</f>
        <v/>
      </c>
      <c r="O78" s="322" t="str">
        <f>IF($A78&lt;&gt;"", INDEX('6. Safety Improvement (DV Only)'!$A$1:$O$101,ROW($E80),4), "")</f>
        <v/>
      </c>
      <c r="P78" s="322" t="str">
        <f>IF($A78&lt;&gt;"", INDEX('7.Access to Mainstream Benefits'!$A$1:$O$101,ROW($E79),4), "")</f>
        <v/>
      </c>
      <c r="Q78" s="322" t="str">
        <f>IF($A78&lt;&gt;"", INDEX('8.Connect to Maintream Benefits'!$A$1:$O$101,ROW($E79),6), "")</f>
        <v/>
      </c>
      <c r="R78" s="499" t="str">
        <f>IF($A78&lt;&gt;"", INDEX('10. Application Narrative'!$A$1:$O$101,ROW($E78),4), "")</f>
        <v/>
      </c>
      <c r="S78" s="367" t="str">
        <f>IF($A78&lt;&gt;"", INDEX('9. Length of Stay'!$A$1:$O$99,ROW($E80),5), "")</f>
        <v/>
      </c>
      <c r="T78" s="367" t="str">
        <f>IF($A78&lt;&gt;"", INDEX('10a. Housing Stability (TH,SSO)'!$A$1:$O$101,ROW($E81),5), "")</f>
        <v/>
      </c>
      <c r="U78" s="367" t="str">
        <f>IF($A78&lt;&gt;"", INDEX('10b.Housing Stability (RRH,PSH)'!$A$1:$O$101,ROW($E81),5), "")</f>
        <v/>
      </c>
      <c r="V78" s="367" t="str">
        <f>IF($A78&lt;&gt;"", INDEX('11. Returns to Homelessness'!$A$1:$O$101,ROW($E80),5), "")</f>
        <v/>
      </c>
      <c r="W78" s="367" t="str">
        <f>IF($A78&lt;&gt;"", INDEX('12a. Earned Income Growth'!$A$1:$N$101,ROW($E81),5), "")</f>
        <v/>
      </c>
      <c r="X78" s="367" t="str">
        <f>IF($A78&lt;&gt;"", INDEX('12b. NonEarned Income Growth'!$A$1:$N$101,ROW($E81),5), "")</f>
        <v/>
      </c>
      <c r="Y78" s="367" t="str">
        <f>IF($A78&lt;&gt;"", INDEX('12c. Total Income Growth'!$A$1:$O$101,ROW($E81),5), "")</f>
        <v/>
      </c>
      <c r="Z78" s="369" t="str">
        <f>IF($A78&lt;&gt;"", INDEX('13. Unit Utilization Rate'!$A$1:$O$101,ROW($E80),7), "")</f>
        <v/>
      </c>
      <c r="AA78" s="510" t="str">
        <f>IF($A78&lt;&gt;"", INDEX('14. Drawdown Rates'!$A$1:$O$101,ROW($E78),5), "")</f>
        <v/>
      </c>
      <c r="AB78" s="510" t="str">
        <f>IF($A78&lt;&gt;"", INDEX('15. Funds Expended'!$A$1:$P$101,ROW($E81),6), "")</f>
        <v/>
      </c>
      <c r="AC78" s="510" t="str">
        <f>IF($A78&lt;&gt;"", INDEX('16a-b. Cost per Household'!$A$1:$O$101,ROW($E79),7), "")</f>
        <v/>
      </c>
      <c r="AD78" s="510" t="str">
        <f>IF($A78&lt;&gt;"", INDEX('16c-d. Cost per Positive Exit'!$A$1:$O$101,ROW($E79),7), "")</f>
        <v/>
      </c>
      <c r="AE78" s="510" t="str">
        <f>IF($A78&lt;&gt;"", INDEX('17. Timely APR Submission'!$A$1:$O$101,ROW($E78),5), "")</f>
        <v/>
      </c>
      <c r="AF78" s="510" t="str">
        <f>IF($A78&lt;&gt;"", INDEX('18. HUD Monitoring'!$A$1:$O$101,ROW($E79),5), "")</f>
        <v/>
      </c>
      <c r="AG78" s="368" t="str">
        <f>IF($A78&lt;&gt;"", INDEX('19a. CoC Meetings'!$A$1:$P$101,ROW($E80),5), "")</f>
        <v/>
      </c>
      <c r="AH78" s="371" t="str">
        <f>IF($A78&lt;&gt;"", INDEX('19b-c. RHAB-LHOT Meetings'!$A$1:$P$101,ROW($E80),5), "")</f>
        <v/>
      </c>
      <c r="AI78" s="368" t="str">
        <f>IF($A78&lt;&gt;"", INDEX('20. CoC Trainings Events'!$A$1:$M$101,ROW($E80),3), "")</f>
        <v/>
      </c>
      <c r="AJ78" s="513" t="str">
        <f>IF($A78&lt;&gt;"", INDEX('21. HMIS Data Quality'!$A$1:$M$101,ROW($E80),6), "")</f>
        <v/>
      </c>
      <c r="AK78" s="513" t="str">
        <f>IF($A78&lt;&gt;"", INDEX('22. Timeliness of Data Entry'!$A$1:$O$101,ROW($E78),5), "")</f>
        <v/>
      </c>
      <c r="AL78" s="513" t="str">
        <f>IF($A78&lt;&gt;"", INDEX('25. HMIS Bed Inventory'!$A$1:$O$101,ROW($E78),5), "")</f>
        <v/>
      </c>
      <c r="AM78" s="513" t="str">
        <f>IF($A78&lt;&gt;"", INDEX('23. HMIS Participation Bonus'!$A$1:$O$101,ROW($E78),5), "")</f>
        <v/>
      </c>
    </row>
    <row r="79" spans="1:39" x14ac:dyDescent="0.25">
      <c r="A79" s="35" t="str">
        <f>IF(INDEX('CoC Ranking Data'!$A$1:$CF$106,ROW($E82),4)&lt;&gt;"",INDEX('CoC Ranking Data'!$A$1:$CF$106,ROW($E82),4),"")</f>
        <v/>
      </c>
      <c r="B79" s="35" t="str">
        <f>IF(INDEX('CoC Ranking Data'!$A$1:$CF$106,ROW($E82),5)&lt;&gt;"",INDEX('CoC Ranking Data'!$A$1:$CF$106,ROW($E82),5),"")</f>
        <v/>
      </c>
      <c r="C79" s="297" t="str">
        <f>IF(INDEX('CoC Ranking Data'!$A$1:$CF$106,ROW($E82),6)&lt;&gt;"",INDEX('CoC Ranking Data'!$A$1:$CF$106,ROW($E82),6),"")</f>
        <v/>
      </c>
      <c r="D79" s="297" t="str">
        <f>IF(INDEX('CoC Ranking Data'!$A$1:$CF$106,ROW($E82),7)&lt;&gt;"",INDEX('CoC Ranking Data'!$A$1:$CF$106,ROW($E82),7),"")</f>
        <v/>
      </c>
      <c r="E79" s="294"/>
      <c r="F79" s="663" t="str">
        <f t="shared" si="4"/>
        <v/>
      </c>
      <c r="G79" s="370"/>
      <c r="H79" s="370" t="str">
        <f t="shared" si="3"/>
        <v/>
      </c>
      <c r="I79" s="322" t="str">
        <f>IF($A79&lt;&gt;"", INDEX('1. Project Type'!$A$1:$O$101,ROW($E82),4), "")</f>
        <v/>
      </c>
      <c r="J79" s="322" t="str">
        <f>IF($A79&lt;&gt;"", INDEX('2. Severity of Needs'!$A$1:$O$101,ROW($E82),5), "")</f>
        <v/>
      </c>
      <c r="K79" s="322" t="str">
        <f>IF($A79&lt;&gt;"", INDEX('3. Percent Zero Income at Entry'!$A$1:$O$101,ROW($E82),5), "")</f>
        <v/>
      </c>
      <c r="L79" s="322" t="str">
        <f>IF($A79&lt;&gt;"", INDEX('4. Participant Eligibility'!$A$1:$N$101,ROW($E82),5), "")</f>
        <v/>
      </c>
      <c r="M79" s="322" t="str">
        <f>IF($A79&lt;&gt;"", INDEX('5. Housing First'!$A$1:$O$101,ROW($E79),5), "")</f>
        <v/>
      </c>
      <c r="N79" s="322" t="str">
        <f>IF($A79&lt;&gt;"", INDEX('6. Opening Doors Goals'!$A$1:$O$101,ROW($E81),5), "")</f>
        <v/>
      </c>
      <c r="O79" s="322" t="str">
        <f>IF($A79&lt;&gt;"", INDEX('6. Safety Improvement (DV Only)'!$A$1:$O$101,ROW($E81),4), "")</f>
        <v/>
      </c>
      <c r="P79" s="322" t="str">
        <f>IF($A79&lt;&gt;"", INDEX('7.Access to Mainstream Benefits'!$A$1:$O$101,ROW($E80),4), "")</f>
        <v/>
      </c>
      <c r="Q79" s="322" t="str">
        <f>IF($A79&lt;&gt;"", INDEX('8.Connect to Maintream Benefits'!$A$1:$O$101,ROW($E80),6), "")</f>
        <v/>
      </c>
      <c r="R79" s="499" t="str">
        <f>IF($A79&lt;&gt;"", INDEX('10. Application Narrative'!$A$1:$O$101,ROW($E79),4), "")</f>
        <v/>
      </c>
      <c r="S79" s="367" t="str">
        <f>IF($A79&lt;&gt;"", INDEX('9. Length of Stay'!$A$1:$O$99,ROW($E81),5), "")</f>
        <v/>
      </c>
      <c r="T79" s="367" t="str">
        <f>IF($A79&lt;&gt;"", INDEX('10a. Housing Stability (TH,SSO)'!$A$1:$O$101,ROW($E82),5), "")</f>
        <v/>
      </c>
      <c r="U79" s="367" t="str">
        <f>IF($A79&lt;&gt;"", INDEX('10b.Housing Stability (RRH,PSH)'!$A$1:$O$101,ROW($E82),5), "")</f>
        <v/>
      </c>
      <c r="V79" s="367" t="str">
        <f>IF($A79&lt;&gt;"", INDEX('11. Returns to Homelessness'!$A$1:$O$101,ROW($E81),5), "")</f>
        <v/>
      </c>
      <c r="W79" s="367" t="str">
        <f>IF($A79&lt;&gt;"", INDEX('12a. Earned Income Growth'!$A$1:$N$101,ROW($E82),5), "")</f>
        <v/>
      </c>
      <c r="X79" s="367" t="str">
        <f>IF($A79&lt;&gt;"", INDEX('12b. NonEarned Income Growth'!$A$1:$N$101,ROW($E82),5), "")</f>
        <v/>
      </c>
      <c r="Y79" s="367" t="str">
        <f>IF($A79&lt;&gt;"", INDEX('12c. Total Income Growth'!$A$1:$O$101,ROW($E82),5), "")</f>
        <v/>
      </c>
      <c r="Z79" s="369" t="str">
        <f>IF($A79&lt;&gt;"", INDEX('13. Unit Utilization Rate'!$A$1:$O$101,ROW($E81),7), "")</f>
        <v/>
      </c>
      <c r="AA79" s="510" t="str">
        <f>IF($A79&lt;&gt;"", INDEX('14. Drawdown Rates'!$A$1:$O$101,ROW($E79),5), "")</f>
        <v/>
      </c>
      <c r="AB79" s="510" t="str">
        <f>IF($A79&lt;&gt;"", INDEX('15. Funds Expended'!$A$1:$P$101,ROW($E82),6), "")</f>
        <v/>
      </c>
      <c r="AC79" s="510" t="str">
        <f>IF($A79&lt;&gt;"", INDEX('16a-b. Cost per Household'!$A$1:$O$101,ROW($E80),7), "")</f>
        <v/>
      </c>
      <c r="AD79" s="510" t="str">
        <f>IF($A79&lt;&gt;"", INDEX('16c-d. Cost per Positive Exit'!$A$1:$O$101,ROW($E80),7), "")</f>
        <v/>
      </c>
      <c r="AE79" s="510" t="str">
        <f>IF($A79&lt;&gt;"", INDEX('17. Timely APR Submission'!$A$1:$O$101,ROW($E79),5), "")</f>
        <v/>
      </c>
      <c r="AF79" s="510" t="str">
        <f>IF($A79&lt;&gt;"", INDEX('18. HUD Monitoring'!$A$1:$O$101,ROW($E80),5), "")</f>
        <v/>
      </c>
      <c r="AG79" s="368" t="str">
        <f>IF($A79&lt;&gt;"", INDEX('19a. CoC Meetings'!$A$1:$P$101,ROW($E81),5), "")</f>
        <v/>
      </c>
      <c r="AH79" s="371" t="str">
        <f>IF($A79&lt;&gt;"", INDEX('19b-c. RHAB-LHOT Meetings'!$A$1:$P$101,ROW($E81),5), "")</f>
        <v/>
      </c>
      <c r="AI79" s="368" t="str">
        <f>IF($A79&lt;&gt;"", INDEX('20. CoC Trainings Events'!$A$1:$M$101,ROW($E81),3), "")</f>
        <v/>
      </c>
      <c r="AJ79" s="513" t="str">
        <f>IF($A79&lt;&gt;"", INDEX('21. HMIS Data Quality'!$A$1:$M$101,ROW($E81),6), "")</f>
        <v/>
      </c>
      <c r="AK79" s="513" t="str">
        <f>IF($A79&lt;&gt;"", INDEX('22. Timeliness of Data Entry'!$A$1:$O$101,ROW($E79),5), "")</f>
        <v/>
      </c>
      <c r="AL79" s="513" t="str">
        <f>IF($A79&lt;&gt;"", INDEX('25. HMIS Bed Inventory'!$A$1:$O$101,ROW($E79),5), "")</f>
        <v/>
      </c>
      <c r="AM79" s="513" t="str">
        <f>IF($A79&lt;&gt;"", INDEX('23. HMIS Participation Bonus'!$A$1:$O$101,ROW($E79),5), "")</f>
        <v/>
      </c>
    </row>
    <row r="80" spans="1:39" x14ac:dyDescent="0.25">
      <c r="A80" s="35" t="str">
        <f>IF(INDEX('CoC Ranking Data'!$A$1:$CF$106,ROW($E83),4)&lt;&gt;"",INDEX('CoC Ranking Data'!$A$1:$CF$106,ROW($E83),4),"")</f>
        <v/>
      </c>
      <c r="B80" s="35" t="str">
        <f>IF(INDEX('CoC Ranking Data'!$A$1:$CF$106,ROW($E83),5)&lt;&gt;"",INDEX('CoC Ranking Data'!$A$1:$CF$106,ROW($E83),5),"")</f>
        <v/>
      </c>
      <c r="C80" s="297" t="str">
        <f>IF(INDEX('CoC Ranking Data'!$A$1:$CF$106,ROW($E83),6)&lt;&gt;"",INDEX('CoC Ranking Data'!$A$1:$CF$106,ROW($E83),6),"")</f>
        <v/>
      </c>
      <c r="D80" s="297" t="str">
        <f>IF(INDEX('CoC Ranking Data'!$A$1:$CF$106,ROW($E83),7)&lt;&gt;"",INDEX('CoC Ranking Data'!$A$1:$CF$106,ROW($E83),7),"")</f>
        <v/>
      </c>
      <c r="E80" s="294"/>
      <c r="F80" s="663" t="str">
        <f t="shared" si="4"/>
        <v/>
      </c>
      <c r="G80" s="370"/>
      <c r="H80" s="370" t="str">
        <f t="shared" si="3"/>
        <v/>
      </c>
      <c r="I80" s="322" t="str">
        <f>IF($A80&lt;&gt;"", INDEX('1. Project Type'!$A$1:$O$101,ROW($E83),4), "")</f>
        <v/>
      </c>
      <c r="J80" s="322" t="str">
        <f>IF($A80&lt;&gt;"", INDEX('2. Severity of Needs'!$A$1:$O$101,ROW($E83),5), "")</f>
        <v/>
      </c>
      <c r="K80" s="322" t="str">
        <f>IF($A80&lt;&gt;"", INDEX('3. Percent Zero Income at Entry'!$A$1:$O$101,ROW($E83),5), "")</f>
        <v/>
      </c>
      <c r="L80" s="322" t="str">
        <f>IF($A80&lt;&gt;"", INDEX('4. Participant Eligibility'!$A$1:$N$101,ROW($E83),5), "")</f>
        <v/>
      </c>
      <c r="M80" s="322" t="str">
        <f>IF($A80&lt;&gt;"", INDEX('5. Housing First'!$A$1:$O$101,ROW($E80),5), "")</f>
        <v/>
      </c>
      <c r="N80" s="322" t="str">
        <f>IF($A80&lt;&gt;"", INDEX('6. Opening Doors Goals'!$A$1:$O$101,ROW($E82),5), "")</f>
        <v/>
      </c>
      <c r="O80" s="322" t="str">
        <f>IF($A80&lt;&gt;"", INDEX('6. Safety Improvement (DV Only)'!$A$1:$O$101,ROW($E82),4), "")</f>
        <v/>
      </c>
      <c r="P80" s="322" t="str">
        <f>IF($A80&lt;&gt;"", INDEX('7.Access to Mainstream Benefits'!$A$1:$O$101,ROW($E81),4), "")</f>
        <v/>
      </c>
      <c r="Q80" s="322" t="str">
        <f>IF($A80&lt;&gt;"", INDEX('8.Connect to Maintream Benefits'!$A$1:$O$101,ROW($E81),6), "")</f>
        <v/>
      </c>
      <c r="R80" s="499" t="str">
        <f>IF($A80&lt;&gt;"", INDEX('10. Application Narrative'!$A$1:$O$101,ROW($E80),4), "")</f>
        <v/>
      </c>
      <c r="S80" s="367" t="str">
        <f>IF($A80&lt;&gt;"", INDEX('9. Length of Stay'!$A$1:$O$99,ROW($E82),5), "")</f>
        <v/>
      </c>
      <c r="T80" s="367" t="str">
        <f>IF($A80&lt;&gt;"", INDEX('10a. Housing Stability (TH,SSO)'!$A$1:$O$101,ROW($E83),5), "")</f>
        <v/>
      </c>
      <c r="U80" s="367" t="str">
        <f>IF($A80&lt;&gt;"", INDEX('10b.Housing Stability (RRH,PSH)'!$A$1:$O$101,ROW($E83),5), "")</f>
        <v/>
      </c>
      <c r="V80" s="367" t="str">
        <f>IF($A80&lt;&gt;"", INDEX('11. Returns to Homelessness'!$A$1:$O$101,ROW($E82),5), "")</f>
        <v/>
      </c>
      <c r="W80" s="367" t="str">
        <f>IF($A80&lt;&gt;"", INDEX('12a. Earned Income Growth'!$A$1:$N$101,ROW($E83),5), "")</f>
        <v/>
      </c>
      <c r="X80" s="367" t="str">
        <f>IF($A80&lt;&gt;"", INDEX('12b. NonEarned Income Growth'!$A$1:$N$101,ROW($E83),5), "")</f>
        <v/>
      </c>
      <c r="Y80" s="367" t="str">
        <f>IF($A80&lt;&gt;"", INDEX('12c. Total Income Growth'!$A$1:$O$101,ROW($E83),5), "")</f>
        <v/>
      </c>
      <c r="Z80" s="369" t="str">
        <f>IF($A80&lt;&gt;"", INDEX('13. Unit Utilization Rate'!$A$1:$O$101,ROW($E82),7), "")</f>
        <v/>
      </c>
      <c r="AA80" s="510" t="str">
        <f>IF($A80&lt;&gt;"", INDEX('14. Drawdown Rates'!$A$1:$O$101,ROW($E80),5), "")</f>
        <v/>
      </c>
      <c r="AB80" s="510" t="str">
        <f>IF($A80&lt;&gt;"", INDEX('15. Funds Expended'!$A$1:$P$101,ROW($E83),6), "")</f>
        <v/>
      </c>
      <c r="AC80" s="510" t="str">
        <f>IF($A80&lt;&gt;"", INDEX('16a-b. Cost per Household'!$A$1:$O$101,ROW($E81),7), "")</f>
        <v/>
      </c>
      <c r="AD80" s="510" t="str">
        <f>IF($A80&lt;&gt;"", INDEX('16c-d. Cost per Positive Exit'!$A$1:$O$101,ROW($E81),7), "")</f>
        <v/>
      </c>
      <c r="AE80" s="510" t="str">
        <f>IF($A80&lt;&gt;"", INDEX('17. Timely APR Submission'!$A$1:$O$101,ROW($E80),5), "")</f>
        <v/>
      </c>
      <c r="AF80" s="510" t="str">
        <f>IF($A80&lt;&gt;"", INDEX('18. HUD Monitoring'!$A$1:$O$101,ROW($E81),5), "")</f>
        <v/>
      </c>
      <c r="AG80" s="368" t="str">
        <f>IF($A80&lt;&gt;"", INDEX('19a. CoC Meetings'!$A$1:$P$101,ROW($E82),5), "")</f>
        <v/>
      </c>
      <c r="AH80" s="371" t="str">
        <f>IF($A80&lt;&gt;"", INDEX('19b-c. RHAB-LHOT Meetings'!$A$1:$P$101,ROW($E82),5), "")</f>
        <v/>
      </c>
      <c r="AI80" s="368" t="str">
        <f>IF($A80&lt;&gt;"", INDEX('20. CoC Trainings Events'!$A$1:$M$101,ROW($E82),3), "")</f>
        <v/>
      </c>
      <c r="AJ80" s="513" t="str">
        <f>IF($A80&lt;&gt;"", INDEX('21. HMIS Data Quality'!$A$1:$M$101,ROW($E82),6), "")</f>
        <v/>
      </c>
      <c r="AK80" s="513" t="str">
        <f>IF($A80&lt;&gt;"", INDEX('22. Timeliness of Data Entry'!$A$1:$O$101,ROW($E80),5), "")</f>
        <v/>
      </c>
      <c r="AL80" s="513" t="str">
        <f>IF($A80&lt;&gt;"", INDEX('25. HMIS Bed Inventory'!$A$1:$O$101,ROW($E80),5), "")</f>
        <v/>
      </c>
      <c r="AM80" s="513" t="str">
        <f>IF($A80&lt;&gt;"", INDEX('23. HMIS Participation Bonus'!$A$1:$O$101,ROW($E80),5), "")</f>
        <v/>
      </c>
    </row>
    <row r="81" spans="1:39" x14ac:dyDescent="0.25">
      <c r="A81" s="35" t="str">
        <f>IF(INDEX('CoC Ranking Data'!$A$1:$CF$106,ROW($E84),4)&lt;&gt;"",INDEX('CoC Ranking Data'!$A$1:$CF$106,ROW($E84),4),"")</f>
        <v/>
      </c>
      <c r="B81" s="35" t="str">
        <f>IF(INDEX('CoC Ranking Data'!$A$1:$CF$106,ROW($E84),5)&lt;&gt;"",INDEX('CoC Ranking Data'!$A$1:$CF$106,ROW($E84),5),"")</f>
        <v/>
      </c>
      <c r="C81" s="297" t="str">
        <f>IF(INDEX('CoC Ranking Data'!$A$1:$CF$106,ROW($E84),6)&lt;&gt;"",INDEX('CoC Ranking Data'!$A$1:$CF$106,ROW($E84),6),"")</f>
        <v/>
      </c>
      <c r="D81" s="297" t="str">
        <f>IF(INDEX('CoC Ranking Data'!$A$1:$CF$106,ROW($E84),7)&lt;&gt;"",INDEX('CoC Ranking Data'!$A$1:$CF$106,ROW($E84),7),"")</f>
        <v/>
      </c>
      <c r="E81" s="294"/>
      <c r="F81" s="663" t="str">
        <f t="shared" si="4"/>
        <v/>
      </c>
      <c r="G81" s="370"/>
      <c r="H81" s="370" t="str">
        <f t="shared" si="3"/>
        <v/>
      </c>
      <c r="I81" s="322" t="str">
        <f>IF($A81&lt;&gt;"", INDEX('1. Project Type'!$A$1:$O$101,ROW($E84),4), "")</f>
        <v/>
      </c>
      <c r="J81" s="322" t="str">
        <f>IF($A81&lt;&gt;"", INDEX('2. Severity of Needs'!$A$1:$O$101,ROW($E84),5), "")</f>
        <v/>
      </c>
      <c r="K81" s="322" t="str">
        <f>IF($A81&lt;&gt;"", INDEX('3. Percent Zero Income at Entry'!$A$1:$O$101,ROW($E84),5), "")</f>
        <v/>
      </c>
      <c r="L81" s="322" t="str">
        <f>IF($A81&lt;&gt;"", INDEX('4. Participant Eligibility'!$A$1:$N$101,ROW($E84),5), "")</f>
        <v/>
      </c>
      <c r="M81" s="322" t="str">
        <f>IF($A81&lt;&gt;"", INDEX('5. Housing First'!$A$1:$O$101,ROW($E81),5), "")</f>
        <v/>
      </c>
      <c r="N81" s="322" t="str">
        <f>IF($A81&lt;&gt;"", INDEX('6. Opening Doors Goals'!$A$1:$O$101,ROW($E83),5), "")</f>
        <v/>
      </c>
      <c r="O81" s="322" t="str">
        <f>IF($A81&lt;&gt;"", INDEX('6. Safety Improvement (DV Only)'!$A$1:$O$101,ROW($E83),4), "")</f>
        <v/>
      </c>
      <c r="P81" s="322" t="str">
        <f>IF($A81&lt;&gt;"", INDEX('7.Access to Mainstream Benefits'!$A$1:$O$101,ROW($E82),4), "")</f>
        <v/>
      </c>
      <c r="Q81" s="322" t="str">
        <f>IF($A81&lt;&gt;"", INDEX('8.Connect to Maintream Benefits'!$A$1:$O$101,ROW($E82),6), "")</f>
        <v/>
      </c>
      <c r="R81" s="499" t="str">
        <f>IF($A81&lt;&gt;"", INDEX('10. Application Narrative'!$A$1:$O$101,ROW($E81),4), "")</f>
        <v/>
      </c>
      <c r="S81" s="367" t="str">
        <f>IF($A81&lt;&gt;"", INDEX('9. Length of Stay'!$A$1:$O$99,ROW($E83),5), "")</f>
        <v/>
      </c>
      <c r="T81" s="367" t="str">
        <f>IF($A81&lt;&gt;"", INDEX('10a. Housing Stability (TH,SSO)'!$A$1:$O$101,ROW($E84),5), "")</f>
        <v/>
      </c>
      <c r="U81" s="367" t="str">
        <f>IF($A81&lt;&gt;"", INDEX('10b.Housing Stability (RRH,PSH)'!$A$1:$O$101,ROW($E84),5), "")</f>
        <v/>
      </c>
      <c r="V81" s="367" t="str">
        <f>IF($A81&lt;&gt;"", INDEX('11. Returns to Homelessness'!$A$1:$O$101,ROW($E83),5), "")</f>
        <v/>
      </c>
      <c r="W81" s="367" t="str">
        <f>IF($A81&lt;&gt;"", INDEX('12a. Earned Income Growth'!$A$1:$N$101,ROW($E84),5), "")</f>
        <v/>
      </c>
      <c r="X81" s="367" t="str">
        <f>IF($A81&lt;&gt;"", INDEX('12b. NonEarned Income Growth'!$A$1:$N$101,ROW($E84),5), "")</f>
        <v/>
      </c>
      <c r="Y81" s="367" t="str">
        <f>IF($A81&lt;&gt;"", INDEX('12c. Total Income Growth'!$A$1:$O$101,ROW($E84),5), "")</f>
        <v/>
      </c>
      <c r="Z81" s="369" t="str">
        <f>IF($A81&lt;&gt;"", INDEX('13. Unit Utilization Rate'!$A$1:$O$101,ROW($E83),7), "")</f>
        <v/>
      </c>
      <c r="AA81" s="510" t="str">
        <f>IF($A81&lt;&gt;"", INDEX('14. Drawdown Rates'!$A$1:$O$101,ROW($E81),5), "")</f>
        <v/>
      </c>
      <c r="AB81" s="510" t="str">
        <f>IF($A81&lt;&gt;"", INDEX('15. Funds Expended'!$A$1:$P$101,ROW($E84),6), "")</f>
        <v/>
      </c>
      <c r="AC81" s="510" t="str">
        <f>IF($A81&lt;&gt;"", INDEX('16a-b. Cost per Household'!$A$1:$O$101,ROW($E82),7), "")</f>
        <v/>
      </c>
      <c r="AD81" s="510" t="str">
        <f>IF($A81&lt;&gt;"", INDEX('16c-d. Cost per Positive Exit'!$A$1:$O$101,ROW($E82),7), "")</f>
        <v/>
      </c>
      <c r="AE81" s="510" t="str">
        <f>IF($A81&lt;&gt;"", INDEX('17. Timely APR Submission'!$A$1:$O$101,ROW($E81),5), "")</f>
        <v/>
      </c>
      <c r="AF81" s="510" t="str">
        <f>IF($A81&lt;&gt;"", INDEX('18. HUD Monitoring'!$A$1:$O$101,ROW($E82),5), "")</f>
        <v/>
      </c>
      <c r="AG81" s="368" t="str">
        <f>IF($A81&lt;&gt;"", INDEX('19a. CoC Meetings'!$A$1:$P$101,ROW($E83),5), "")</f>
        <v/>
      </c>
      <c r="AH81" s="371" t="str">
        <f>IF($A81&lt;&gt;"", INDEX('19b-c. RHAB-LHOT Meetings'!$A$1:$P$101,ROW($E83),5), "")</f>
        <v/>
      </c>
      <c r="AI81" s="368" t="str">
        <f>IF($A81&lt;&gt;"", INDEX('20. CoC Trainings Events'!$A$1:$M$101,ROW($E83),3), "")</f>
        <v/>
      </c>
      <c r="AJ81" s="513" t="str">
        <f>IF($A81&lt;&gt;"", INDEX('21. HMIS Data Quality'!$A$1:$M$101,ROW($E83),6), "")</f>
        <v/>
      </c>
      <c r="AK81" s="513" t="str">
        <f>IF($A81&lt;&gt;"", INDEX('22. Timeliness of Data Entry'!$A$1:$O$101,ROW($E81),5), "")</f>
        <v/>
      </c>
      <c r="AL81" s="513" t="str">
        <f>IF($A81&lt;&gt;"", INDEX('25. HMIS Bed Inventory'!$A$1:$O$101,ROW($E81),5), "")</f>
        <v/>
      </c>
      <c r="AM81" s="513" t="str">
        <f>IF($A81&lt;&gt;"", INDEX('23. HMIS Participation Bonus'!$A$1:$O$101,ROW($E81),5), "")</f>
        <v/>
      </c>
    </row>
    <row r="82" spans="1:39" x14ac:dyDescent="0.25">
      <c r="A82" s="35" t="str">
        <f>IF(INDEX('CoC Ranking Data'!$A$1:$CF$106,ROW($E85),4)&lt;&gt;"",INDEX('CoC Ranking Data'!$A$1:$CF$106,ROW($E85),4),"")</f>
        <v/>
      </c>
      <c r="B82" s="35" t="str">
        <f>IF(INDEX('CoC Ranking Data'!$A$1:$CF$106,ROW($E85),5)&lt;&gt;"",INDEX('CoC Ranking Data'!$A$1:$CF$106,ROW($E85),5),"")</f>
        <v/>
      </c>
      <c r="C82" s="297" t="str">
        <f>IF(INDEX('CoC Ranking Data'!$A$1:$CF$106,ROW($E85),6)&lt;&gt;"",INDEX('CoC Ranking Data'!$A$1:$CF$106,ROW($E85),6),"")</f>
        <v/>
      </c>
      <c r="D82" s="297" t="str">
        <f>IF(INDEX('CoC Ranking Data'!$A$1:$CF$106,ROW($E85),7)&lt;&gt;"",INDEX('CoC Ranking Data'!$A$1:$CF$106,ROW($E85),7),"")</f>
        <v/>
      </c>
      <c r="E82" s="294"/>
      <c r="F82" s="663" t="str">
        <f t="shared" si="4"/>
        <v/>
      </c>
      <c r="G82" s="370"/>
      <c r="H82" s="370" t="str">
        <f t="shared" si="3"/>
        <v/>
      </c>
      <c r="I82" s="322" t="str">
        <f>IF($A82&lt;&gt;"", INDEX('1. Project Type'!$A$1:$O$101,ROW($E85),4), "")</f>
        <v/>
      </c>
      <c r="J82" s="322" t="str">
        <f>IF($A82&lt;&gt;"", INDEX('2. Severity of Needs'!$A$1:$O$101,ROW($E85),5), "")</f>
        <v/>
      </c>
      <c r="K82" s="322" t="str">
        <f>IF($A82&lt;&gt;"", INDEX('3. Percent Zero Income at Entry'!$A$1:$O$101,ROW($E85),5), "")</f>
        <v/>
      </c>
      <c r="L82" s="322" t="str">
        <f>IF($A82&lt;&gt;"", INDEX('4. Participant Eligibility'!$A$1:$N$101,ROW($E85),5), "")</f>
        <v/>
      </c>
      <c r="M82" s="322" t="str">
        <f>IF($A82&lt;&gt;"", INDEX('5. Housing First'!$A$1:$O$101,ROW($E82),5), "")</f>
        <v/>
      </c>
      <c r="N82" s="322" t="str">
        <f>IF($A82&lt;&gt;"", INDEX('6. Opening Doors Goals'!$A$1:$O$101,ROW($E84),5), "")</f>
        <v/>
      </c>
      <c r="O82" s="322" t="str">
        <f>IF($A82&lt;&gt;"", INDEX('6. Safety Improvement (DV Only)'!$A$1:$O$101,ROW($E84),4), "")</f>
        <v/>
      </c>
      <c r="P82" s="322" t="str">
        <f>IF($A82&lt;&gt;"", INDEX('7.Access to Mainstream Benefits'!$A$1:$O$101,ROW($E83),4), "")</f>
        <v/>
      </c>
      <c r="Q82" s="322" t="str">
        <f>IF($A82&lt;&gt;"", INDEX('8.Connect to Maintream Benefits'!$A$1:$O$101,ROW($E83),6), "")</f>
        <v/>
      </c>
      <c r="R82" s="499" t="str">
        <f>IF($A82&lt;&gt;"", INDEX('10. Application Narrative'!$A$1:$O$101,ROW($E82),4), "")</f>
        <v/>
      </c>
      <c r="S82" s="367" t="str">
        <f>IF($A82&lt;&gt;"", INDEX('9. Length of Stay'!$A$1:$O$99,ROW($E84),5), "")</f>
        <v/>
      </c>
      <c r="T82" s="367" t="str">
        <f>IF($A82&lt;&gt;"", INDEX('10a. Housing Stability (TH,SSO)'!$A$1:$O$101,ROW($E85),5), "")</f>
        <v/>
      </c>
      <c r="U82" s="367" t="str">
        <f>IF($A82&lt;&gt;"", INDEX('10b.Housing Stability (RRH,PSH)'!$A$1:$O$101,ROW($E85),5), "")</f>
        <v/>
      </c>
      <c r="V82" s="367" t="str">
        <f>IF($A82&lt;&gt;"", INDEX('11. Returns to Homelessness'!$A$1:$O$101,ROW($E84),5), "")</f>
        <v/>
      </c>
      <c r="W82" s="367" t="str">
        <f>IF($A82&lt;&gt;"", INDEX('12a. Earned Income Growth'!$A$1:$N$101,ROW($E85),5), "")</f>
        <v/>
      </c>
      <c r="X82" s="367" t="str">
        <f>IF($A82&lt;&gt;"", INDEX('12b. NonEarned Income Growth'!$A$1:$N$101,ROW($E85),5), "")</f>
        <v/>
      </c>
      <c r="Y82" s="367" t="str">
        <f>IF($A82&lt;&gt;"", INDEX('12c. Total Income Growth'!$A$1:$O$101,ROW($E85),5), "")</f>
        <v/>
      </c>
      <c r="Z82" s="369" t="str">
        <f>IF($A82&lt;&gt;"", INDEX('13. Unit Utilization Rate'!$A$1:$O$101,ROW($E84),7), "")</f>
        <v/>
      </c>
      <c r="AA82" s="510" t="str">
        <f>IF($A82&lt;&gt;"", INDEX('14. Drawdown Rates'!$A$1:$O$101,ROW($E82),5), "")</f>
        <v/>
      </c>
      <c r="AB82" s="510" t="str">
        <f>IF($A82&lt;&gt;"", INDEX('15. Funds Expended'!$A$1:$P$101,ROW($E85),6), "")</f>
        <v/>
      </c>
      <c r="AC82" s="510" t="str">
        <f>IF($A82&lt;&gt;"", INDEX('16a-b. Cost per Household'!$A$1:$O$101,ROW($E83),7), "")</f>
        <v/>
      </c>
      <c r="AD82" s="510" t="str">
        <f>IF($A82&lt;&gt;"", INDEX('16c-d. Cost per Positive Exit'!$A$1:$O$101,ROW($E83),7), "")</f>
        <v/>
      </c>
      <c r="AE82" s="510" t="str">
        <f>IF($A82&lt;&gt;"", INDEX('17. Timely APR Submission'!$A$1:$O$101,ROW($E82),5), "")</f>
        <v/>
      </c>
      <c r="AF82" s="510" t="str">
        <f>IF($A82&lt;&gt;"", INDEX('18. HUD Monitoring'!$A$1:$O$101,ROW($E83),5), "")</f>
        <v/>
      </c>
      <c r="AG82" s="368" t="str">
        <f>IF($A82&lt;&gt;"", INDEX('19a. CoC Meetings'!$A$1:$P$101,ROW($E84),5), "")</f>
        <v/>
      </c>
      <c r="AH82" s="371" t="str">
        <f>IF($A82&lt;&gt;"", INDEX('19b-c. RHAB-LHOT Meetings'!$A$1:$P$101,ROW($E84),5), "")</f>
        <v/>
      </c>
      <c r="AI82" s="368" t="str">
        <f>IF($A82&lt;&gt;"", INDEX('20. CoC Trainings Events'!$A$1:$M$101,ROW($E84),3), "")</f>
        <v/>
      </c>
      <c r="AJ82" s="513" t="str">
        <f>IF($A82&lt;&gt;"", INDEX('21. HMIS Data Quality'!$A$1:$M$101,ROW($E84),6), "")</f>
        <v/>
      </c>
      <c r="AK82" s="513" t="str">
        <f>IF($A82&lt;&gt;"", INDEX('22. Timeliness of Data Entry'!$A$1:$O$101,ROW($E82),5), "")</f>
        <v/>
      </c>
      <c r="AL82" s="513" t="str">
        <f>IF($A82&lt;&gt;"", INDEX('25. HMIS Bed Inventory'!$A$1:$O$101,ROW($E82),5), "")</f>
        <v/>
      </c>
      <c r="AM82" s="513" t="str">
        <f>IF($A82&lt;&gt;"", INDEX('23. HMIS Participation Bonus'!$A$1:$O$101,ROW($E82),5), "")</f>
        <v/>
      </c>
    </row>
    <row r="83" spans="1:39" x14ac:dyDescent="0.25">
      <c r="A83" s="35" t="str">
        <f>IF(INDEX('CoC Ranking Data'!$A$1:$CF$106,ROW($E86),4)&lt;&gt;"",INDEX('CoC Ranking Data'!$A$1:$CF$106,ROW($E86),4),"")</f>
        <v/>
      </c>
      <c r="B83" s="35" t="str">
        <f>IF(INDEX('CoC Ranking Data'!$A$1:$CF$106,ROW($E86),5)&lt;&gt;"",INDEX('CoC Ranking Data'!$A$1:$CF$106,ROW($E86),5),"")</f>
        <v/>
      </c>
      <c r="C83" s="297" t="str">
        <f>IF(INDEX('CoC Ranking Data'!$A$1:$CF$106,ROW($E86),6)&lt;&gt;"",INDEX('CoC Ranking Data'!$A$1:$CF$106,ROW($E86),6),"")</f>
        <v/>
      </c>
      <c r="D83" s="297" t="str">
        <f>IF(INDEX('CoC Ranking Data'!$A$1:$CF$106,ROW($E86),7)&lt;&gt;"",INDEX('CoC Ranking Data'!$A$1:$CF$106,ROW($E86),7),"")</f>
        <v/>
      </c>
      <c r="E83" s="294"/>
      <c r="F83" s="663" t="str">
        <f t="shared" si="4"/>
        <v/>
      </c>
      <c r="G83" s="370"/>
      <c r="H83" s="370" t="str">
        <f t="shared" si="3"/>
        <v/>
      </c>
      <c r="I83" s="322" t="str">
        <f>IF($A83&lt;&gt;"", INDEX('1. Project Type'!$A$1:$O$101,ROW($E86),4), "")</f>
        <v/>
      </c>
      <c r="J83" s="322" t="str">
        <f>IF($A83&lt;&gt;"", INDEX('2. Severity of Needs'!$A$1:$O$101,ROW($E86),5), "")</f>
        <v/>
      </c>
      <c r="K83" s="322" t="str">
        <f>IF($A83&lt;&gt;"", INDEX('3. Percent Zero Income at Entry'!$A$1:$O$101,ROW($E86),5), "")</f>
        <v/>
      </c>
      <c r="L83" s="322" t="str">
        <f>IF($A83&lt;&gt;"", INDEX('4. Participant Eligibility'!$A$1:$N$101,ROW($E86),5), "")</f>
        <v/>
      </c>
      <c r="M83" s="322" t="str">
        <f>IF($A83&lt;&gt;"", INDEX('5. Housing First'!$A$1:$O$101,ROW($E83),5), "")</f>
        <v/>
      </c>
      <c r="N83" s="322" t="str">
        <f>IF($A83&lt;&gt;"", INDEX('6. Opening Doors Goals'!$A$1:$O$101,ROW($E85),5), "")</f>
        <v/>
      </c>
      <c r="O83" s="322" t="str">
        <f>IF($A83&lt;&gt;"", INDEX('6. Safety Improvement (DV Only)'!$A$1:$O$101,ROW($E85),4), "")</f>
        <v/>
      </c>
      <c r="P83" s="322" t="str">
        <f>IF($A83&lt;&gt;"", INDEX('7.Access to Mainstream Benefits'!$A$1:$O$101,ROW($E84),4), "")</f>
        <v/>
      </c>
      <c r="Q83" s="322" t="str">
        <f>IF($A83&lt;&gt;"", INDEX('8.Connect to Maintream Benefits'!$A$1:$O$101,ROW($E84),6), "")</f>
        <v/>
      </c>
      <c r="R83" s="499" t="str">
        <f>IF($A83&lt;&gt;"", INDEX('10. Application Narrative'!$A$1:$O$101,ROW($E83),4), "")</f>
        <v/>
      </c>
      <c r="S83" s="367" t="str">
        <f>IF($A83&lt;&gt;"", INDEX('9. Length of Stay'!$A$1:$O$99,ROW($E85),5), "")</f>
        <v/>
      </c>
      <c r="T83" s="367" t="str">
        <f>IF($A83&lt;&gt;"", INDEX('10a. Housing Stability (TH,SSO)'!$A$1:$O$101,ROW($E86),5), "")</f>
        <v/>
      </c>
      <c r="U83" s="367" t="str">
        <f>IF($A83&lt;&gt;"", INDEX('10b.Housing Stability (RRH,PSH)'!$A$1:$O$101,ROW($E86),5), "")</f>
        <v/>
      </c>
      <c r="V83" s="367" t="str">
        <f>IF($A83&lt;&gt;"", INDEX('11. Returns to Homelessness'!$A$1:$O$101,ROW($E85),5), "")</f>
        <v/>
      </c>
      <c r="W83" s="367" t="str">
        <f>IF($A83&lt;&gt;"", INDEX('12a. Earned Income Growth'!$A$1:$N$101,ROW($E86),5), "")</f>
        <v/>
      </c>
      <c r="X83" s="367" t="str">
        <f>IF($A83&lt;&gt;"", INDEX('12b. NonEarned Income Growth'!$A$1:$N$101,ROW($E86),5), "")</f>
        <v/>
      </c>
      <c r="Y83" s="367" t="str">
        <f>IF($A83&lt;&gt;"", INDEX('12c. Total Income Growth'!$A$1:$O$101,ROW($E86),5), "")</f>
        <v/>
      </c>
      <c r="Z83" s="369" t="str">
        <f>IF($A83&lt;&gt;"", INDEX('13. Unit Utilization Rate'!$A$1:$O$101,ROW($E85),7), "")</f>
        <v/>
      </c>
      <c r="AA83" s="510" t="str">
        <f>IF($A83&lt;&gt;"", INDEX('14. Drawdown Rates'!$A$1:$O$101,ROW($E83),5), "")</f>
        <v/>
      </c>
      <c r="AB83" s="510" t="str">
        <f>IF($A83&lt;&gt;"", INDEX('15. Funds Expended'!$A$1:$P$101,ROW($E86),6), "")</f>
        <v/>
      </c>
      <c r="AC83" s="510" t="str">
        <f>IF($A83&lt;&gt;"", INDEX('16a-b. Cost per Household'!$A$1:$O$101,ROW($E84),7), "")</f>
        <v/>
      </c>
      <c r="AD83" s="510" t="str">
        <f>IF($A83&lt;&gt;"", INDEX('16c-d. Cost per Positive Exit'!$A$1:$O$101,ROW($E84),7), "")</f>
        <v/>
      </c>
      <c r="AE83" s="510" t="str">
        <f>IF($A83&lt;&gt;"", INDEX('17. Timely APR Submission'!$A$1:$O$101,ROW($E83),5), "")</f>
        <v/>
      </c>
      <c r="AF83" s="510" t="str">
        <f>IF($A83&lt;&gt;"", INDEX('18. HUD Monitoring'!$A$1:$O$101,ROW($E84),5), "")</f>
        <v/>
      </c>
      <c r="AG83" s="368" t="str">
        <f>IF($A83&lt;&gt;"", INDEX('19a. CoC Meetings'!$A$1:$P$101,ROW($E85),5), "")</f>
        <v/>
      </c>
      <c r="AH83" s="371" t="str">
        <f>IF($A83&lt;&gt;"", INDEX('19b-c. RHAB-LHOT Meetings'!$A$1:$P$101,ROW($E85),5), "")</f>
        <v/>
      </c>
      <c r="AI83" s="368" t="str">
        <f>IF($A83&lt;&gt;"", INDEX('20. CoC Trainings Events'!$A$1:$M$101,ROW($E85),3), "")</f>
        <v/>
      </c>
      <c r="AJ83" s="513" t="str">
        <f>IF($A83&lt;&gt;"", INDEX('21. HMIS Data Quality'!$A$1:$M$101,ROW($E85),6), "")</f>
        <v/>
      </c>
      <c r="AK83" s="513" t="str">
        <f>IF($A83&lt;&gt;"", INDEX('22. Timeliness of Data Entry'!$A$1:$O$101,ROW($E83),5), "")</f>
        <v/>
      </c>
      <c r="AL83" s="513" t="str">
        <f>IF($A83&lt;&gt;"", INDEX('25. HMIS Bed Inventory'!$A$1:$O$101,ROW($E83),5), "")</f>
        <v/>
      </c>
      <c r="AM83" s="513" t="str">
        <f>IF($A83&lt;&gt;"", INDEX('23. HMIS Participation Bonus'!$A$1:$O$101,ROW($E83),5), "")</f>
        <v/>
      </c>
    </row>
    <row r="84" spans="1:39" x14ac:dyDescent="0.25">
      <c r="A84" s="35" t="str">
        <f>IF(INDEX('CoC Ranking Data'!$A$1:$CF$106,ROW($E87),4)&lt;&gt;"",INDEX('CoC Ranking Data'!$A$1:$CF$106,ROW($E87),4),"")</f>
        <v/>
      </c>
      <c r="B84" s="35" t="str">
        <f>IF(INDEX('CoC Ranking Data'!$A$1:$CF$106,ROW($E87),5)&lt;&gt;"",INDEX('CoC Ranking Data'!$A$1:$CF$106,ROW($E87),5),"")</f>
        <v/>
      </c>
      <c r="C84" s="297" t="str">
        <f>IF(INDEX('CoC Ranking Data'!$A$1:$CF$106,ROW($E87),6)&lt;&gt;"",INDEX('CoC Ranking Data'!$A$1:$CF$106,ROW($E87),6),"")</f>
        <v/>
      </c>
      <c r="D84" s="297" t="str">
        <f>IF(INDEX('CoC Ranking Data'!$A$1:$CF$106,ROW($E87),7)&lt;&gt;"",INDEX('CoC Ranking Data'!$A$1:$CF$106,ROW($E87),7),"")</f>
        <v/>
      </c>
      <c r="E84" s="294"/>
      <c r="F84" s="663" t="str">
        <f t="shared" si="4"/>
        <v/>
      </c>
      <c r="G84" s="370"/>
      <c r="H84" s="370" t="str">
        <f t="shared" si="3"/>
        <v/>
      </c>
      <c r="I84" s="322" t="str">
        <f>IF($A84&lt;&gt;"", INDEX('1. Project Type'!$A$1:$O$101,ROW($E87),4), "")</f>
        <v/>
      </c>
      <c r="J84" s="322" t="str">
        <f>IF($A84&lt;&gt;"", INDEX('2. Severity of Needs'!$A$1:$O$101,ROW($E87),5), "")</f>
        <v/>
      </c>
      <c r="K84" s="322" t="str">
        <f>IF($A84&lt;&gt;"", INDEX('3. Percent Zero Income at Entry'!$A$1:$O$101,ROW($E87),5), "")</f>
        <v/>
      </c>
      <c r="L84" s="322" t="str">
        <f>IF($A84&lt;&gt;"", INDEX('4. Participant Eligibility'!$A$1:$N$101,ROW($E87),5), "")</f>
        <v/>
      </c>
      <c r="M84" s="322" t="str">
        <f>IF($A84&lt;&gt;"", INDEX('5. Housing First'!$A$1:$O$101,ROW($E84),5), "")</f>
        <v/>
      </c>
      <c r="N84" s="322" t="str">
        <f>IF($A84&lt;&gt;"", INDEX('6. Opening Doors Goals'!$A$1:$O$101,ROW($E86),5), "")</f>
        <v/>
      </c>
      <c r="O84" s="322" t="str">
        <f>IF($A84&lt;&gt;"", INDEX('6. Safety Improvement (DV Only)'!$A$1:$O$101,ROW($E86),4), "")</f>
        <v/>
      </c>
      <c r="P84" s="322" t="str">
        <f>IF($A84&lt;&gt;"", INDEX('7.Access to Mainstream Benefits'!$A$1:$O$101,ROW($E85),4), "")</f>
        <v/>
      </c>
      <c r="Q84" s="322" t="str">
        <f>IF($A84&lt;&gt;"", INDEX('8.Connect to Maintream Benefits'!$A$1:$O$101,ROW($E85),6), "")</f>
        <v/>
      </c>
      <c r="R84" s="499" t="str">
        <f>IF($A84&lt;&gt;"", INDEX('10. Application Narrative'!$A$1:$O$101,ROW($E84),4), "")</f>
        <v/>
      </c>
      <c r="S84" s="367" t="str">
        <f>IF($A84&lt;&gt;"", INDEX('9. Length of Stay'!$A$1:$O$99,ROW($E86),5), "")</f>
        <v/>
      </c>
      <c r="T84" s="367" t="str">
        <f>IF($A84&lt;&gt;"", INDEX('10a. Housing Stability (TH,SSO)'!$A$1:$O$101,ROW($E87),5), "")</f>
        <v/>
      </c>
      <c r="U84" s="367" t="str">
        <f>IF($A84&lt;&gt;"", INDEX('10b.Housing Stability (RRH,PSH)'!$A$1:$O$101,ROW($E87),5), "")</f>
        <v/>
      </c>
      <c r="V84" s="367" t="str">
        <f>IF($A84&lt;&gt;"", INDEX('11. Returns to Homelessness'!$A$1:$O$101,ROW($E86),5), "")</f>
        <v/>
      </c>
      <c r="W84" s="367" t="str">
        <f>IF($A84&lt;&gt;"", INDEX('12a. Earned Income Growth'!$A$1:$N$101,ROW($E87),5), "")</f>
        <v/>
      </c>
      <c r="X84" s="367" t="str">
        <f>IF($A84&lt;&gt;"", INDEX('12b. NonEarned Income Growth'!$A$1:$N$101,ROW($E87),5), "")</f>
        <v/>
      </c>
      <c r="Y84" s="367" t="str">
        <f>IF($A84&lt;&gt;"", INDEX('12c. Total Income Growth'!$A$1:$O$101,ROW($E87),5), "")</f>
        <v/>
      </c>
      <c r="Z84" s="369" t="str">
        <f>IF($A84&lt;&gt;"", INDEX('13. Unit Utilization Rate'!$A$1:$O$101,ROW($E86),7), "")</f>
        <v/>
      </c>
      <c r="AA84" s="510" t="str">
        <f>IF($A84&lt;&gt;"", INDEX('14. Drawdown Rates'!$A$1:$O$101,ROW($E84),5), "")</f>
        <v/>
      </c>
      <c r="AB84" s="510" t="str">
        <f>IF($A84&lt;&gt;"", INDEX('15. Funds Expended'!$A$1:$P$101,ROW($E87),6), "")</f>
        <v/>
      </c>
      <c r="AC84" s="510" t="str">
        <f>IF($A84&lt;&gt;"", INDEX('16a-b. Cost per Household'!$A$1:$O$101,ROW($E85),7), "")</f>
        <v/>
      </c>
      <c r="AD84" s="510" t="str">
        <f>IF($A84&lt;&gt;"", INDEX('16c-d. Cost per Positive Exit'!$A$1:$O$101,ROW($E85),7), "")</f>
        <v/>
      </c>
      <c r="AE84" s="510" t="str">
        <f>IF($A84&lt;&gt;"", INDEX('17. Timely APR Submission'!$A$1:$O$101,ROW($E84),5), "")</f>
        <v/>
      </c>
      <c r="AF84" s="510" t="str">
        <f>IF($A84&lt;&gt;"", INDEX('18. HUD Monitoring'!$A$1:$O$101,ROW($E85),5), "")</f>
        <v/>
      </c>
      <c r="AG84" s="368" t="str">
        <f>IF($A84&lt;&gt;"", INDEX('19a. CoC Meetings'!$A$1:$P$101,ROW($E86),5), "")</f>
        <v/>
      </c>
      <c r="AH84" s="371" t="str">
        <f>IF($A84&lt;&gt;"", INDEX('19b-c. RHAB-LHOT Meetings'!$A$1:$P$101,ROW($E86),5), "")</f>
        <v/>
      </c>
      <c r="AI84" s="368" t="str">
        <f>IF($A84&lt;&gt;"", INDEX('20. CoC Trainings Events'!$A$1:$M$101,ROW($E86),3), "")</f>
        <v/>
      </c>
      <c r="AJ84" s="513" t="str">
        <f>IF($A84&lt;&gt;"", INDEX('21. HMIS Data Quality'!$A$1:$M$101,ROW($E86),6), "")</f>
        <v/>
      </c>
      <c r="AK84" s="513" t="str">
        <f>IF($A84&lt;&gt;"", INDEX('22. Timeliness of Data Entry'!$A$1:$O$101,ROW($E84),5), "")</f>
        <v/>
      </c>
      <c r="AL84" s="513" t="str">
        <f>IF($A84&lt;&gt;"", INDEX('25. HMIS Bed Inventory'!$A$1:$O$101,ROW($E84),5), "")</f>
        <v/>
      </c>
      <c r="AM84" s="513" t="str">
        <f>IF($A84&lt;&gt;"", INDEX('23. HMIS Participation Bonus'!$A$1:$O$101,ROW($E84),5), "")</f>
        <v/>
      </c>
    </row>
    <row r="85" spans="1:39" x14ac:dyDescent="0.25">
      <c r="A85" s="35" t="str">
        <f>IF(INDEX('CoC Ranking Data'!$A$1:$CF$106,ROW($E88),4)&lt;&gt;"",INDEX('CoC Ranking Data'!$A$1:$CF$106,ROW($E88),4),"")</f>
        <v/>
      </c>
      <c r="B85" s="35" t="str">
        <f>IF(INDEX('CoC Ranking Data'!$A$1:$CF$106,ROW($E88),5)&lt;&gt;"",INDEX('CoC Ranking Data'!$A$1:$CF$106,ROW($E88),5),"")</f>
        <v/>
      </c>
      <c r="C85" s="297" t="str">
        <f>IF(INDEX('CoC Ranking Data'!$A$1:$CF$106,ROW($E88),6)&lt;&gt;"",INDEX('CoC Ranking Data'!$A$1:$CF$106,ROW($E88),6),"")</f>
        <v/>
      </c>
      <c r="D85" s="297" t="str">
        <f>IF(INDEX('CoC Ranking Data'!$A$1:$CF$106,ROW($E88),7)&lt;&gt;"",INDEX('CoC Ranking Data'!$A$1:$CF$106,ROW($E88),7),"")</f>
        <v/>
      </c>
      <c r="E85" s="294"/>
      <c r="F85" s="663" t="str">
        <f t="shared" si="4"/>
        <v/>
      </c>
      <c r="G85" s="370"/>
      <c r="H85" s="370" t="str">
        <f t="shared" si="3"/>
        <v/>
      </c>
      <c r="I85" s="322" t="str">
        <f>IF($A85&lt;&gt;"", INDEX('1. Project Type'!$A$1:$O$101,ROW($E88),4), "")</f>
        <v/>
      </c>
      <c r="J85" s="322" t="str">
        <f>IF($A85&lt;&gt;"", INDEX('2. Severity of Needs'!$A$1:$O$101,ROW($E88),5), "")</f>
        <v/>
      </c>
      <c r="K85" s="322" t="str">
        <f>IF($A85&lt;&gt;"", INDEX('3. Percent Zero Income at Entry'!$A$1:$O$101,ROW($E88),5), "")</f>
        <v/>
      </c>
      <c r="L85" s="322" t="str">
        <f>IF($A85&lt;&gt;"", INDEX('4. Participant Eligibility'!$A$1:$N$101,ROW($E88),5), "")</f>
        <v/>
      </c>
      <c r="M85" s="322" t="str">
        <f>IF($A85&lt;&gt;"", INDEX('5. Housing First'!$A$1:$O$101,ROW($E85),5), "")</f>
        <v/>
      </c>
      <c r="N85" s="322" t="str">
        <f>IF($A85&lt;&gt;"", INDEX('6. Opening Doors Goals'!$A$1:$O$101,ROW($E87),5), "")</f>
        <v/>
      </c>
      <c r="O85" s="322" t="str">
        <f>IF($A85&lt;&gt;"", INDEX('6. Safety Improvement (DV Only)'!$A$1:$O$101,ROW($E87),4), "")</f>
        <v/>
      </c>
      <c r="P85" s="322" t="str">
        <f>IF($A85&lt;&gt;"", INDEX('7.Access to Mainstream Benefits'!$A$1:$O$101,ROW($E86),4), "")</f>
        <v/>
      </c>
      <c r="Q85" s="322" t="str">
        <f>IF($A85&lt;&gt;"", INDEX('8.Connect to Maintream Benefits'!$A$1:$O$101,ROW($E86),6), "")</f>
        <v/>
      </c>
      <c r="R85" s="499" t="str">
        <f>IF($A85&lt;&gt;"", INDEX('10. Application Narrative'!$A$1:$O$101,ROW($E85),4), "")</f>
        <v/>
      </c>
      <c r="S85" s="367" t="str">
        <f>IF($A85&lt;&gt;"", INDEX('9. Length of Stay'!$A$1:$O$99,ROW($E87),5), "")</f>
        <v/>
      </c>
      <c r="T85" s="367" t="str">
        <f>IF($A85&lt;&gt;"", INDEX('10a. Housing Stability (TH,SSO)'!$A$1:$O$101,ROW($E88),5), "")</f>
        <v/>
      </c>
      <c r="U85" s="367" t="str">
        <f>IF($A85&lt;&gt;"", INDEX('10b.Housing Stability (RRH,PSH)'!$A$1:$O$101,ROW($E88),5), "")</f>
        <v/>
      </c>
      <c r="V85" s="367" t="str">
        <f>IF($A85&lt;&gt;"", INDEX('11. Returns to Homelessness'!$A$1:$O$101,ROW($E87),5), "")</f>
        <v/>
      </c>
      <c r="W85" s="367" t="str">
        <f>IF($A85&lt;&gt;"", INDEX('12a. Earned Income Growth'!$A$1:$N$101,ROW($E88),5), "")</f>
        <v/>
      </c>
      <c r="X85" s="367" t="str">
        <f>IF($A85&lt;&gt;"", INDEX('12b. NonEarned Income Growth'!$A$1:$N$101,ROW($E88),5), "")</f>
        <v/>
      </c>
      <c r="Y85" s="367" t="str">
        <f>IF($A85&lt;&gt;"", INDEX('12c. Total Income Growth'!$A$1:$O$101,ROW($E88),5), "")</f>
        <v/>
      </c>
      <c r="Z85" s="369" t="str">
        <f>IF($A85&lt;&gt;"", INDEX('13. Unit Utilization Rate'!$A$1:$O$101,ROW($E87),7), "")</f>
        <v/>
      </c>
      <c r="AA85" s="510" t="str">
        <f>IF($A85&lt;&gt;"", INDEX('14. Drawdown Rates'!$A$1:$O$101,ROW($E85),5), "")</f>
        <v/>
      </c>
      <c r="AB85" s="510" t="str">
        <f>IF($A85&lt;&gt;"", INDEX('15. Funds Expended'!$A$1:$P$101,ROW($E88),6), "")</f>
        <v/>
      </c>
      <c r="AC85" s="510" t="str">
        <f>IF($A85&lt;&gt;"", INDEX('16a-b. Cost per Household'!$A$1:$O$101,ROW($E86),7), "")</f>
        <v/>
      </c>
      <c r="AD85" s="510" t="str">
        <f>IF($A85&lt;&gt;"", INDEX('16c-d. Cost per Positive Exit'!$A$1:$O$101,ROW($E86),7), "")</f>
        <v/>
      </c>
      <c r="AE85" s="510" t="str">
        <f>IF($A85&lt;&gt;"", INDEX('17. Timely APR Submission'!$A$1:$O$101,ROW($E85),5), "")</f>
        <v/>
      </c>
      <c r="AF85" s="510" t="str">
        <f>IF($A85&lt;&gt;"", INDEX('18. HUD Monitoring'!$A$1:$O$101,ROW($E86),5), "")</f>
        <v/>
      </c>
      <c r="AG85" s="368" t="str">
        <f>IF($A85&lt;&gt;"", INDEX('19a. CoC Meetings'!$A$1:$P$101,ROW($E87),5), "")</f>
        <v/>
      </c>
      <c r="AH85" s="371" t="str">
        <f>IF($A85&lt;&gt;"", INDEX('19b-c. RHAB-LHOT Meetings'!$A$1:$P$101,ROW($E87),5), "")</f>
        <v/>
      </c>
      <c r="AI85" s="368" t="str">
        <f>IF($A85&lt;&gt;"", INDEX('20. CoC Trainings Events'!$A$1:$M$101,ROW($E87),3), "")</f>
        <v/>
      </c>
      <c r="AJ85" s="513" t="str">
        <f>IF($A85&lt;&gt;"", INDEX('21. HMIS Data Quality'!$A$1:$M$101,ROW($E87),6), "")</f>
        <v/>
      </c>
      <c r="AK85" s="513" t="str">
        <f>IF($A85&lt;&gt;"", INDEX('22. Timeliness of Data Entry'!$A$1:$O$101,ROW($E85),5), "")</f>
        <v/>
      </c>
      <c r="AL85" s="513" t="str">
        <f>IF($A85&lt;&gt;"", INDEX('25. HMIS Bed Inventory'!$A$1:$O$101,ROW($E85),5), "")</f>
        <v/>
      </c>
      <c r="AM85" s="513" t="str">
        <f>IF($A85&lt;&gt;"", INDEX('23. HMIS Participation Bonus'!$A$1:$O$101,ROW($E85),5), "")</f>
        <v/>
      </c>
    </row>
    <row r="86" spans="1:39" x14ac:dyDescent="0.25">
      <c r="A86" s="35" t="str">
        <f>IF(INDEX('CoC Ranking Data'!$A$1:$CF$106,ROW($E89),4)&lt;&gt;"",INDEX('CoC Ranking Data'!$A$1:$CF$106,ROW($E89),4),"")</f>
        <v/>
      </c>
      <c r="B86" s="35" t="str">
        <f>IF(INDEX('CoC Ranking Data'!$A$1:$CF$106,ROW($E89),5)&lt;&gt;"",INDEX('CoC Ranking Data'!$A$1:$CF$106,ROW($E89),5),"")</f>
        <v/>
      </c>
      <c r="C86" s="297" t="str">
        <f>IF(INDEX('CoC Ranking Data'!$A$1:$CF$106,ROW($E89),6)&lt;&gt;"",INDEX('CoC Ranking Data'!$A$1:$CF$106,ROW($E89),6),"")</f>
        <v/>
      </c>
      <c r="D86" s="297" t="str">
        <f>IF(INDEX('CoC Ranking Data'!$A$1:$CF$106,ROW($E89),7)&lt;&gt;"",INDEX('CoC Ranking Data'!$A$1:$CF$106,ROW($E89),7),"")</f>
        <v/>
      </c>
      <c r="E86" s="294"/>
      <c r="F86" s="663" t="str">
        <f t="shared" si="4"/>
        <v/>
      </c>
      <c r="G86" s="370"/>
      <c r="H86" s="370" t="str">
        <f t="shared" si="3"/>
        <v/>
      </c>
      <c r="I86" s="322" t="str">
        <f>IF($A86&lt;&gt;"", INDEX('1. Project Type'!$A$1:$O$101,ROW($E89),4), "")</f>
        <v/>
      </c>
      <c r="J86" s="322" t="str">
        <f>IF($A86&lt;&gt;"", INDEX('2. Severity of Needs'!$A$1:$O$101,ROW($E89),5), "")</f>
        <v/>
      </c>
      <c r="K86" s="322" t="str">
        <f>IF($A86&lt;&gt;"", INDEX('3. Percent Zero Income at Entry'!$A$1:$O$101,ROW($E89),5), "")</f>
        <v/>
      </c>
      <c r="L86" s="322" t="str">
        <f>IF($A86&lt;&gt;"", INDEX('4. Participant Eligibility'!$A$1:$N$101,ROW($E89),5), "")</f>
        <v/>
      </c>
      <c r="M86" s="322" t="str">
        <f>IF($A86&lt;&gt;"", INDEX('5. Housing First'!$A$1:$O$101,ROW($E86),5), "")</f>
        <v/>
      </c>
      <c r="N86" s="322" t="str">
        <f>IF($A86&lt;&gt;"", INDEX('6. Opening Doors Goals'!$A$1:$O$101,ROW($E88),5), "")</f>
        <v/>
      </c>
      <c r="O86" s="322" t="str">
        <f>IF($A86&lt;&gt;"", INDEX('6. Safety Improvement (DV Only)'!$A$1:$O$101,ROW($E88),4), "")</f>
        <v/>
      </c>
      <c r="P86" s="322" t="str">
        <f>IF($A86&lt;&gt;"", INDEX('7.Access to Mainstream Benefits'!$A$1:$O$101,ROW($E87),4), "")</f>
        <v/>
      </c>
      <c r="Q86" s="322" t="str">
        <f>IF($A86&lt;&gt;"", INDEX('8.Connect to Maintream Benefits'!$A$1:$O$101,ROW($E87),6), "")</f>
        <v/>
      </c>
      <c r="R86" s="499" t="str">
        <f>IF($A86&lt;&gt;"", INDEX('10. Application Narrative'!$A$1:$O$101,ROW($E86),4), "")</f>
        <v/>
      </c>
      <c r="S86" s="367" t="str">
        <f>IF($A86&lt;&gt;"", INDEX('9. Length of Stay'!$A$1:$O$99,ROW($E88),5), "")</f>
        <v/>
      </c>
      <c r="T86" s="367" t="str">
        <f>IF($A86&lt;&gt;"", INDEX('10a. Housing Stability (TH,SSO)'!$A$1:$O$101,ROW($E89),5), "")</f>
        <v/>
      </c>
      <c r="U86" s="367" t="str">
        <f>IF($A86&lt;&gt;"", INDEX('10b.Housing Stability (RRH,PSH)'!$A$1:$O$101,ROW($E89),5), "")</f>
        <v/>
      </c>
      <c r="V86" s="367" t="str">
        <f>IF($A86&lt;&gt;"", INDEX('11. Returns to Homelessness'!$A$1:$O$101,ROW($E88),5), "")</f>
        <v/>
      </c>
      <c r="W86" s="367" t="str">
        <f>IF($A86&lt;&gt;"", INDEX('12a. Earned Income Growth'!$A$1:$N$101,ROW($E89),5), "")</f>
        <v/>
      </c>
      <c r="X86" s="367" t="str">
        <f>IF($A86&lt;&gt;"", INDEX('12b. NonEarned Income Growth'!$A$1:$N$101,ROW($E89),5), "")</f>
        <v/>
      </c>
      <c r="Y86" s="367" t="str">
        <f>IF($A86&lt;&gt;"", INDEX('12c. Total Income Growth'!$A$1:$O$101,ROW($E89),5), "")</f>
        <v/>
      </c>
      <c r="Z86" s="369" t="str">
        <f>IF($A86&lt;&gt;"", INDEX('13. Unit Utilization Rate'!$A$1:$O$101,ROW($E88),7), "")</f>
        <v/>
      </c>
      <c r="AA86" s="510" t="str">
        <f>IF($A86&lt;&gt;"", INDEX('14. Drawdown Rates'!$A$1:$O$101,ROW($E86),5), "")</f>
        <v/>
      </c>
      <c r="AB86" s="510" t="str">
        <f>IF($A86&lt;&gt;"", INDEX('15. Funds Expended'!$A$1:$P$101,ROW($E89),6), "")</f>
        <v/>
      </c>
      <c r="AC86" s="510" t="str">
        <f>IF($A86&lt;&gt;"", INDEX('16a-b. Cost per Household'!$A$1:$O$101,ROW($E87),7), "")</f>
        <v/>
      </c>
      <c r="AD86" s="510" t="str">
        <f>IF($A86&lt;&gt;"", INDEX('16c-d. Cost per Positive Exit'!$A$1:$O$101,ROW($E87),7), "")</f>
        <v/>
      </c>
      <c r="AE86" s="510" t="str">
        <f>IF($A86&lt;&gt;"", INDEX('17. Timely APR Submission'!$A$1:$O$101,ROW($E86),5), "")</f>
        <v/>
      </c>
      <c r="AF86" s="510" t="str">
        <f>IF($A86&lt;&gt;"", INDEX('18. HUD Monitoring'!$A$1:$O$101,ROW($E87),5), "")</f>
        <v/>
      </c>
      <c r="AG86" s="368" t="str">
        <f>IF($A86&lt;&gt;"", INDEX('19a. CoC Meetings'!$A$1:$P$101,ROW($E88),5), "")</f>
        <v/>
      </c>
      <c r="AH86" s="371" t="str">
        <f>IF($A86&lt;&gt;"", INDEX('19b-c. RHAB-LHOT Meetings'!$A$1:$P$101,ROW($E88),5), "")</f>
        <v/>
      </c>
      <c r="AI86" s="368" t="str">
        <f>IF($A86&lt;&gt;"", INDEX('20. CoC Trainings Events'!$A$1:$M$101,ROW($E88),3), "")</f>
        <v/>
      </c>
      <c r="AJ86" s="513" t="str">
        <f>IF($A86&lt;&gt;"", INDEX('21. HMIS Data Quality'!$A$1:$M$101,ROW($E88),6), "")</f>
        <v/>
      </c>
      <c r="AK86" s="513" t="str">
        <f>IF($A86&lt;&gt;"", INDEX('22. Timeliness of Data Entry'!$A$1:$O$101,ROW($E86),5), "")</f>
        <v/>
      </c>
      <c r="AL86" s="513" t="str">
        <f>IF($A86&lt;&gt;"", INDEX('25. HMIS Bed Inventory'!$A$1:$O$101,ROW($E86),5), "")</f>
        <v/>
      </c>
      <c r="AM86" s="513" t="str">
        <f>IF($A86&lt;&gt;"", INDEX('23. HMIS Participation Bonus'!$A$1:$O$101,ROW($E86),5), "")</f>
        <v/>
      </c>
    </row>
    <row r="87" spans="1:39" x14ac:dyDescent="0.25">
      <c r="A87" s="35" t="str">
        <f>IF(INDEX('CoC Ranking Data'!$A$1:$CF$106,ROW($E90),4)&lt;&gt;"",INDEX('CoC Ranking Data'!$A$1:$CF$106,ROW($E90),4),"")</f>
        <v/>
      </c>
      <c r="B87" s="35" t="str">
        <f>IF(INDEX('CoC Ranking Data'!$A$1:$CF$106,ROW($E90),5)&lt;&gt;"",INDEX('CoC Ranking Data'!$A$1:$CF$106,ROW($E90),5),"")</f>
        <v/>
      </c>
      <c r="C87" s="297" t="str">
        <f>IF(INDEX('CoC Ranking Data'!$A$1:$CF$106,ROW($E90),6)&lt;&gt;"",INDEX('CoC Ranking Data'!$A$1:$CF$106,ROW($E90),6),"")</f>
        <v/>
      </c>
      <c r="D87" s="297" t="str">
        <f>IF(INDEX('CoC Ranking Data'!$A$1:$CF$106,ROW($E90),7)&lt;&gt;"",INDEX('CoC Ranking Data'!$A$1:$CF$106,ROW($E90),7),"")</f>
        <v/>
      </c>
      <c r="E87" s="294"/>
      <c r="F87" s="663" t="str">
        <f t="shared" si="4"/>
        <v/>
      </c>
      <c r="G87" s="370"/>
      <c r="H87" s="370" t="str">
        <f t="shared" si="3"/>
        <v/>
      </c>
      <c r="I87" s="322" t="str">
        <f>IF($A87&lt;&gt;"", INDEX('1. Project Type'!$A$1:$O$101,ROW($E90),4), "")</f>
        <v/>
      </c>
      <c r="J87" s="322" t="str">
        <f>IF($A87&lt;&gt;"", INDEX('2. Severity of Needs'!$A$1:$O$101,ROW($E90),5), "")</f>
        <v/>
      </c>
      <c r="K87" s="322" t="str">
        <f>IF($A87&lt;&gt;"", INDEX('3. Percent Zero Income at Entry'!$A$1:$O$101,ROW($E90),5), "")</f>
        <v/>
      </c>
      <c r="L87" s="322" t="str">
        <f>IF($A87&lt;&gt;"", INDEX('4. Participant Eligibility'!$A$1:$N$101,ROW($E90),5), "")</f>
        <v/>
      </c>
      <c r="M87" s="322" t="str">
        <f>IF($A87&lt;&gt;"", INDEX('5. Housing First'!$A$1:$O$101,ROW($E87),5), "")</f>
        <v/>
      </c>
      <c r="N87" s="322" t="str">
        <f>IF($A87&lt;&gt;"", INDEX('6. Opening Doors Goals'!$A$1:$O$101,ROW($E89),5), "")</f>
        <v/>
      </c>
      <c r="O87" s="322" t="str">
        <f>IF($A87&lt;&gt;"", INDEX('6. Safety Improvement (DV Only)'!$A$1:$O$101,ROW($E89),4), "")</f>
        <v/>
      </c>
      <c r="P87" s="322" t="str">
        <f>IF($A87&lt;&gt;"", INDEX('7.Access to Mainstream Benefits'!$A$1:$O$101,ROW($E88),4), "")</f>
        <v/>
      </c>
      <c r="Q87" s="322" t="str">
        <f>IF($A87&lt;&gt;"", INDEX('8.Connect to Maintream Benefits'!$A$1:$O$101,ROW($E88),6), "")</f>
        <v/>
      </c>
      <c r="R87" s="499" t="str">
        <f>IF($A87&lt;&gt;"", INDEX('10. Application Narrative'!$A$1:$O$101,ROW($E87),4), "")</f>
        <v/>
      </c>
      <c r="S87" s="367" t="str">
        <f>IF($A87&lt;&gt;"", INDEX('9. Length of Stay'!$A$1:$O$99,ROW($E89),5), "")</f>
        <v/>
      </c>
      <c r="T87" s="367" t="str">
        <f>IF($A87&lt;&gt;"", INDEX('10a. Housing Stability (TH,SSO)'!$A$1:$O$101,ROW($E90),5), "")</f>
        <v/>
      </c>
      <c r="U87" s="367" t="str">
        <f>IF($A87&lt;&gt;"", INDEX('10b.Housing Stability (RRH,PSH)'!$A$1:$O$101,ROW($E90),5), "")</f>
        <v/>
      </c>
      <c r="V87" s="367" t="str">
        <f>IF($A87&lt;&gt;"", INDEX('11. Returns to Homelessness'!$A$1:$O$101,ROW($E89),5), "")</f>
        <v/>
      </c>
      <c r="W87" s="367" t="str">
        <f>IF($A87&lt;&gt;"", INDEX('12a. Earned Income Growth'!$A$1:$N$101,ROW($E90),5), "")</f>
        <v/>
      </c>
      <c r="X87" s="367" t="str">
        <f>IF($A87&lt;&gt;"", INDEX('12b. NonEarned Income Growth'!$A$1:$N$101,ROW($E90),5), "")</f>
        <v/>
      </c>
      <c r="Y87" s="367" t="str">
        <f>IF($A87&lt;&gt;"", INDEX('12c. Total Income Growth'!$A$1:$O$101,ROW($E90),5), "")</f>
        <v/>
      </c>
      <c r="Z87" s="369" t="str">
        <f>IF($A87&lt;&gt;"", INDEX('13. Unit Utilization Rate'!$A$1:$O$101,ROW($E89),7), "")</f>
        <v/>
      </c>
      <c r="AA87" s="510" t="str">
        <f>IF($A87&lt;&gt;"", INDEX('14. Drawdown Rates'!$A$1:$O$101,ROW($E87),5), "")</f>
        <v/>
      </c>
      <c r="AB87" s="510" t="str">
        <f>IF($A87&lt;&gt;"", INDEX('15. Funds Expended'!$A$1:$P$101,ROW($E90),6), "")</f>
        <v/>
      </c>
      <c r="AC87" s="510" t="str">
        <f>IF($A87&lt;&gt;"", INDEX('16a-b. Cost per Household'!$A$1:$O$101,ROW($E88),7), "")</f>
        <v/>
      </c>
      <c r="AD87" s="510" t="str">
        <f>IF($A87&lt;&gt;"", INDEX('16c-d. Cost per Positive Exit'!$A$1:$O$101,ROW($E88),7), "")</f>
        <v/>
      </c>
      <c r="AE87" s="510" t="str">
        <f>IF($A87&lt;&gt;"", INDEX('17. Timely APR Submission'!$A$1:$O$101,ROW($E87),5), "")</f>
        <v/>
      </c>
      <c r="AF87" s="510" t="str">
        <f>IF($A87&lt;&gt;"", INDEX('18. HUD Monitoring'!$A$1:$O$101,ROW($E88),5), "")</f>
        <v/>
      </c>
      <c r="AG87" s="368" t="str">
        <f>IF($A87&lt;&gt;"", INDEX('19a. CoC Meetings'!$A$1:$P$101,ROW($E89),5), "")</f>
        <v/>
      </c>
      <c r="AH87" s="371" t="str">
        <f>IF($A87&lt;&gt;"", INDEX('19b-c. RHAB-LHOT Meetings'!$A$1:$P$101,ROW($E89),5), "")</f>
        <v/>
      </c>
      <c r="AI87" s="368" t="str">
        <f>IF($A87&lt;&gt;"", INDEX('20. CoC Trainings Events'!$A$1:$M$101,ROW($E89),3), "")</f>
        <v/>
      </c>
      <c r="AJ87" s="513" t="str">
        <f>IF($A87&lt;&gt;"", INDEX('21. HMIS Data Quality'!$A$1:$M$101,ROW($E89),6), "")</f>
        <v/>
      </c>
      <c r="AK87" s="513" t="str">
        <f>IF($A87&lt;&gt;"", INDEX('22. Timeliness of Data Entry'!$A$1:$O$101,ROW($E87),5), "")</f>
        <v/>
      </c>
      <c r="AL87" s="513" t="str">
        <f>IF($A87&lt;&gt;"", INDEX('25. HMIS Bed Inventory'!$A$1:$O$101,ROW($E87),5), "")</f>
        <v/>
      </c>
      <c r="AM87" s="513" t="str">
        <f>IF($A87&lt;&gt;"", INDEX('23. HMIS Participation Bonus'!$A$1:$O$101,ROW($E87),5), "")</f>
        <v/>
      </c>
    </row>
    <row r="88" spans="1:39" x14ac:dyDescent="0.25">
      <c r="A88" s="35" t="str">
        <f>IF(INDEX('CoC Ranking Data'!$A$1:$CF$106,ROW($E91),4)&lt;&gt;"",INDEX('CoC Ranking Data'!$A$1:$CF$106,ROW($E91),4),"")</f>
        <v/>
      </c>
      <c r="B88" s="35" t="str">
        <f>IF(INDEX('CoC Ranking Data'!$A$1:$CF$106,ROW($E91),5)&lt;&gt;"",INDEX('CoC Ranking Data'!$A$1:$CF$106,ROW($E91),5),"")</f>
        <v/>
      </c>
      <c r="C88" s="297" t="str">
        <f>IF(INDEX('CoC Ranking Data'!$A$1:$CF$106,ROW($E91),6)&lt;&gt;"",INDEX('CoC Ranking Data'!$A$1:$CF$106,ROW($E91),6),"")</f>
        <v/>
      </c>
      <c r="D88" s="297" t="str">
        <f>IF(INDEX('CoC Ranking Data'!$A$1:$CF$106,ROW($E91),7)&lt;&gt;"",INDEX('CoC Ranking Data'!$A$1:$CF$106,ROW($E91),7),"")</f>
        <v/>
      </c>
      <c r="E88" s="294"/>
      <c r="F88" s="663" t="str">
        <f t="shared" si="4"/>
        <v/>
      </c>
      <c r="G88" s="370"/>
      <c r="H88" s="370" t="str">
        <f t="shared" si="3"/>
        <v/>
      </c>
      <c r="I88" s="322" t="str">
        <f>IF($A88&lt;&gt;"", INDEX('1. Project Type'!$A$1:$O$101,ROW($E91),4), "")</f>
        <v/>
      </c>
      <c r="J88" s="322" t="str">
        <f>IF($A88&lt;&gt;"", INDEX('2. Severity of Needs'!$A$1:$O$101,ROW($E91),5), "")</f>
        <v/>
      </c>
      <c r="K88" s="322" t="str">
        <f>IF($A88&lt;&gt;"", INDEX('3. Percent Zero Income at Entry'!$A$1:$O$101,ROW($E91),5), "")</f>
        <v/>
      </c>
      <c r="L88" s="322" t="str">
        <f>IF($A88&lt;&gt;"", INDEX('4. Participant Eligibility'!$A$1:$N$101,ROW($E91),5), "")</f>
        <v/>
      </c>
      <c r="M88" s="322" t="str">
        <f>IF($A88&lt;&gt;"", INDEX('5. Housing First'!$A$1:$O$101,ROW($E88),5), "")</f>
        <v/>
      </c>
      <c r="N88" s="322" t="str">
        <f>IF($A88&lt;&gt;"", INDEX('6. Opening Doors Goals'!$A$1:$O$101,ROW($E90),5), "")</f>
        <v/>
      </c>
      <c r="O88" s="322" t="str">
        <f>IF($A88&lt;&gt;"", INDEX('6. Safety Improvement (DV Only)'!$A$1:$O$101,ROW($E90),4), "")</f>
        <v/>
      </c>
      <c r="P88" s="322" t="str">
        <f>IF($A88&lt;&gt;"", INDEX('7.Access to Mainstream Benefits'!$A$1:$O$101,ROW($E89),4), "")</f>
        <v/>
      </c>
      <c r="Q88" s="322" t="str">
        <f>IF($A88&lt;&gt;"", INDEX('8.Connect to Maintream Benefits'!$A$1:$O$101,ROW($E89),6), "")</f>
        <v/>
      </c>
      <c r="R88" s="499" t="str">
        <f>IF($A88&lt;&gt;"", INDEX('10. Application Narrative'!$A$1:$O$101,ROW($E88),4), "")</f>
        <v/>
      </c>
      <c r="S88" s="367" t="str">
        <f>IF($A88&lt;&gt;"", INDEX('9. Length of Stay'!$A$1:$O$99,ROW($E90),5), "")</f>
        <v/>
      </c>
      <c r="T88" s="367" t="str">
        <f>IF($A88&lt;&gt;"", INDEX('10a. Housing Stability (TH,SSO)'!$A$1:$O$101,ROW($E91),5), "")</f>
        <v/>
      </c>
      <c r="U88" s="367" t="str">
        <f>IF($A88&lt;&gt;"", INDEX('10b.Housing Stability (RRH,PSH)'!$A$1:$O$101,ROW($E91),5), "")</f>
        <v/>
      </c>
      <c r="V88" s="367" t="str">
        <f>IF($A88&lt;&gt;"", INDEX('11. Returns to Homelessness'!$A$1:$O$101,ROW($E90),5), "")</f>
        <v/>
      </c>
      <c r="W88" s="367" t="str">
        <f>IF($A88&lt;&gt;"", INDEX('12a. Earned Income Growth'!$A$1:$N$101,ROW($E91),5), "")</f>
        <v/>
      </c>
      <c r="X88" s="367" t="str">
        <f>IF($A88&lt;&gt;"", INDEX('12b. NonEarned Income Growth'!$A$1:$N$101,ROW($E91),5), "")</f>
        <v/>
      </c>
      <c r="Y88" s="367" t="str">
        <f>IF($A88&lt;&gt;"", INDEX('12c. Total Income Growth'!$A$1:$O$101,ROW($E91),5), "")</f>
        <v/>
      </c>
      <c r="Z88" s="369" t="str">
        <f>IF($A88&lt;&gt;"", INDEX('13. Unit Utilization Rate'!$A$1:$O$101,ROW($E90),7), "")</f>
        <v/>
      </c>
      <c r="AA88" s="510" t="str">
        <f>IF($A88&lt;&gt;"", INDEX('14. Drawdown Rates'!$A$1:$O$101,ROW($E88),5), "")</f>
        <v/>
      </c>
      <c r="AB88" s="510" t="str">
        <f>IF($A88&lt;&gt;"", INDEX('15. Funds Expended'!$A$1:$P$101,ROW($E91),6), "")</f>
        <v/>
      </c>
      <c r="AC88" s="510" t="str">
        <f>IF($A88&lt;&gt;"", INDEX('16a-b. Cost per Household'!$A$1:$O$101,ROW($E89),7), "")</f>
        <v/>
      </c>
      <c r="AD88" s="510" t="str">
        <f>IF($A88&lt;&gt;"", INDEX('16c-d. Cost per Positive Exit'!$A$1:$O$101,ROW($E89),7), "")</f>
        <v/>
      </c>
      <c r="AE88" s="510" t="str">
        <f>IF($A88&lt;&gt;"", INDEX('17. Timely APR Submission'!$A$1:$O$101,ROW($E88),5), "")</f>
        <v/>
      </c>
      <c r="AF88" s="510" t="str">
        <f>IF($A88&lt;&gt;"", INDEX('18. HUD Monitoring'!$A$1:$O$101,ROW($E89),5), "")</f>
        <v/>
      </c>
      <c r="AG88" s="368" t="str">
        <f>IF($A88&lt;&gt;"", INDEX('19a. CoC Meetings'!$A$1:$P$101,ROW($E90),5), "")</f>
        <v/>
      </c>
      <c r="AH88" s="371" t="str">
        <f>IF($A88&lt;&gt;"", INDEX('19b-c. RHAB-LHOT Meetings'!$A$1:$P$101,ROW($E90),5), "")</f>
        <v/>
      </c>
      <c r="AI88" s="368" t="str">
        <f>IF($A88&lt;&gt;"", INDEX('20. CoC Trainings Events'!$A$1:$M$101,ROW($E90),3), "")</f>
        <v/>
      </c>
      <c r="AJ88" s="513" t="str">
        <f>IF($A88&lt;&gt;"", INDEX('21. HMIS Data Quality'!$A$1:$M$101,ROW($E90),6), "")</f>
        <v/>
      </c>
      <c r="AK88" s="513" t="str">
        <f>IF($A88&lt;&gt;"", INDEX('22. Timeliness of Data Entry'!$A$1:$O$101,ROW($E88),5), "")</f>
        <v/>
      </c>
      <c r="AL88" s="513" t="str">
        <f>IF($A88&lt;&gt;"", INDEX('25. HMIS Bed Inventory'!$A$1:$O$101,ROW($E88),5), "")</f>
        <v/>
      </c>
      <c r="AM88" s="513" t="str">
        <f>IF($A88&lt;&gt;"", INDEX('23. HMIS Participation Bonus'!$A$1:$O$101,ROW($E88),5), "")</f>
        <v/>
      </c>
    </row>
    <row r="89" spans="1:39" x14ac:dyDescent="0.25">
      <c r="A89" s="35" t="str">
        <f>IF(INDEX('CoC Ranking Data'!$A$1:$CF$106,ROW($E92),4)&lt;&gt;"",INDEX('CoC Ranking Data'!$A$1:$CF$106,ROW($E92),4),"")</f>
        <v/>
      </c>
      <c r="B89" s="35" t="str">
        <f>IF(INDEX('CoC Ranking Data'!$A$1:$CF$106,ROW($E92),5)&lt;&gt;"",INDEX('CoC Ranking Data'!$A$1:$CF$106,ROW($E92),5),"")</f>
        <v/>
      </c>
      <c r="C89" s="297" t="str">
        <f>IF(INDEX('CoC Ranking Data'!$A$1:$CF$106,ROW($E92),6)&lt;&gt;"",INDEX('CoC Ranking Data'!$A$1:$CF$106,ROW($E92),6),"")</f>
        <v/>
      </c>
      <c r="D89" s="297" t="str">
        <f>IF(INDEX('CoC Ranking Data'!$A$1:$CF$106,ROW($E92),7)&lt;&gt;"",INDEX('CoC Ranking Data'!$A$1:$CF$106,ROW($E92),7),"")</f>
        <v/>
      </c>
      <c r="E89" s="294"/>
      <c r="F89" s="663" t="str">
        <f t="shared" si="4"/>
        <v/>
      </c>
      <c r="G89" s="370"/>
      <c r="H89" s="370" t="str">
        <f t="shared" si="3"/>
        <v/>
      </c>
      <c r="I89" s="322" t="str">
        <f>IF($A89&lt;&gt;"", INDEX('1. Project Type'!$A$1:$O$101,ROW($E92),4), "")</f>
        <v/>
      </c>
      <c r="J89" s="322" t="str">
        <f>IF($A89&lt;&gt;"", INDEX('2. Severity of Needs'!$A$1:$O$101,ROW($E92),5), "")</f>
        <v/>
      </c>
      <c r="K89" s="322" t="str">
        <f>IF($A89&lt;&gt;"", INDEX('3. Percent Zero Income at Entry'!$A$1:$O$101,ROW($E92),5), "")</f>
        <v/>
      </c>
      <c r="L89" s="322" t="str">
        <f>IF($A89&lt;&gt;"", INDEX('4. Participant Eligibility'!$A$1:$N$101,ROW($E92),5), "")</f>
        <v/>
      </c>
      <c r="M89" s="322" t="str">
        <f>IF($A89&lt;&gt;"", INDEX('5. Housing First'!$A$1:$O$101,ROW($E89),5), "")</f>
        <v/>
      </c>
      <c r="N89" s="322" t="str">
        <f>IF($A89&lt;&gt;"", INDEX('6. Opening Doors Goals'!$A$1:$O$101,ROW($E91),5), "")</f>
        <v/>
      </c>
      <c r="O89" s="322" t="str">
        <f>IF($A89&lt;&gt;"", INDEX('6. Safety Improvement (DV Only)'!$A$1:$O$101,ROW($E91),4), "")</f>
        <v/>
      </c>
      <c r="P89" s="322" t="str">
        <f>IF($A89&lt;&gt;"", INDEX('7.Access to Mainstream Benefits'!$A$1:$O$101,ROW($E90),4), "")</f>
        <v/>
      </c>
      <c r="Q89" s="322" t="str">
        <f>IF($A89&lt;&gt;"", INDEX('8.Connect to Maintream Benefits'!$A$1:$O$101,ROW($E90),6), "")</f>
        <v/>
      </c>
      <c r="R89" s="499" t="str">
        <f>IF($A89&lt;&gt;"", INDEX('10. Application Narrative'!$A$1:$O$101,ROW($E89),4), "")</f>
        <v/>
      </c>
      <c r="S89" s="367" t="str">
        <f>IF($A89&lt;&gt;"", INDEX('9. Length of Stay'!$A$1:$O$99,ROW($E91),5), "")</f>
        <v/>
      </c>
      <c r="T89" s="367" t="str">
        <f>IF($A89&lt;&gt;"", INDEX('10a. Housing Stability (TH,SSO)'!$A$1:$O$101,ROW($E92),5), "")</f>
        <v/>
      </c>
      <c r="U89" s="367" t="str">
        <f>IF($A89&lt;&gt;"", INDEX('10b.Housing Stability (RRH,PSH)'!$A$1:$O$101,ROW($E92),5), "")</f>
        <v/>
      </c>
      <c r="V89" s="367" t="str">
        <f>IF($A89&lt;&gt;"", INDEX('11. Returns to Homelessness'!$A$1:$O$101,ROW($E91),5), "")</f>
        <v/>
      </c>
      <c r="W89" s="367" t="str">
        <f>IF($A89&lt;&gt;"", INDEX('12a. Earned Income Growth'!$A$1:$N$101,ROW($E92),5), "")</f>
        <v/>
      </c>
      <c r="X89" s="367" t="str">
        <f>IF($A89&lt;&gt;"", INDEX('12b. NonEarned Income Growth'!$A$1:$N$101,ROW($E92),5), "")</f>
        <v/>
      </c>
      <c r="Y89" s="367" t="str">
        <f>IF($A89&lt;&gt;"", INDEX('12c. Total Income Growth'!$A$1:$O$101,ROW($E92),5), "")</f>
        <v/>
      </c>
      <c r="Z89" s="369" t="str">
        <f>IF($A89&lt;&gt;"", INDEX('13. Unit Utilization Rate'!$A$1:$O$101,ROW($E91),7), "")</f>
        <v/>
      </c>
      <c r="AA89" s="510" t="str">
        <f>IF($A89&lt;&gt;"", INDEX('14. Drawdown Rates'!$A$1:$O$101,ROW($E89),5), "")</f>
        <v/>
      </c>
      <c r="AB89" s="510" t="str">
        <f>IF($A89&lt;&gt;"", INDEX('15. Funds Expended'!$A$1:$P$101,ROW($E92),6), "")</f>
        <v/>
      </c>
      <c r="AC89" s="510" t="str">
        <f>IF($A89&lt;&gt;"", INDEX('16a-b. Cost per Household'!$A$1:$O$101,ROW($E90),7), "")</f>
        <v/>
      </c>
      <c r="AD89" s="510" t="str">
        <f>IF($A89&lt;&gt;"", INDEX('16c-d. Cost per Positive Exit'!$A$1:$O$101,ROW($E90),7), "")</f>
        <v/>
      </c>
      <c r="AE89" s="510" t="str">
        <f>IF($A89&lt;&gt;"", INDEX('17. Timely APR Submission'!$A$1:$O$101,ROW($E89),5), "")</f>
        <v/>
      </c>
      <c r="AF89" s="510" t="str">
        <f>IF($A89&lt;&gt;"", INDEX('18. HUD Monitoring'!$A$1:$O$101,ROW($E90),5), "")</f>
        <v/>
      </c>
      <c r="AG89" s="368" t="str">
        <f>IF($A89&lt;&gt;"", INDEX('19a. CoC Meetings'!$A$1:$P$101,ROW($E91),5), "")</f>
        <v/>
      </c>
      <c r="AH89" s="371" t="str">
        <f>IF($A89&lt;&gt;"", INDEX('19b-c. RHAB-LHOT Meetings'!$A$1:$P$101,ROW($E91),5), "")</f>
        <v/>
      </c>
      <c r="AI89" s="368" t="str">
        <f>IF($A89&lt;&gt;"", INDEX('20. CoC Trainings Events'!$A$1:$M$101,ROW($E91),3), "")</f>
        <v/>
      </c>
      <c r="AJ89" s="513" t="str">
        <f>IF($A89&lt;&gt;"", INDEX('21. HMIS Data Quality'!$A$1:$M$101,ROW($E91),6), "")</f>
        <v/>
      </c>
      <c r="AK89" s="513" t="str">
        <f>IF($A89&lt;&gt;"", INDEX('22. Timeliness of Data Entry'!$A$1:$O$101,ROW($E89),5), "")</f>
        <v/>
      </c>
      <c r="AL89" s="513" t="str">
        <f>IF($A89&lt;&gt;"", INDEX('25. HMIS Bed Inventory'!$A$1:$O$101,ROW($E89),5), "")</f>
        <v/>
      </c>
      <c r="AM89" s="513" t="str">
        <f>IF($A89&lt;&gt;"", INDEX('23. HMIS Participation Bonus'!$A$1:$O$101,ROW($E89),5), "")</f>
        <v/>
      </c>
    </row>
    <row r="90" spans="1:39" x14ac:dyDescent="0.25">
      <c r="A90" s="35" t="str">
        <f>IF(INDEX('CoC Ranking Data'!$A$1:$CF$106,ROW($E93),4)&lt;&gt;"",INDEX('CoC Ranking Data'!$A$1:$CF$106,ROW($E93),4),"")</f>
        <v/>
      </c>
      <c r="B90" s="35" t="str">
        <f>IF(INDEX('CoC Ranking Data'!$A$1:$CF$106,ROW($E93),5)&lt;&gt;"",INDEX('CoC Ranking Data'!$A$1:$CF$106,ROW($E93),5),"")</f>
        <v/>
      </c>
      <c r="C90" s="297" t="str">
        <f>IF(INDEX('CoC Ranking Data'!$A$1:$CF$106,ROW($E93),6)&lt;&gt;"",INDEX('CoC Ranking Data'!$A$1:$CF$106,ROW($E93),6),"")</f>
        <v/>
      </c>
      <c r="D90" s="297" t="str">
        <f>IF(INDEX('CoC Ranking Data'!$A$1:$CF$106,ROW($E93),7)&lt;&gt;"",INDEX('CoC Ranking Data'!$A$1:$CF$106,ROW($E93),7),"")</f>
        <v/>
      </c>
      <c r="E90" s="294"/>
      <c r="F90" s="663" t="str">
        <f t="shared" si="4"/>
        <v/>
      </c>
      <c r="G90" s="370"/>
      <c r="H90" s="370" t="str">
        <f t="shared" si="3"/>
        <v/>
      </c>
      <c r="I90" s="322" t="str">
        <f>IF($A90&lt;&gt;"", INDEX('1. Project Type'!$A$1:$O$101,ROW($E93),4), "")</f>
        <v/>
      </c>
      <c r="J90" s="322" t="str">
        <f>IF($A90&lt;&gt;"", INDEX('2. Severity of Needs'!$A$1:$O$101,ROW($E93),5), "")</f>
        <v/>
      </c>
      <c r="K90" s="322" t="str">
        <f>IF($A90&lt;&gt;"", INDEX('3. Percent Zero Income at Entry'!$A$1:$O$101,ROW($E93),5), "")</f>
        <v/>
      </c>
      <c r="L90" s="322" t="str">
        <f>IF($A90&lt;&gt;"", INDEX('4. Participant Eligibility'!$A$1:$N$101,ROW($E93),5), "")</f>
        <v/>
      </c>
      <c r="M90" s="322" t="str">
        <f>IF($A90&lt;&gt;"", INDEX('5. Housing First'!$A$1:$O$101,ROW($E90),5), "")</f>
        <v/>
      </c>
      <c r="N90" s="322" t="str">
        <f>IF($A90&lt;&gt;"", INDEX('6. Opening Doors Goals'!$A$1:$O$101,ROW($E92),5), "")</f>
        <v/>
      </c>
      <c r="O90" s="322" t="str">
        <f>IF($A90&lt;&gt;"", INDEX('6. Safety Improvement (DV Only)'!$A$1:$O$101,ROW($E92),4), "")</f>
        <v/>
      </c>
      <c r="P90" s="322" t="str">
        <f>IF($A90&lt;&gt;"", INDEX('7.Access to Mainstream Benefits'!$A$1:$O$101,ROW($E91),4), "")</f>
        <v/>
      </c>
      <c r="Q90" s="322" t="str">
        <f>IF($A90&lt;&gt;"", INDEX('8.Connect to Maintream Benefits'!$A$1:$O$101,ROW($E91),6), "")</f>
        <v/>
      </c>
      <c r="R90" s="499" t="str">
        <f>IF($A90&lt;&gt;"", INDEX('10. Application Narrative'!$A$1:$O$101,ROW($E90),4), "")</f>
        <v/>
      </c>
      <c r="S90" s="367" t="str">
        <f>IF($A90&lt;&gt;"", INDEX('9. Length of Stay'!$A$1:$O$99,ROW($E92),5), "")</f>
        <v/>
      </c>
      <c r="T90" s="367" t="str">
        <f>IF($A90&lt;&gt;"", INDEX('10a. Housing Stability (TH,SSO)'!$A$1:$O$101,ROW($E93),5), "")</f>
        <v/>
      </c>
      <c r="U90" s="367" t="str">
        <f>IF($A90&lt;&gt;"", INDEX('10b.Housing Stability (RRH,PSH)'!$A$1:$O$101,ROW($E93),5), "")</f>
        <v/>
      </c>
      <c r="V90" s="367" t="str">
        <f>IF($A90&lt;&gt;"", INDEX('11. Returns to Homelessness'!$A$1:$O$101,ROW($E92),5), "")</f>
        <v/>
      </c>
      <c r="W90" s="367" t="str">
        <f>IF($A90&lt;&gt;"", INDEX('12a. Earned Income Growth'!$A$1:$N$101,ROW($E93),5), "")</f>
        <v/>
      </c>
      <c r="X90" s="367" t="str">
        <f>IF($A90&lt;&gt;"", INDEX('12b. NonEarned Income Growth'!$A$1:$N$101,ROW($E93),5), "")</f>
        <v/>
      </c>
      <c r="Y90" s="367" t="str">
        <f>IF($A90&lt;&gt;"", INDEX('12c. Total Income Growth'!$A$1:$O$101,ROW($E93),5), "")</f>
        <v/>
      </c>
      <c r="Z90" s="369" t="str">
        <f>IF($A90&lt;&gt;"", INDEX('13. Unit Utilization Rate'!$A$1:$O$101,ROW($E92),7), "")</f>
        <v/>
      </c>
      <c r="AA90" s="510" t="str">
        <f>IF($A90&lt;&gt;"", INDEX('14. Drawdown Rates'!$A$1:$O$101,ROW($E90),5), "")</f>
        <v/>
      </c>
      <c r="AB90" s="510" t="str">
        <f>IF($A90&lt;&gt;"", INDEX('15. Funds Expended'!$A$1:$P$101,ROW($E93),6), "")</f>
        <v/>
      </c>
      <c r="AC90" s="510" t="str">
        <f>IF($A90&lt;&gt;"", INDEX('16a-b. Cost per Household'!$A$1:$O$101,ROW($E91),7), "")</f>
        <v/>
      </c>
      <c r="AD90" s="510" t="str">
        <f>IF($A90&lt;&gt;"", INDEX('16c-d. Cost per Positive Exit'!$A$1:$O$101,ROW($E91),7), "")</f>
        <v/>
      </c>
      <c r="AE90" s="510" t="str">
        <f>IF($A90&lt;&gt;"", INDEX('17. Timely APR Submission'!$A$1:$O$101,ROW($E90),5), "")</f>
        <v/>
      </c>
      <c r="AF90" s="510" t="str">
        <f>IF($A90&lt;&gt;"", INDEX('18. HUD Monitoring'!$A$1:$O$101,ROW($E91),5), "")</f>
        <v/>
      </c>
      <c r="AG90" s="368" t="str">
        <f>IF($A90&lt;&gt;"", INDEX('19a. CoC Meetings'!$A$1:$P$101,ROW($E92),5), "")</f>
        <v/>
      </c>
      <c r="AH90" s="371" t="str">
        <f>IF($A90&lt;&gt;"", INDEX('19b-c. RHAB-LHOT Meetings'!$A$1:$P$101,ROW($E92),5), "")</f>
        <v/>
      </c>
      <c r="AI90" s="368" t="str">
        <f>IF($A90&lt;&gt;"", INDEX('20. CoC Trainings Events'!$A$1:$M$101,ROW($E92),3), "")</f>
        <v/>
      </c>
      <c r="AJ90" s="513" t="str">
        <f>IF($A90&lt;&gt;"", INDEX('21. HMIS Data Quality'!$A$1:$M$101,ROW($E92),6), "")</f>
        <v/>
      </c>
      <c r="AK90" s="513" t="str">
        <f>IF($A90&lt;&gt;"", INDEX('22. Timeliness of Data Entry'!$A$1:$O$101,ROW($E90),5), "")</f>
        <v/>
      </c>
      <c r="AL90" s="513" t="str">
        <f>IF($A90&lt;&gt;"", INDEX('25. HMIS Bed Inventory'!$A$1:$O$101,ROW($E90),5), "")</f>
        <v/>
      </c>
      <c r="AM90" s="513" t="str">
        <f>IF($A90&lt;&gt;"", INDEX('23. HMIS Participation Bonus'!$A$1:$O$101,ROW($E90),5), "")</f>
        <v/>
      </c>
    </row>
    <row r="91" spans="1:39" x14ac:dyDescent="0.25">
      <c r="A91" s="35" t="str">
        <f>IF(INDEX('CoC Ranking Data'!$A$1:$CF$106,ROW($E94),4)&lt;&gt;"",INDEX('CoC Ranking Data'!$A$1:$CF$106,ROW($E94),4),"")</f>
        <v/>
      </c>
      <c r="B91" s="35" t="str">
        <f>IF(INDEX('CoC Ranking Data'!$A$1:$CF$106,ROW($E94),5)&lt;&gt;"",INDEX('CoC Ranking Data'!$A$1:$CF$106,ROW($E94),5),"")</f>
        <v/>
      </c>
      <c r="C91" s="297" t="str">
        <f>IF(INDEX('CoC Ranking Data'!$A$1:$CF$106,ROW($E94),6)&lt;&gt;"",INDEX('CoC Ranking Data'!$A$1:$CF$106,ROW($E94),6),"")</f>
        <v/>
      </c>
      <c r="D91" s="297" t="str">
        <f>IF(INDEX('CoC Ranking Data'!$A$1:$CF$106,ROW($E94),7)&lt;&gt;"",INDEX('CoC Ranking Data'!$A$1:$CF$106,ROW($E94),7),"")</f>
        <v/>
      </c>
      <c r="E91" s="294"/>
      <c r="F91" s="663" t="str">
        <f t="shared" si="4"/>
        <v/>
      </c>
      <c r="G91" s="370"/>
      <c r="H91" s="370" t="str">
        <f t="shared" si="3"/>
        <v/>
      </c>
      <c r="I91" s="322" t="str">
        <f>IF($A91&lt;&gt;"", INDEX('1. Project Type'!$A$1:$O$101,ROW($E94),4), "")</f>
        <v/>
      </c>
      <c r="J91" s="322" t="str">
        <f>IF($A91&lt;&gt;"", INDEX('2. Severity of Needs'!$A$1:$O$101,ROW($E94),5), "")</f>
        <v/>
      </c>
      <c r="K91" s="322" t="str">
        <f>IF($A91&lt;&gt;"", INDEX('3. Percent Zero Income at Entry'!$A$1:$O$101,ROW($E94),5), "")</f>
        <v/>
      </c>
      <c r="L91" s="322" t="str">
        <f>IF($A91&lt;&gt;"", INDEX('4. Participant Eligibility'!$A$1:$N$101,ROW($E94),5), "")</f>
        <v/>
      </c>
      <c r="M91" s="322" t="str">
        <f>IF($A91&lt;&gt;"", INDEX('5. Housing First'!$A$1:$O$101,ROW($E91),5), "")</f>
        <v/>
      </c>
      <c r="N91" s="322" t="str">
        <f>IF($A91&lt;&gt;"", INDEX('6. Opening Doors Goals'!$A$1:$O$101,ROW($E93),5), "")</f>
        <v/>
      </c>
      <c r="O91" s="322" t="str">
        <f>IF($A91&lt;&gt;"", INDEX('6. Safety Improvement (DV Only)'!$A$1:$O$101,ROW($E93),4), "")</f>
        <v/>
      </c>
      <c r="P91" s="322" t="str">
        <f>IF($A91&lt;&gt;"", INDEX('7.Access to Mainstream Benefits'!$A$1:$O$101,ROW($E92),4), "")</f>
        <v/>
      </c>
      <c r="Q91" s="322" t="str">
        <f>IF($A91&lt;&gt;"", INDEX('8.Connect to Maintream Benefits'!$A$1:$O$101,ROW($E92),6), "")</f>
        <v/>
      </c>
      <c r="R91" s="499" t="str">
        <f>IF($A91&lt;&gt;"", INDEX('10. Application Narrative'!$A$1:$O$101,ROW($E91),4), "")</f>
        <v/>
      </c>
      <c r="S91" s="367" t="str">
        <f>IF($A91&lt;&gt;"", INDEX('9. Length of Stay'!$A$1:$O$99,ROW($E93),5), "")</f>
        <v/>
      </c>
      <c r="T91" s="367" t="str">
        <f>IF($A91&lt;&gt;"", INDEX('10a. Housing Stability (TH,SSO)'!$A$1:$O$101,ROW($E94),5), "")</f>
        <v/>
      </c>
      <c r="U91" s="367" t="str">
        <f>IF($A91&lt;&gt;"", INDEX('10b.Housing Stability (RRH,PSH)'!$A$1:$O$101,ROW($E94),5), "")</f>
        <v/>
      </c>
      <c r="V91" s="367" t="str">
        <f>IF($A91&lt;&gt;"", INDEX('11. Returns to Homelessness'!$A$1:$O$101,ROW($E93),5), "")</f>
        <v/>
      </c>
      <c r="W91" s="367" t="str">
        <f>IF($A91&lt;&gt;"", INDEX('12a. Earned Income Growth'!$A$1:$N$101,ROW($E94),5), "")</f>
        <v/>
      </c>
      <c r="X91" s="367" t="str">
        <f>IF($A91&lt;&gt;"", INDEX('12b. NonEarned Income Growth'!$A$1:$N$101,ROW($E94),5), "")</f>
        <v/>
      </c>
      <c r="Y91" s="367" t="str">
        <f>IF($A91&lt;&gt;"", INDEX('12c. Total Income Growth'!$A$1:$O$101,ROW($E94),5), "")</f>
        <v/>
      </c>
      <c r="Z91" s="369" t="str">
        <f>IF($A91&lt;&gt;"", INDEX('13. Unit Utilization Rate'!$A$1:$O$101,ROW($E93),7), "")</f>
        <v/>
      </c>
      <c r="AA91" s="510" t="str">
        <f>IF($A91&lt;&gt;"", INDEX('14. Drawdown Rates'!$A$1:$O$101,ROW($E91),5), "")</f>
        <v/>
      </c>
      <c r="AB91" s="510" t="str">
        <f>IF($A91&lt;&gt;"", INDEX('15. Funds Expended'!$A$1:$P$101,ROW($E94),6), "")</f>
        <v/>
      </c>
      <c r="AC91" s="510" t="str">
        <f>IF($A91&lt;&gt;"", INDEX('16a-b. Cost per Household'!$A$1:$O$101,ROW($E92),7), "")</f>
        <v/>
      </c>
      <c r="AD91" s="510" t="str">
        <f>IF($A91&lt;&gt;"", INDEX('16c-d. Cost per Positive Exit'!$A$1:$O$101,ROW($E92),7), "")</f>
        <v/>
      </c>
      <c r="AE91" s="510" t="str">
        <f>IF($A91&lt;&gt;"", INDEX('17. Timely APR Submission'!$A$1:$O$101,ROW($E91),5), "")</f>
        <v/>
      </c>
      <c r="AF91" s="510" t="str">
        <f>IF($A91&lt;&gt;"", INDEX('18. HUD Monitoring'!$A$1:$O$101,ROW($E92),5), "")</f>
        <v/>
      </c>
      <c r="AG91" s="368" t="str">
        <f>IF($A91&lt;&gt;"", INDEX('19a. CoC Meetings'!$A$1:$P$101,ROW($E93),5), "")</f>
        <v/>
      </c>
      <c r="AH91" s="371" t="str">
        <f>IF($A91&lt;&gt;"", INDEX('19b-c. RHAB-LHOT Meetings'!$A$1:$P$101,ROW($E93),5), "")</f>
        <v/>
      </c>
      <c r="AI91" s="368" t="str">
        <f>IF($A91&lt;&gt;"", INDEX('20. CoC Trainings Events'!$A$1:$M$101,ROW($E93),3), "")</f>
        <v/>
      </c>
      <c r="AJ91" s="513" t="str">
        <f>IF($A91&lt;&gt;"", INDEX('21. HMIS Data Quality'!$A$1:$M$101,ROW($E93),6), "")</f>
        <v/>
      </c>
      <c r="AK91" s="513" t="str">
        <f>IF($A91&lt;&gt;"", INDEX('22. Timeliness of Data Entry'!$A$1:$O$101,ROW($E91),5), "")</f>
        <v/>
      </c>
      <c r="AL91" s="513" t="str">
        <f>IF($A91&lt;&gt;"", INDEX('25. HMIS Bed Inventory'!$A$1:$O$101,ROW($E91),5), "")</f>
        <v/>
      </c>
      <c r="AM91" s="513" t="str">
        <f>IF($A91&lt;&gt;"", INDEX('23. HMIS Participation Bonus'!$A$1:$O$101,ROW($E91),5), "")</f>
        <v/>
      </c>
    </row>
    <row r="92" spans="1:39" x14ac:dyDescent="0.25">
      <c r="A92" s="35" t="str">
        <f>IF(INDEX('CoC Ranking Data'!$A$1:$CF$106,ROW($E95),4)&lt;&gt;"",INDEX('CoC Ranking Data'!$A$1:$CF$106,ROW($E95),4),"")</f>
        <v/>
      </c>
      <c r="B92" s="35" t="str">
        <f>IF(INDEX('CoC Ranking Data'!$A$1:$CF$106,ROW($E95),5)&lt;&gt;"",INDEX('CoC Ranking Data'!$A$1:$CF$106,ROW($E95),5),"")</f>
        <v/>
      </c>
      <c r="C92" s="297" t="str">
        <f>IF(INDEX('CoC Ranking Data'!$A$1:$CF$106,ROW($E95),6)&lt;&gt;"",INDEX('CoC Ranking Data'!$A$1:$CF$106,ROW($E95),6),"")</f>
        <v/>
      </c>
      <c r="D92" s="297" t="str">
        <f>IF(INDEX('CoC Ranking Data'!$A$1:$CF$106,ROW($E95),7)&lt;&gt;"",INDEX('CoC Ranking Data'!$A$1:$CF$106,ROW($E95),7),"")</f>
        <v/>
      </c>
      <c r="E92" s="294"/>
      <c r="F92" s="663" t="str">
        <f t="shared" si="4"/>
        <v/>
      </c>
      <c r="G92" s="370"/>
      <c r="H92" s="370" t="str">
        <f t="shared" si="3"/>
        <v/>
      </c>
      <c r="I92" s="322" t="str">
        <f>IF($A92&lt;&gt;"", INDEX('1. Project Type'!$A$1:$O$101,ROW($E95),4), "")</f>
        <v/>
      </c>
      <c r="J92" s="322" t="str">
        <f>IF($A92&lt;&gt;"", INDEX('2. Severity of Needs'!$A$1:$O$101,ROW($E95),5), "")</f>
        <v/>
      </c>
      <c r="K92" s="322" t="str">
        <f>IF($A92&lt;&gt;"", INDEX('3. Percent Zero Income at Entry'!$A$1:$O$101,ROW($E95),5), "")</f>
        <v/>
      </c>
      <c r="L92" s="322" t="str">
        <f>IF($A92&lt;&gt;"", INDEX('4. Participant Eligibility'!$A$1:$N$101,ROW($E95),5), "")</f>
        <v/>
      </c>
      <c r="M92" s="322" t="str">
        <f>IF($A92&lt;&gt;"", INDEX('5. Housing First'!$A$1:$O$101,ROW($E92),5), "")</f>
        <v/>
      </c>
      <c r="N92" s="322" t="str">
        <f>IF($A92&lt;&gt;"", INDEX('6. Opening Doors Goals'!$A$1:$O$101,ROW($E94),5), "")</f>
        <v/>
      </c>
      <c r="O92" s="322" t="str">
        <f>IF($A92&lt;&gt;"", INDEX('6. Safety Improvement (DV Only)'!$A$1:$O$101,ROW($E94),4), "")</f>
        <v/>
      </c>
      <c r="P92" s="322" t="str">
        <f>IF($A92&lt;&gt;"", INDEX('7.Access to Mainstream Benefits'!$A$1:$O$101,ROW($E93),4), "")</f>
        <v/>
      </c>
      <c r="Q92" s="322" t="str">
        <f>IF($A92&lt;&gt;"", INDEX('8.Connect to Maintream Benefits'!$A$1:$O$101,ROW($E93),6), "")</f>
        <v/>
      </c>
      <c r="R92" s="499" t="str">
        <f>IF($A92&lt;&gt;"", INDEX('10. Application Narrative'!$A$1:$O$101,ROW($E92),4), "")</f>
        <v/>
      </c>
      <c r="S92" s="367" t="str">
        <f>IF($A92&lt;&gt;"", INDEX('9. Length of Stay'!$A$1:$O$99,ROW($E94),5), "")</f>
        <v/>
      </c>
      <c r="T92" s="367" t="str">
        <f>IF($A92&lt;&gt;"", INDEX('10a. Housing Stability (TH,SSO)'!$A$1:$O$101,ROW($E95),5), "")</f>
        <v/>
      </c>
      <c r="U92" s="367" t="str">
        <f>IF($A92&lt;&gt;"", INDEX('10b.Housing Stability (RRH,PSH)'!$A$1:$O$101,ROW($E95),5), "")</f>
        <v/>
      </c>
      <c r="V92" s="367" t="str">
        <f>IF($A92&lt;&gt;"", INDEX('11. Returns to Homelessness'!$A$1:$O$101,ROW($E94),5), "")</f>
        <v/>
      </c>
      <c r="W92" s="367" t="str">
        <f>IF($A92&lt;&gt;"", INDEX('12a. Earned Income Growth'!$A$1:$N$101,ROW($E95),5), "")</f>
        <v/>
      </c>
      <c r="X92" s="367" t="str">
        <f>IF($A92&lt;&gt;"", INDEX('12b. NonEarned Income Growth'!$A$1:$N$101,ROW($E95),5), "")</f>
        <v/>
      </c>
      <c r="Y92" s="367" t="str">
        <f>IF($A92&lt;&gt;"", INDEX('12c. Total Income Growth'!$A$1:$O$101,ROW($E95),5), "")</f>
        <v/>
      </c>
      <c r="Z92" s="369" t="str">
        <f>IF($A92&lt;&gt;"", INDEX('13. Unit Utilization Rate'!$A$1:$O$101,ROW($E94),7), "")</f>
        <v/>
      </c>
      <c r="AA92" s="510" t="str">
        <f>IF($A92&lt;&gt;"", INDEX('14. Drawdown Rates'!$A$1:$O$101,ROW($E92),5), "")</f>
        <v/>
      </c>
      <c r="AB92" s="510" t="str">
        <f>IF($A92&lt;&gt;"", INDEX('15. Funds Expended'!$A$1:$P$101,ROW($E95),6), "")</f>
        <v/>
      </c>
      <c r="AC92" s="510" t="str">
        <f>IF($A92&lt;&gt;"", INDEX('16a-b. Cost per Household'!$A$1:$O$101,ROW($E93),7), "")</f>
        <v/>
      </c>
      <c r="AD92" s="510" t="str">
        <f>IF($A92&lt;&gt;"", INDEX('16c-d. Cost per Positive Exit'!$A$1:$O$101,ROW($E93),7), "")</f>
        <v/>
      </c>
      <c r="AE92" s="510" t="str">
        <f>IF($A92&lt;&gt;"", INDEX('17. Timely APR Submission'!$A$1:$O$101,ROW($E92),5), "")</f>
        <v/>
      </c>
      <c r="AF92" s="510" t="str">
        <f>IF($A92&lt;&gt;"", INDEX('18. HUD Monitoring'!$A$1:$O$101,ROW($E93),5), "")</f>
        <v/>
      </c>
      <c r="AG92" s="368" t="str">
        <f>IF($A92&lt;&gt;"", INDEX('19a. CoC Meetings'!$A$1:$P$101,ROW($E94),5), "")</f>
        <v/>
      </c>
      <c r="AH92" s="371" t="str">
        <f>IF($A92&lt;&gt;"", INDEX('19b-c. RHAB-LHOT Meetings'!$A$1:$P$101,ROW($E94),5), "")</f>
        <v/>
      </c>
      <c r="AI92" s="368" t="str">
        <f>IF($A92&lt;&gt;"", INDEX('20. CoC Trainings Events'!$A$1:$M$101,ROW($E94),3), "")</f>
        <v/>
      </c>
      <c r="AJ92" s="513" t="str">
        <f>IF($A92&lt;&gt;"", INDEX('21. HMIS Data Quality'!$A$1:$M$101,ROW($E94),6), "")</f>
        <v/>
      </c>
      <c r="AK92" s="513" t="str">
        <f>IF($A92&lt;&gt;"", INDEX('22. Timeliness of Data Entry'!$A$1:$O$101,ROW($E92),5), "")</f>
        <v/>
      </c>
      <c r="AL92" s="513" t="str">
        <f>IF($A92&lt;&gt;"", INDEX('25. HMIS Bed Inventory'!$A$1:$O$101,ROW($E92),5), "")</f>
        <v/>
      </c>
      <c r="AM92" s="513" t="str">
        <f>IF($A92&lt;&gt;"", INDEX('23. HMIS Participation Bonus'!$A$1:$O$101,ROW($E92),5), "")</f>
        <v/>
      </c>
    </row>
    <row r="93" spans="1:39" x14ac:dyDescent="0.25">
      <c r="A93" s="35" t="str">
        <f>IF(INDEX('CoC Ranking Data'!$A$1:$CF$106,ROW($E96),4)&lt;&gt;"",INDEX('CoC Ranking Data'!$A$1:$CF$106,ROW($E96),4),"")</f>
        <v/>
      </c>
      <c r="B93" s="35" t="str">
        <f>IF(INDEX('CoC Ranking Data'!$A$1:$CF$106,ROW($E96),5)&lt;&gt;"",INDEX('CoC Ranking Data'!$A$1:$CF$106,ROW($E96),5),"")</f>
        <v/>
      </c>
      <c r="C93" s="297" t="str">
        <f>IF(INDEX('CoC Ranking Data'!$A$1:$CF$106,ROW($E96),6)&lt;&gt;"",INDEX('CoC Ranking Data'!$A$1:$CF$106,ROW($E96),6),"")</f>
        <v/>
      </c>
      <c r="D93" s="297" t="str">
        <f>IF(INDEX('CoC Ranking Data'!$A$1:$CF$106,ROW($E96),7)&lt;&gt;"",INDEX('CoC Ranking Data'!$A$1:$CF$106,ROW($E96),7),"")</f>
        <v/>
      </c>
      <c r="E93" s="294"/>
      <c r="F93" s="663" t="str">
        <f t="shared" si="4"/>
        <v/>
      </c>
      <c r="G93" s="370"/>
      <c r="H93" s="370" t="str">
        <f t="shared" si="3"/>
        <v/>
      </c>
      <c r="I93" s="322" t="str">
        <f>IF($A93&lt;&gt;"", INDEX('1. Project Type'!$A$1:$O$101,ROW($E96),4), "")</f>
        <v/>
      </c>
      <c r="J93" s="322" t="str">
        <f>IF($A93&lt;&gt;"", INDEX('2. Severity of Needs'!$A$1:$O$101,ROW($E96),5), "")</f>
        <v/>
      </c>
      <c r="K93" s="322" t="str">
        <f>IF($A93&lt;&gt;"", INDEX('3. Percent Zero Income at Entry'!$A$1:$O$101,ROW($E96),5), "")</f>
        <v/>
      </c>
      <c r="L93" s="322" t="str">
        <f>IF($A93&lt;&gt;"", INDEX('4. Participant Eligibility'!$A$1:$N$101,ROW($E96),5), "")</f>
        <v/>
      </c>
      <c r="M93" s="322" t="str">
        <f>IF($A93&lt;&gt;"", INDEX('5. Housing First'!$A$1:$O$101,ROW($E93),5), "")</f>
        <v/>
      </c>
      <c r="N93" s="322" t="str">
        <f>IF($A93&lt;&gt;"", INDEX('6. Opening Doors Goals'!$A$1:$O$101,ROW($E95),5), "")</f>
        <v/>
      </c>
      <c r="O93" s="322" t="str">
        <f>IF($A93&lt;&gt;"", INDEX('6. Safety Improvement (DV Only)'!$A$1:$O$101,ROW($E95),4), "")</f>
        <v/>
      </c>
      <c r="P93" s="322" t="str">
        <f>IF($A93&lt;&gt;"", INDEX('7.Access to Mainstream Benefits'!$A$1:$O$101,ROW($E94),4), "")</f>
        <v/>
      </c>
      <c r="Q93" s="322" t="str">
        <f>IF($A93&lt;&gt;"", INDEX('8.Connect to Maintream Benefits'!$A$1:$O$101,ROW($E94),6), "")</f>
        <v/>
      </c>
      <c r="R93" s="499" t="str">
        <f>IF($A93&lt;&gt;"", INDEX('10. Application Narrative'!$A$1:$O$101,ROW($E93),4), "")</f>
        <v/>
      </c>
      <c r="S93" s="367" t="str">
        <f>IF($A93&lt;&gt;"", INDEX('9. Length of Stay'!$A$1:$O$99,ROW($E95),5), "")</f>
        <v/>
      </c>
      <c r="T93" s="367" t="str">
        <f>IF($A93&lt;&gt;"", INDEX('10a. Housing Stability (TH,SSO)'!$A$1:$O$101,ROW($E96),5), "")</f>
        <v/>
      </c>
      <c r="U93" s="367" t="str">
        <f>IF($A93&lt;&gt;"", INDEX('10b.Housing Stability (RRH,PSH)'!$A$1:$O$101,ROW($E96),5), "")</f>
        <v/>
      </c>
      <c r="V93" s="367" t="str">
        <f>IF($A93&lt;&gt;"", INDEX('11. Returns to Homelessness'!$A$1:$O$101,ROW($E95),5), "")</f>
        <v/>
      </c>
      <c r="W93" s="367" t="str">
        <f>IF($A93&lt;&gt;"", INDEX('12a. Earned Income Growth'!$A$1:$N$101,ROW($E96),5), "")</f>
        <v/>
      </c>
      <c r="X93" s="367" t="str">
        <f>IF($A93&lt;&gt;"", INDEX('12b. NonEarned Income Growth'!$A$1:$N$101,ROW($E96),5), "")</f>
        <v/>
      </c>
      <c r="Y93" s="367" t="str">
        <f>IF($A93&lt;&gt;"", INDEX('12c. Total Income Growth'!$A$1:$O$101,ROW($E96),5), "")</f>
        <v/>
      </c>
      <c r="Z93" s="369" t="str">
        <f>IF($A93&lt;&gt;"", INDEX('13. Unit Utilization Rate'!$A$1:$O$101,ROW($E95),7), "")</f>
        <v/>
      </c>
      <c r="AA93" s="510" t="str">
        <f>IF($A93&lt;&gt;"", INDEX('14. Drawdown Rates'!$A$1:$O$101,ROW($E93),5), "")</f>
        <v/>
      </c>
      <c r="AB93" s="510" t="str">
        <f>IF($A93&lt;&gt;"", INDEX('15. Funds Expended'!$A$1:$P$101,ROW($E96),6), "")</f>
        <v/>
      </c>
      <c r="AC93" s="510" t="str">
        <f>IF($A93&lt;&gt;"", INDEX('16a-b. Cost per Household'!$A$1:$O$101,ROW($E94),7), "")</f>
        <v/>
      </c>
      <c r="AD93" s="510" t="str">
        <f>IF($A93&lt;&gt;"", INDEX('16c-d. Cost per Positive Exit'!$A$1:$O$101,ROW($E94),7), "")</f>
        <v/>
      </c>
      <c r="AE93" s="510" t="str">
        <f>IF($A93&lt;&gt;"", INDEX('17. Timely APR Submission'!$A$1:$O$101,ROW($E93),5), "")</f>
        <v/>
      </c>
      <c r="AF93" s="510" t="str">
        <f>IF($A93&lt;&gt;"", INDEX('18. HUD Monitoring'!$A$1:$O$101,ROW($E94),5), "")</f>
        <v/>
      </c>
      <c r="AG93" s="368" t="str">
        <f>IF($A93&lt;&gt;"", INDEX('19a. CoC Meetings'!$A$1:$P$101,ROW($E95),5), "")</f>
        <v/>
      </c>
      <c r="AH93" s="371" t="str">
        <f>IF($A93&lt;&gt;"", INDEX('19b-c. RHAB-LHOT Meetings'!$A$1:$P$101,ROW($E95),5), "")</f>
        <v/>
      </c>
      <c r="AI93" s="368" t="str">
        <f>IF($A93&lt;&gt;"", INDEX('20. CoC Trainings Events'!$A$1:$M$101,ROW($E95),3), "")</f>
        <v/>
      </c>
      <c r="AJ93" s="513" t="str">
        <f>IF($A93&lt;&gt;"", INDEX('21. HMIS Data Quality'!$A$1:$M$101,ROW($E95),6), "")</f>
        <v/>
      </c>
      <c r="AK93" s="513" t="str">
        <f>IF($A93&lt;&gt;"", INDEX('22. Timeliness of Data Entry'!$A$1:$O$101,ROW($E93),5), "")</f>
        <v/>
      </c>
      <c r="AL93" s="513" t="str">
        <f>IF($A93&lt;&gt;"", INDEX('25. HMIS Bed Inventory'!$A$1:$O$101,ROW($E93),5), "")</f>
        <v/>
      </c>
      <c r="AM93" s="513" t="str">
        <f>IF($A93&lt;&gt;"", INDEX('23. HMIS Participation Bonus'!$A$1:$O$101,ROW($E93),5), "")</f>
        <v/>
      </c>
    </row>
    <row r="94" spans="1:39" x14ac:dyDescent="0.25">
      <c r="A94" s="35" t="str">
        <f>IF(INDEX('CoC Ranking Data'!$A$1:$CF$106,ROW($E97),4)&lt;&gt;"",INDEX('CoC Ranking Data'!$A$1:$CF$106,ROW($E97),4),"")</f>
        <v/>
      </c>
      <c r="B94" s="35" t="str">
        <f>IF(INDEX('CoC Ranking Data'!$A$1:$CF$106,ROW($E97),5)&lt;&gt;"",INDEX('CoC Ranking Data'!$A$1:$CF$106,ROW($E97),5),"")</f>
        <v/>
      </c>
      <c r="C94" s="297" t="str">
        <f>IF(INDEX('CoC Ranking Data'!$A$1:$CF$106,ROW($E97),6)&lt;&gt;"",INDEX('CoC Ranking Data'!$A$1:$CF$106,ROW($E97),6),"")</f>
        <v/>
      </c>
      <c r="D94" s="297" t="str">
        <f>IF(INDEX('CoC Ranking Data'!$A$1:$CF$106,ROW($E97),7)&lt;&gt;"",INDEX('CoC Ranking Data'!$A$1:$CF$106,ROW($E97),7),"")</f>
        <v/>
      </c>
      <c r="E94" s="294"/>
      <c r="F94" s="663" t="str">
        <f t="shared" si="4"/>
        <v/>
      </c>
      <c r="G94" s="370"/>
      <c r="H94" s="370" t="str">
        <f t="shared" si="3"/>
        <v/>
      </c>
      <c r="I94" s="322" t="str">
        <f>IF($A94&lt;&gt;"", INDEX('1. Project Type'!$A$1:$O$101,ROW($E97),4), "")</f>
        <v/>
      </c>
      <c r="J94" s="322" t="str">
        <f>IF($A94&lt;&gt;"", INDEX('2. Severity of Needs'!$A$1:$O$101,ROW($E97),5), "")</f>
        <v/>
      </c>
      <c r="K94" s="322" t="str">
        <f>IF($A94&lt;&gt;"", INDEX('3. Percent Zero Income at Entry'!$A$1:$O$101,ROW($E97),5), "")</f>
        <v/>
      </c>
      <c r="L94" s="322" t="str">
        <f>IF($A94&lt;&gt;"", INDEX('4. Participant Eligibility'!$A$1:$N$101,ROW($E97),5), "")</f>
        <v/>
      </c>
      <c r="M94" s="322" t="str">
        <f>IF($A94&lt;&gt;"", INDEX('5. Housing First'!$A$1:$O$101,ROW($E94),5), "")</f>
        <v/>
      </c>
      <c r="N94" s="322" t="str">
        <f>IF($A94&lt;&gt;"", INDEX('6. Opening Doors Goals'!$A$1:$O$101,ROW($E96),5), "")</f>
        <v/>
      </c>
      <c r="O94" s="322" t="str">
        <f>IF($A94&lt;&gt;"", INDEX('6. Safety Improvement (DV Only)'!$A$1:$O$101,ROW($E96),4), "")</f>
        <v/>
      </c>
      <c r="P94" s="322" t="str">
        <f>IF($A94&lt;&gt;"", INDEX('7.Access to Mainstream Benefits'!$A$1:$O$101,ROW($E95),4), "")</f>
        <v/>
      </c>
      <c r="Q94" s="322" t="str">
        <f>IF($A94&lt;&gt;"", INDEX('8.Connect to Maintream Benefits'!$A$1:$O$101,ROW($E95),6), "")</f>
        <v/>
      </c>
      <c r="R94" s="499" t="str">
        <f>IF($A94&lt;&gt;"", INDEX('10. Application Narrative'!$A$1:$O$101,ROW($E94),4), "")</f>
        <v/>
      </c>
      <c r="S94" s="367" t="str">
        <f>IF($A94&lt;&gt;"", INDEX('9. Length of Stay'!$A$1:$O$99,ROW($E96),5), "")</f>
        <v/>
      </c>
      <c r="T94" s="367" t="str">
        <f>IF($A94&lt;&gt;"", INDEX('10a. Housing Stability (TH,SSO)'!$A$1:$O$101,ROW($E97),5), "")</f>
        <v/>
      </c>
      <c r="U94" s="367" t="str">
        <f>IF($A94&lt;&gt;"", INDEX('10b.Housing Stability (RRH,PSH)'!$A$1:$O$101,ROW($E97),5), "")</f>
        <v/>
      </c>
      <c r="V94" s="367" t="str">
        <f>IF($A94&lt;&gt;"", INDEX('11. Returns to Homelessness'!$A$1:$O$101,ROW($E96),5), "")</f>
        <v/>
      </c>
      <c r="W94" s="367" t="str">
        <f>IF($A94&lt;&gt;"", INDEX('12a. Earned Income Growth'!$A$1:$N$101,ROW($E97),5), "")</f>
        <v/>
      </c>
      <c r="X94" s="367" t="str">
        <f>IF($A94&lt;&gt;"", INDEX('12b. NonEarned Income Growth'!$A$1:$N$101,ROW($E97),5), "")</f>
        <v/>
      </c>
      <c r="Y94" s="367" t="str">
        <f>IF($A94&lt;&gt;"", INDEX('12c. Total Income Growth'!$A$1:$O$101,ROW($E97),5), "")</f>
        <v/>
      </c>
      <c r="Z94" s="369" t="str">
        <f>IF($A94&lt;&gt;"", INDEX('13. Unit Utilization Rate'!$A$1:$O$101,ROW($E96),7), "")</f>
        <v/>
      </c>
      <c r="AA94" s="510" t="str">
        <f>IF($A94&lt;&gt;"", INDEX('14. Drawdown Rates'!$A$1:$O$101,ROW($E94),5), "")</f>
        <v/>
      </c>
      <c r="AB94" s="510" t="str">
        <f>IF($A94&lt;&gt;"", INDEX('15. Funds Expended'!$A$1:$P$101,ROW($E97),6), "")</f>
        <v/>
      </c>
      <c r="AC94" s="510" t="str">
        <f>IF($A94&lt;&gt;"", INDEX('16a-b. Cost per Household'!$A$1:$O$101,ROW($E95),7), "")</f>
        <v/>
      </c>
      <c r="AD94" s="510" t="str">
        <f>IF($A94&lt;&gt;"", INDEX('16c-d. Cost per Positive Exit'!$A$1:$O$101,ROW($E95),7), "")</f>
        <v/>
      </c>
      <c r="AE94" s="510" t="str">
        <f>IF($A94&lt;&gt;"", INDEX('17. Timely APR Submission'!$A$1:$O$101,ROW($E94),5), "")</f>
        <v/>
      </c>
      <c r="AF94" s="510" t="str">
        <f>IF($A94&lt;&gt;"", INDEX('18. HUD Monitoring'!$A$1:$O$101,ROW($E95),5), "")</f>
        <v/>
      </c>
      <c r="AG94" s="368" t="str">
        <f>IF($A94&lt;&gt;"", INDEX('19a. CoC Meetings'!$A$1:$P$101,ROW($E96),5), "")</f>
        <v/>
      </c>
      <c r="AH94" s="371" t="str">
        <f>IF($A94&lt;&gt;"", INDEX('19b-c. RHAB-LHOT Meetings'!$A$1:$P$101,ROW($E96),5), "")</f>
        <v/>
      </c>
      <c r="AI94" s="368" t="str">
        <f>IF($A94&lt;&gt;"", INDEX('20. CoC Trainings Events'!$A$1:$M$101,ROW($E96),3), "")</f>
        <v/>
      </c>
      <c r="AJ94" s="513" t="str">
        <f>IF($A94&lt;&gt;"", INDEX('21. HMIS Data Quality'!$A$1:$M$101,ROW($E96),6), "")</f>
        <v/>
      </c>
      <c r="AK94" s="513" t="str">
        <f>IF($A94&lt;&gt;"", INDEX('22. Timeliness of Data Entry'!$A$1:$O$101,ROW($E94),5), "")</f>
        <v/>
      </c>
      <c r="AL94" s="513" t="str">
        <f>IF($A94&lt;&gt;"", INDEX('25. HMIS Bed Inventory'!$A$1:$O$101,ROW($E94),5), "")</f>
        <v/>
      </c>
      <c r="AM94" s="513" t="str">
        <f>IF($A94&lt;&gt;"", INDEX('23. HMIS Participation Bonus'!$A$1:$O$101,ROW($E94),5), "")</f>
        <v/>
      </c>
    </row>
    <row r="95" spans="1:39" x14ac:dyDescent="0.25">
      <c r="A95" s="35" t="str">
        <f>IF(INDEX('CoC Ranking Data'!$A$1:$CF$106,ROW($E98),4)&lt;&gt;"",INDEX('CoC Ranking Data'!$A$1:$CF$106,ROW($E98),4),"")</f>
        <v/>
      </c>
      <c r="B95" s="35" t="str">
        <f>IF(INDEX('CoC Ranking Data'!$A$1:$CF$106,ROW($E98),5)&lt;&gt;"",INDEX('CoC Ranking Data'!$A$1:$CF$106,ROW($E98),5),"")</f>
        <v/>
      </c>
      <c r="C95" s="297" t="str">
        <f>IF(INDEX('CoC Ranking Data'!$A$1:$CF$106,ROW($E98),6)&lt;&gt;"",INDEX('CoC Ranking Data'!$A$1:$CF$106,ROW($E98),6),"")</f>
        <v/>
      </c>
      <c r="D95" s="297" t="str">
        <f>IF(INDEX('CoC Ranking Data'!$A$1:$CF$106,ROW($E98),7)&lt;&gt;"",INDEX('CoC Ranking Data'!$A$1:$CF$106,ROW($E98),7),"")</f>
        <v/>
      </c>
      <c r="E95" s="294"/>
      <c r="F95" s="663" t="str">
        <f t="shared" si="4"/>
        <v/>
      </c>
      <c r="G95" s="370"/>
      <c r="H95" s="370" t="str">
        <f t="shared" si="3"/>
        <v/>
      </c>
      <c r="I95" s="322" t="str">
        <f>IF($A95&lt;&gt;"", INDEX('1. Project Type'!$A$1:$O$101,ROW($E98),4), "")</f>
        <v/>
      </c>
      <c r="J95" s="322" t="str">
        <f>IF($A95&lt;&gt;"", INDEX('2. Severity of Needs'!$A$1:$O$101,ROW($E98),5), "")</f>
        <v/>
      </c>
      <c r="K95" s="322" t="str">
        <f>IF($A95&lt;&gt;"", INDEX('3. Percent Zero Income at Entry'!$A$1:$O$101,ROW($E98),5), "")</f>
        <v/>
      </c>
      <c r="L95" s="322" t="str">
        <f>IF($A95&lt;&gt;"", INDEX('4. Participant Eligibility'!$A$1:$N$101,ROW($E98),5), "")</f>
        <v/>
      </c>
      <c r="M95" s="322" t="str">
        <f>IF($A95&lt;&gt;"", INDEX('5. Housing First'!$A$1:$O$101,ROW($E95),5), "")</f>
        <v/>
      </c>
      <c r="N95" s="322" t="str">
        <f>IF($A95&lt;&gt;"", INDEX('6. Opening Doors Goals'!$A$1:$O$101,ROW($E97),5), "")</f>
        <v/>
      </c>
      <c r="O95" s="322" t="str">
        <f>IF($A95&lt;&gt;"", INDEX('6. Safety Improvement (DV Only)'!$A$1:$O$101,ROW($E97),4), "")</f>
        <v/>
      </c>
      <c r="P95" s="322" t="str">
        <f>IF($A95&lt;&gt;"", INDEX('7.Access to Mainstream Benefits'!$A$1:$O$101,ROW($E96),4), "")</f>
        <v/>
      </c>
      <c r="Q95" s="322" t="str">
        <f>IF($A95&lt;&gt;"", INDEX('8.Connect to Maintream Benefits'!$A$1:$O$101,ROW($E96),6), "")</f>
        <v/>
      </c>
      <c r="R95" s="499" t="str">
        <f>IF($A95&lt;&gt;"", INDEX('10. Application Narrative'!$A$1:$O$101,ROW($E95),4), "")</f>
        <v/>
      </c>
      <c r="S95" s="367" t="str">
        <f>IF($A95&lt;&gt;"", INDEX('9. Length of Stay'!$A$1:$O$99,ROW($E97),5), "")</f>
        <v/>
      </c>
      <c r="T95" s="367" t="str">
        <f>IF($A95&lt;&gt;"", INDEX('10a. Housing Stability (TH,SSO)'!$A$1:$O$101,ROW($E98),5), "")</f>
        <v/>
      </c>
      <c r="U95" s="367" t="str">
        <f>IF($A95&lt;&gt;"", INDEX('10b.Housing Stability (RRH,PSH)'!$A$1:$O$101,ROW($E98),5), "")</f>
        <v/>
      </c>
      <c r="V95" s="367" t="str">
        <f>IF($A95&lt;&gt;"", INDEX('11. Returns to Homelessness'!$A$1:$O$101,ROW($E97),5), "")</f>
        <v/>
      </c>
      <c r="W95" s="367" t="str">
        <f>IF($A95&lt;&gt;"", INDEX('12a. Earned Income Growth'!$A$1:$N$101,ROW($E98),5), "")</f>
        <v/>
      </c>
      <c r="X95" s="367" t="str">
        <f>IF($A95&lt;&gt;"", INDEX('12b. NonEarned Income Growth'!$A$1:$N$101,ROW($E98),5), "")</f>
        <v/>
      </c>
      <c r="Y95" s="367" t="str">
        <f>IF($A95&lt;&gt;"", INDEX('12c. Total Income Growth'!$A$1:$O$101,ROW($E98),5), "")</f>
        <v/>
      </c>
      <c r="Z95" s="369" t="str">
        <f>IF($A95&lt;&gt;"", INDEX('13. Unit Utilization Rate'!$A$1:$O$101,ROW($E97),7), "")</f>
        <v/>
      </c>
      <c r="AA95" s="510" t="str">
        <f>IF($A95&lt;&gt;"", INDEX('14. Drawdown Rates'!$A$1:$O$101,ROW($E95),5), "")</f>
        <v/>
      </c>
      <c r="AB95" s="510" t="str">
        <f>IF($A95&lt;&gt;"", INDEX('15. Funds Expended'!$A$1:$P$101,ROW($E98),6), "")</f>
        <v/>
      </c>
      <c r="AC95" s="510" t="str">
        <f>IF($A95&lt;&gt;"", INDEX('16a-b. Cost per Household'!$A$1:$O$101,ROW($E96),7), "")</f>
        <v/>
      </c>
      <c r="AD95" s="510" t="str">
        <f>IF($A95&lt;&gt;"", INDEX('16c-d. Cost per Positive Exit'!$A$1:$O$101,ROW($E96),7), "")</f>
        <v/>
      </c>
      <c r="AE95" s="510" t="str">
        <f>IF($A95&lt;&gt;"", INDEX('17. Timely APR Submission'!$A$1:$O$101,ROW($E95),5), "")</f>
        <v/>
      </c>
      <c r="AF95" s="510" t="str">
        <f>IF($A95&lt;&gt;"", INDEX('18. HUD Monitoring'!$A$1:$O$101,ROW($E96),5), "")</f>
        <v/>
      </c>
      <c r="AG95" s="368" t="str">
        <f>IF($A95&lt;&gt;"", INDEX('19a. CoC Meetings'!$A$1:$P$101,ROW($E97),5), "")</f>
        <v/>
      </c>
      <c r="AH95" s="371" t="str">
        <f>IF($A95&lt;&gt;"", INDEX('19b-c. RHAB-LHOT Meetings'!$A$1:$P$101,ROW($E97),5), "")</f>
        <v/>
      </c>
      <c r="AI95" s="368" t="str">
        <f>IF($A95&lt;&gt;"", INDEX('20. CoC Trainings Events'!$A$1:$M$101,ROW($E97),3), "")</f>
        <v/>
      </c>
      <c r="AJ95" s="513" t="str">
        <f>IF($A95&lt;&gt;"", INDEX('21. HMIS Data Quality'!$A$1:$M$101,ROW($E97),6), "")</f>
        <v/>
      </c>
      <c r="AK95" s="513" t="str">
        <f>IF($A95&lt;&gt;"", INDEX('22. Timeliness of Data Entry'!$A$1:$O$101,ROW($E95),5), "")</f>
        <v/>
      </c>
      <c r="AL95" s="513" t="str">
        <f>IF($A95&lt;&gt;"", INDEX('25. HMIS Bed Inventory'!$A$1:$O$101,ROW($E95),5), "")</f>
        <v/>
      </c>
      <c r="AM95" s="513" t="str">
        <f>IF($A95&lt;&gt;"", INDEX('23. HMIS Participation Bonus'!$A$1:$O$101,ROW($E95),5), "")</f>
        <v/>
      </c>
    </row>
    <row r="96" spans="1:39" x14ac:dyDescent="0.25">
      <c r="A96" s="35" t="str">
        <f>IF(INDEX('CoC Ranking Data'!$A$1:$CF$106,ROW($E99),4)&lt;&gt;"",INDEX('CoC Ranking Data'!$A$1:$CF$106,ROW($E99),4),"")</f>
        <v/>
      </c>
      <c r="B96" s="35" t="str">
        <f>IF(INDEX('CoC Ranking Data'!$A$1:$CF$106,ROW($E99),5)&lt;&gt;"",INDEX('CoC Ranking Data'!$A$1:$CF$106,ROW($E99),5),"")</f>
        <v/>
      </c>
      <c r="C96" s="297" t="str">
        <f>IF(INDEX('CoC Ranking Data'!$A$1:$CF$106,ROW($E99),6)&lt;&gt;"",INDEX('CoC Ranking Data'!$A$1:$CF$106,ROW($E99),6),"")</f>
        <v/>
      </c>
      <c r="D96" s="297" t="str">
        <f>IF(INDEX('CoC Ranking Data'!$A$1:$CF$106,ROW($E99),7)&lt;&gt;"",INDEX('CoC Ranking Data'!$A$1:$CF$106,ROW($E99),7),"")</f>
        <v/>
      </c>
      <c r="E96" s="294"/>
      <c r="F96" s="663" t="str">
        <f t="shared" si="4"/>
        <v/>
      </c>
      <c r="G96" s="370"/>
      <c r="H96" s="370" t="str">
        <f t="shared" si="3"/>
        <v/>
      </c>
      <c r="I96" s="322" t="str">
        <f>IF($A96&lt;&gt;"", INDEX('1. Project Type'!$A$1:$O$101,ROW($E99),4), "")</f>
        <v/>
      </c>
      <c r="J96" s="322" t="str">
        <f>IF($A96&lt;&gt;"", INDEX('2. Severity of Needs'!$A$1:$O$101,ROW($E99),5), "")</f>
        <v/>
      </c>
      <c r="K96" s="322" t="str">
        <f>IF($A96&lt;&gt;"", INDEX('3. Percent Zero Income at Entry'!$A$1:$O$101,ROW($E99),5), "")</f>
        <v/>
      </c>
      <c r="L96" s="322" t="str">
        <f>IF($A96&lt;&gt;"", INDEX('4. Participant Eligibility'!$A$1:$N$101,ROW($E99),5), "")</f>
        <v/>
      </c>
      <c r="M96" s="322" t="str">
        <f>IF($A96&lt;&gt;"", INDEX('5. Housing First'!$A$1:$O$101,ROW($E96),5), "")</f>
        <v/>
      </c>
      <c r="N96" s="322" t="str">
        <f>IF($A96&lt;&gt;"", INDEX('6. Opening Doors Goals'!$A$1:$O$101,ROW($E98),5), "")</f>
        <v/>
      </c>
      <c r="O96" s="322" t="str">
        <f>IF($A96&lt;&gt;"", INDEX('6. Safety Improvement (DV Only)'!$A$1:$O$101,ROW($E98),4), "")</f>
        <v/>
      </c>
      <c r="P96" s="322" t="str">
        <f>IF($A96&lt;&gt;"", INDEX('7.Access to Mainstream Benefits'!$A$1:$O$101,ROW($E97),4), "")</f>
        <v/>
      </c>
      <c r="Q96" s="322" t="str">
        <f>IF($A96&lt;&gt;"", INDEX('8.Connect to Maintream Benefits'!$A$1:$O$101,ROW($E97),6), "")</f>
        <v/>
      </c>
      <c r="R96" s="499" t="str">
        <f>IF($A96&lt;&gt;"", INDEX('10. Application Narrative'!$A$1:$O$101,ROW($E96),4), "")</f>
        <v/>
      </c>
      <c r="S96" s="367" t="str">
        <f>IF($A96&lt;&gt;"", INDEX('9. Length of Stay'!$A$1:$O$99,ROW($E98),5), "")</f>
        <v/>
      </c>
      <c r="T96" s="367" t="str">
        <f>IF($A96&lt;&gt;"", INDEX('10a. Housing Stability (TH,SSO)'!$A$1:$O$101,ROW($E99),5), "")</f>
        <v/>
      </c>
      <c r="U96" s="367" t="str">
        <f>IF($A96&lt;&gt;"", INDEX('10b.Housing Stability (RRH,PSH)'!$A$1:$O$101,ROW($E99),5), "")</f>
        <v/>
      </c>
      <c r="V96" s="367" t="str">
        <f>IF($A96&lt;&gt;"", INDEX('11. Returns to Homelessness'!$A$1:$O$101,ROW($E98),5), "")</f>
        <v/>
      </c>
      <c r="W96" s="367" t="str">
        <f>IF($A96&lt;&gt;"", INDEX('12a. Earned Income Growth'!$A$1:$N$101,ROW($E99),5), "")</f>
        <v/>
      </c>
      <c r="X96" s="367" t="str">
        <f>IF($A96&lt;&gt;"", INDEX('12b. NonEarned Income Growth'!$A$1:$N$101,ROW($E99),5), "")</f>
        <v/>
      </c>
      <c r="Y96" s="367" t="str">
        <f>IF($A96&lt;&gt;"", INDEX('12c. Total Income Growth'!$A$1:$O$101,ROW($E99),5), "")</f>
        <v/>
      </c>
      <c r="Z96" s="369" t="str">
        <f>IF($A96&lt;&gt;"", INDEX('13. Unit Utilization Rate'!$A$1:$O$101,ROW($E98),7), "")</f>
        <v/>
      </c>
      <c r="AA96" s="510" t="str">
        <f>IF($A96&lt;&gt;"", INDEX('14. Drawdown Rates'!$A$1:$O$101,ROW($E96),5), "")</f>
        <v/>
      </c>
      <c r="AB96" s="510" t="str">
        <f>IF($A96&lt;&gt;"", INDEX('15. Funds Expended'!$A$1:$P$101,ROW($E99),6), "")</f>
        <v/>
      </c>
      <c r="AC96" s="510" t="str">
        <f>IF($A96&lt;&gt;"", INDEX('16a-b. Cost per Household'!$A$1:$O$101,ROW($E97),7), "")</f>
        <v/>
      </c>
      <c r="AD96" s="510" t="str">
        <f>IF($A96&lt;&gt;"", INDEX('16c-d. Cost per Positive Exit'!$A$1:$O$101,ROW($E97),7), "")</f>
        <v/>
      </c>
      <c r="AE96" s="510" t="str">
        <f>IF($A96&lt;&gt;"", INDEX('17. Timely APR Submission'!$A$1:$O$101,ROW($E96),5), "")</f>
        <v/>
      </c>
      <c r="AF96" s="510" t="str">
        <f>IF($A96&lt;&gt;"", INDEX('18. HUD Monitoring'!$A$1:$O$101,ROW($E97),5), "")</f>
        <v/>
      </c>
      <c r="AG96" s="368" t="str">
        <f>IF($A96&lt;&gt;"", INDEX('19a. CoC Meetings'!$A$1:$P$101,ROW($E98),5), "")</f>
        <v/>
      </c>
      <c r="AH96" s="371" t="str">
        <f>IF($A96&lt;&gt;"", INDEX('19b-c. RHAB-LHOT Meetings'!$A$1:$P$101,ROW($E98),5), "")</f>
        <v/>
      </c>
      <c r="AI96" s="368" t="str">
        <f>IF($A96&lt;&gt;"", INDEX('20. CoC Trainings Events'!$A$1:$M$101,ROW($E98),3), "")</f>
        <v/>
      </c>
      <c r="AJ96" s="513" t="str">
        <f>IF($A96&lt;&gt;"", INDEX('21. HMIS Data Quality'!$A$1:$M$101,ROW($E98),6), "")</f>
        <v/>
      </c>
      <c r="AK96" s="513" t="str">
        <f>IF($A96&lt;&gt;"", INDEX('22. Timeliness of Data Entry'!$A$1:$O$101,ROW($E96),5), "")</f>
        <v/>
      </c>
      <c r="AL96" s="513" t="str">
        <f>IF($A96&lt;&gt;"", INDEX('25. HMIS Bed Inventory'!$A$1:$O$101,ROW($E96),5), "")</f>
        <v/>
      </c>
      <c r="AM96" s="513" t="str">
        <f>IF($A96&lt;&gt;"", INDEX('23. HMIS Participation Bonus'!$A$1:$O$101,ROW($E96),5), "")</f>
        <v/>
      </c>
    </row>
    <row r="97" spans="1:39" x14ac:dyDescent="0.25">
      <c r="A97" s="35" t="str">
        <f>IF(INDEX('CoC Ranking Data'!$A$1:$CF$106,ROW($E100),4)&lt;&gt;"",INDEX('CoC Ranking Data'!$A$1:$CF$106,ROW($E100),4),"")</f>
        <v/>
      </c>
      <c r="B97" s="35" t="str">
        <f>IF(INDEX('CoC Ranking Data'!$A$1:$CF$106,ROW($E100),5)&lt;&gt;"",INDEX('CoC Ranking Data'!$A$1:$CF$106,ROW($E100),5),"")</f>
        <v/>
      </c>
      <c r="C97" s="297" t="str">
        <f>IF(INDEX('CoC Ranking Data'!$A$1:$CF$106,ROW($E100),6)&lt;&gt;"",INDEX('CoC Ranking Data'!$A$1:$CF$106,ROW($E100),6),"")</f>
        <v/>
      </c>
      <c r="D97" s="297" t="str">
        <f>IF(INDEX('CoC Ranking Data'!$A$1:$CF$106,ROW($E100),7)&lt;&gt;"",INDEX('CoC Ranking Data'!$A$1:$CF$106,ROW($E100),7),"")</f>
        <v/>
      </c>
      <c r="E97" s="294"/>
      <c r="F97" s="663" t="str">
        <f t="shared" si="4"/>
        <v/>
      </c>
      <c r="G97" s="370"/>
      <c r="H97" s="370" t="str">
        <f t="shared" si="3"/>
        <v/>
      </c>
      <c r="I97" s="322" t="str">
        <f>IF($A97&lt;&gt;"", INDEX('1. Project Type'!$A$1:$O$101,ROW($E100),4), "")</f>
        <v/>
      </c>
      <c r="J97" s="322" t="str">
        <f>IF($A97&lt;&gt;"", INDEX('2. Severity of Needs'!$A$1:$O$101,ROW($E100),5), "")</f>
        <v/>
      </c>
      <c r="K97" s="322" t="str">
        <f>IF($A97&lt;&gt;"", INDEX('3. Percent Zero Income at Entry'!$A$1:$O$101,ROW($E100),5), "")</f>
        <v/>
      </c>
      <c r="L97" s="322" t="str">
        <f>IF($A97&lt;&gt;"", INDEX('4. Participant Eligibility'!$A$1:$N$101,ROW($E100),5), "")</f>
        <v/>
      </c>
      <c r="M97" s="322" t="str">
        <f>IF($A97&lt;&gt;"", INDEX('5. Housing First'!$A$1:$O$101,ROW($E97),5), "")</f>
        <v/>
      </c>
      <c r="N97" s="322" t="str">
        <f>IF($A97&lt;&gt;"", INDEX('6. Opening Doors Goals'!$A$1:$O$101,ROW($E99),5), "")</f>
        <v/>
      </c>
      <c r="O97" s="322" t="str">
        <f>IF($A97&lt;&gt;"", INDEX('6. Safety Improvement (DV Only)'!$A$1:$O$101,ROW($E99),4), "")</f>
        <v/>
      </c>
      <c r="P97" s="322" t="str">
        <f>IF($A97&lt;&gt;"", INDEX('7.Access to Mainstream Benefits'!$A$1:$O$101,ROW($E98),4), "")</f>
        <v/>
      </c>
      <c r="Q97" s="322" t="str">
        <f>IF($A97&lt;&gt;"", INDEX('8.Connect to Maintream Benefits'!$A$1:$O$101,ROW($E98),6), "")</f>
        <v/>
      </c>
      <c r="R97" s="499" t="str">
        <f>IF($A97&lt;&gt;"", INDEX('10. Application Narrative'!$A$1:$O$101,ROW($E97),4), "")</f>
        <v/>
      </c>
      <c r="S97" s="367" t="str">
        <f>IF($A97&lt;&gt;"", INDEX('9. Length of Stay'!$A$1:$O$99,ROW($E99),5), "")</f>
        <v/>
      </c>
      <c r="T97" s="367" t="str">
        <f>IF($A97&lt;&gt;"", INDEX('10a. Housing Stability (TH,SSO)'!$A$1:$O$101,ROW($E100),5), "")</f>
        <v/>
      </c>
      <c r="U97" s="367" t="str">
        <f>IF($A97&lt;&gt;"", INDEX('10b.Housing Stability (RRH,PSH)'!$A$1:$O$101,ROW($E100),5), "")</f>
        <v/>
      </c>
      <c r="V97" s="367" t="str">
        <f>IF($A97&lt;&gt;"", INDEX('11. Returns to Homelessness'!$A$1:$O$101,ROW($E99),5), "")</f>
        <v/>
      </c>
      <c r="W97" s="367" t="str">
        <f>IF($A97&lt;&gt;"", INDEX('12a. Earned Income Growth'!$A$1:$N$101,ROW($E100),5), "")</f>
        <v/>
      </c>
      <c r="X97" s="367" t="str">
        <f>IF($A97&lt;&gt;"", INDEX('12b. NonEarned Income Growth'!$A$1:$N$101,ROW($E100),5), "")</f>
        <v/>
      </c>
      <c r="Y97" s="367" t="str">
        <f>IF($A97&lt;&gt;"", INDEX('12c. Total Income Growth'!$A$1:$O$101,ROW($E100),5), "")</f>
        <v/>
      </c>
      <c r="Z97" s="369" t="str">
        <f>IF($A97&lt;&gt;"", INDEX('13. Unit Utilization Rate'!$A$1:$O$101,ROW($E99),7), "")</f>
        <v/>
      </c>
      <c r="AA97" s="510" t="str">
        <f>IF($A97&lt;&gt;"", INDEX('14. Drawdown Rates'!$A$1:$O$101,ROW($E97),5), "")</f>
        <v/>
      </c>
      <c r="AB97" s="510" t="str">
        <f>IF($A97&lt;&gt;"", INDEX('15. Funds Expended'!$A$1:$P$101,ROW($E100),6), "")</f>
        <v/>
      </c>
      <c r="AC97" s="510" t="str">
        <f>IF($A97&lt;&gt;"", INDEX('16a-b. Cost per Household'!$A$1:$O$101,ROW($E98),7), "")</f>
        <v/>
      </c>
      <c r="AD97" s="510" t="str">
        <f>IF($A97&lt;&gt;"", INDEX('16c-d. Cost per Positive Exit'!$A$1:$O$101,ROW($E98),7), "")</f>
        <v/>
      </c>
      <c r="AE97" s="510" t="str">
        <f>IF($A97&lt;&gt;"", INDEX('17. Timely APR Submission'!$A$1:$O$101,ROW($E97),5), "")</f>
        <v/>
      </c>
      <c r="AF97" s="510" t="str">
        <f>IF($A97&lt;&gt;"", INDEX('18. HUD Monitoring'!$A$1:$O$101,ROW($E98),5), "")</f>
        <v/>
      </c>
      <c r="AG97" s="368" t="str">
        <f>IF($A97&lt;&gt;"", INDEX('19a. CoC Meetings'!$A$1:$P$101,ROW($E99),5), "")</f>
        <v/>
      </c>
      <c r="AH97" s="371" t="str">
        <f>IF($A97&lt;&gt;"", INDEX('19b-c. RHAB-LHOT Meetings'!$A$1:$P$101,ROW($E99),5), "")</f>
        <v/>
      </c>
      <c r="AI97" s="368" t="str">
        <f>IF($A97&lt;&gt;"", INDEX('20. CoC Trainings Events'!$A$1:$M$101,ROW($E99),3), "")</f>
        <v/>
      </c>
      <c r="AJ97" s="513" t="str">
        <f>IF($A97&lt;&gt;"", INDEX('21. HMIS Data Quality'!$A$1:$M$101,ROW($E99),6), "")</f>
        <v/>
      </c>
      <c r="AK97" s="513" t="str">
        <f>IF($A97&lt;&gt;"", INDEX('22. Timeliness of Data Entry'!$A$1:$O$101,ROW($E97),5), "")</f>
        <v/>
      </c>
      <c r="AL97" s="513" t="str">
        <f>IF($A97&lt;&gt;"", INDEX('25. HMIS Bed Inventory'!$A$1:$O$101,ROW($E97),5), "")</f>
        <v/>
      </c>
      <c r="AM97" s="513" t="str">
        <f>IF($A97&lt;&gt;"", INDEX('23. HMIS Participation Bonus'!$A$1:$O$101,ROW($E97),5), "")</f>
        <v/>
      </c>
    </row>
    <row r="98" spans="1:39" x14ac:dyDescent="0.25">
      <c r="A98" s="35" t="str">
        <f>IF(INDEX('CoC Ranking Data'!$A$1:$CF$106,ROW($E101),4)&lt;&gt;"",INDEX('CoC Ranking Data'!$A$1:$CF$106,ROW($E101),4),"")</f>
        <v/>
      </c>
      <c r="B98" s="35" t="str">
        <f>IF(INDEX('CoC Ranking Data'!$A$1:$CF$106,ROW($E101),5)&lt;&gt;"",INDEX('CoC Ranking Data'!$A$1:$CF$106,ROW($E101),5),"")</f>
        <v/>
      </c>
      <c r="C98" s="297" t="str">
        <f>IF(INDEX('CoC Ranking Data'!$A$1:$CF$106,ROW($E101),6)&lt;&gt;"",INDEX('CoC Ranking Data'!$A$1:$CF$106,ROW($E101),6),"")</f>
        <v/>
      </c>
      <c r="D98" s="297" t="str">
        <f>IF(INDEX('CoC Ranking Data'!$A$1:$CF$106,ROW($E101),7)&lt;&gt;"",INDEX('CoC Ranking Data'!$A$1:$CF$106,ROW($E101),7),"")</f>
        <v/>
      </c>
      <c r="E98" s="294"/>
      <c r="F98" s="663" t="str">
        <f t="shared" si="4"/>
        <v/>
      </c>
      <c r="G98" s="370"/>
      <c r="H98" s="370" t="str">
        <f t="shared" si="3"/>
        <v/>
      </c>
      <c r="I98" s="322" t="str">
        <f>IF($A98&lt;&gt;"", INDEX('1. Project Type'!$A$1:$O$101,ROW($E101),4), "")</f>
        <v/>
      </c>
      <c r="J98" s="322" t="str">
        <f>IF($A98&lt;&gt;"", INDEX('2. Severity of Needs'!$A$1:$O$101,ROW($E101),5), "")</f>
        <v/>
      </c>
      <c r="K98" s="322" t="str">
        <f>IF($A98&lt;&gt;"", INDEX('3. Percent Zero Income at Entry'!$A$1:$O$101,ROW($E101),5), "")</f>
        <v/>
      </c>
      <c r="L98" s="322" t="str">
        <f>IF($A98&lt;&gt;"", INDEX('4. Participant Eligibility'!$A$1:$N$101,ROW($E101),5), "")</f>
        <v/>
      </c>
      <c r="M98" s="322" t="str">
        <f>IF($A98&lt;&gt;"", INDEX('5. Housing First'!$A$1:$O$101,ROW($E98),5), "")</f>
        <v/>
      </c>
      <c r="N98" s="322" t="str">
        <f>IF($A98&lt;&gt;"", INDEX('6. Opening Doors Goals'!$A$1:$O$101,ROW($E100),5), "")</f>
        <v/>
      </c>
      <c r="O98" s="322" t="str">
        <f>IF($A98&lt;&gt;"", INDEX('6. Safety Improvement (DV Only)'!$A$1:$O$101,ROW($E100),4), "")</f>
        <v/>
      </c>
      <c r="P98" s="322" t="str">
        <f>IF($A98&lt;&gt;"", INDEX('7.Access to Mainstream Benefits'!$A$1:$O$101,ROW($E99),4), "")</f>
        <v/>
      </c>
      <c r="Q98" s="322" t="str">
        <f>IF($A98&lt;&gt;"", INDEX('8.Connect to Maintream Benefits'!$A$1:$O$101,ROW($E99),6), "")</f>
        <v/>
      </c>
      <c r="R98" s="499" t="str">
        <f>IF($A98&lt;&gt;"", INDEX('10. Application Narrative'!$A$1:$O$101,ROW($E98),4), "")</f>
        <v/>
      </c>
      <c r="S98" s="367" t="str">
        <f>IF($A98&lt;&gt;"", INDEX('9. Length of Stay'!$A$1:$O$99,ROW($E100),5), "")</f>
        <v/>
      </c>
      <c r="T98" s="367" t="str">
        <f>IF($A98&lt;&gt;"", INDEX('10a. Housing Stability (TH,SSO)'!$A$1:$O$101,ROW($E101),5), "")</f>
        <v/>
      </c>
      <c r="U98" s="367" t="str">
        <f>IF($A98&lt;&gt;"", INDEX('10b.Housing Stability (RRH,PSH)'!$A$1:$O$101,ROW($E101),5), "")</f>
        <v/>
      </c>
      <c r="V98" s="367" t="str">
        <f>IF($A98&lt;&gt;"", INDEX('11. Returns to Homelessness'!$A$1:$O$101,ROW($E100),5), "")</f>
        <v/>
      </c>
      <c r="W98" s="367" t="str">
        <f>IF($A98&lt;&gt;"", INDEX('12a. Earned Income Growth'!$A$1:$N$101,ROW($E101),5), "")</f>
        <v/>
      </c>
      <c r="X98" s="367" t="str">
        <f>IF($A98&lt;&gt;"", INDEX('12b. NonEarned Income Growth'!$A$1:$N$101,ROW($E101),5), "")</f>
        <v/>
      </c>
      <c r="Y98" s="367" t="str">
        <f>IF($A98&lt;&gt;"", INDEX('12c. Total Income Growth'!$A$1:$O$101,ROW($E101),5), "")</f>
        <v/>
      </c>
      <c r="Z98" s="369" t="str">
        <f>IF($A98&lt;&gt;"", INDEX('13. Unit Utilization Rate'!$A$1:$O$101,ROW($E100),7), "")</f>
        <v/>
      </c>
      <c r="AA98" s="510" t="str">
        <f>IF($A98&lt;&gt;"", INDEX('14. Drawdown Rates'!$A$1:$O$101,ROW($E98),5), "")</f>
        <v/>
      </c>
      <c r="AB98" s="510" t="str">
        <f>IF($A98&lt;&gt;"", INDEX('15. Funds Expended'!$A$1:$P$101,ROW($E101),6), "")</f>
        <v/>
      </c>
      <c r="AC98" s="510" t="str">
        <f>IF($A98&lt;&gt;"", INDEX('16a-b. Cost per Household'!$A$1:$O$101,ROW($E99),7), "")</f>
        <v/>
      </c>
      <c r="AD98" s="510" t="str">
        <f>IF($A98&lt;&gt;"", INDEX('16c-d. Cost per Positive Exit'!$A$1:$O$101,ROW($E99),7), "")</f>
        <v/>
      </c>
      <c r="AE98" s="510" t="str">
        <f>IF($A98&lt;&gt;"", INDEX('17. Timely APR Submission'!$A$1:$O$101,ROW($E98),5), "")</f>
        <v/>
      </c>
      <c r="AF98" s="510" t="str">
        <f>IF($A98&lt;&gt;"", INDEX('18. HUD Monitoring'!$A$1:$O$101,ROW($E99),5), "")</f>
        <v/>
      </c>
      <c r="AG98" s="368" t="str">
        <f>IF($A98&lt;&gt;"", INDEX('19a. CoC Meetings'!$A$1:$P$101,ROW($E100),5), "")</f>
        <v/>
      </c>
      <c r="AH98" s="371" t="str">
        <f>IF($A98&lt;&gt;"", INDEX('19b-c. RHAB-LHOT Meetings'!$A$1:$P$101,ROW($E100),5), "")</f>
        <v/>
      </c>
      <c r="AI98" s="368" t="str">
        <f>IF($A98&lt;&gt;"", INDEX('20. CoC Trainings Events'!$A$1:$M$101,ROW($E100),3), "")</f>
        <v/>
      </c>
      <c r="AJ98" s="513" t="str">
        <f>IF($A98&lt;&gt;"", INDEX('21. HMIS Data Quality'!$A$1:$M$101,ROW($E100),6), "")</f>
        <v/>
      </c>
      <c r="AK98" s="513" t="str">
        <f>IF($A98&lt;&gt;"", INDEX('22. Timeliness of Data Entry'!$A$1:$O$101,ROW($E98),5), "")</f>
        <v/>
      </c>
      <c r="AL98" s="513" t="str">
        <f>IF($A98&lt;&gt;"", INDEX('25. HMIS Bed Inventory'!$A$1:$O$101,ROW($E98),5), "")</f>
        <v/>
      </c>
      <c r="AM98" s="513" t="str">
        <f>IF($A98&lt;&gt;"", INDEX('23. HMIS Participation Bonus'!$A$1:$O$101,ROW($E98),5), "")</f>
        <v/>
      </c>
    </row>
    <row r="99" spans="1:39" x14ac:dyDescent="0.25">
      <c r="A99" s="35" t="str">
        <f>IF(INDEX('CoC Ranking Data'!$A$1:$CF$106,ROW($E102),4)&lt;&gt;"",INDEX('CoC Ranking Data'!$A$1:$CF$106,ROW($E102),4),"")</f>
        <v/>
      </c>
      <c r="B99" s="35" t="str">
        <f>IF(INDEX('CoC Ranking Data'!$A$1:$CF$106,ROW($E102),5)&lt;&gt;"",INDEX('CoC Ranking Data'!$A$1:$CF$106,ROW($E102),5),"")</f>
        <v/>
      </c>
      <c r="C99" s="297" t="str">
        <f>IF(INDEX('CoC Ranking Data'!$A$1:$CF$106,ROW($E102),6)&lt;&gt;"",INDEX('CoC Ranking Data'!$A$1:$CF$106,ROW($E102),6),"")</f>
        <v/>
      </c>
      <c r="D99" s="297" t="str">
        <f>IF(INDEX('CoC Ranking Data'!$A$1:$CF$106,ROW($E102),7)&lt;&gt;"",INDEX('CoC Ranking Data'!$A$1:$CF$106,ROW($E102),7),"")</f>
        <v/>
      </c>
      <c r="E99" s="294"/>
      <c r="F99" s="663" t="str">
        <f t="shared" si="4"/>
        <v/>
      </c>
      <c r="G99" s="370"/>
      <c r="H99" s="370" t="str">
        <f t="shared" si="3"/>
        <v/>
      </c>
      <c r="I99" s="322" t="str">
        <f>IF($A99&lt;&gt;"", INDEX('1. Project Type'!$A$1:$O$101,ROW($E102),4), "")</f>
        <v/>
      </c>
      <c r="J99" s="322" t="str">
        <f>IF($A99&lt;&gt;"", INDEX('2. Severity of Needs'!$A$1:$O$101,ROW($E102),5), "")</f>
        <v/>
      </c>
      <c r="K99" s="322" t="str">
        <f>IF($A99&lt;&gt;"", INDEX('3. Percent Zero Income at Entry'!$A$1:$O$101,ROW($E102),5), "")</f>
        <v/>
      </c>
      <c r="L99" s="322" t="str">
        <f>IF($A99&lt;&gt;"", INDEX('4. Participant Eligibility'!$A$1:$N$101,ROW($E102),5), "")</f>
        <v/>
      </c>
      <c r="M99" s="322" t="str">
        <f>IF($A99&lt;&gt;"", INDEX('5. Housing First'!$A$1:$O$101,ROW($E99),5), "")</f>
        <v/>
      </c>
      <c r="N99" s="322" t="str">
        <f>IF($A99&lt;&gt;"", INDEX('6. Opening Doors Goals'!$A$1:$O$101,ROW($E101),5), "")</f>
        <v/>
      </c>
      <c r="O99" s="322" t="str">
        <f>IF($A99&lt;&gt;"", INDEX('6. Safety Improvement (DV Only)'!$A$1:$O$101,ROW($E101),4), "")</f>
        <v/>
      </c>
      <c r="P99" s="322" t="str">
        <f>IF($A99&lt;&gt;"", INDEX('7.Access to Mainstream Benefits'!$A$1:$O$101,ROW($E100),4), "")</f>
        <v/>
      </c>
      <c r="Q99" s="322" t="str">
        <f>IF($A99&lt;&gt;"", INDEX('8.Connect to Maintream Benefits'!$A$1:$O$101,ROW($E100),6), "")</f>
        <v/>
      </c>
      <c r="R99" s="499" t="str">
        <f>IF($A99&lt;&gt;"", INDEX('10. Application Narrative'!$A$1:$O$101,ROW($E99),4), "")</f>
        <v/>
      </c>
      <c r="S99" s="367" t="str">
        <f>IF($A99&lt;&gt;"", INDEX('9. Length of Stay'!$A$1:$O$99,ROW($E101),5), "")</f>
        <v/>
      </c>
      <c r="T99" s="367" t="str">
        <f>IF($A99&lt;&gt;"", INDEX('10a. Housing Stability (TH,SSO)'!$A$1:$O$101,ROW($E102),5), "")</f>
        <v/>
      </c>
      <c r="U99" s="367" t="str">
        <f>IF($A99&lt;&gt;"", INDEX('10b.Housing Stability (RRH,PSH)'!$A$1:$O$101,ROW($E102),5), "")</f>
        <v/>
      </c>
      <c r="V99" s="367" t="str">
        <f>IF($A99&lt;&gt;"", INDEX('11. Returns to Homelessness'!$A$1:$O$101,ROW($E101),5), "")</f>
        <v/>
      </c>
      <c r="W99" s="367" t="str">
        <f>IF($A99&lt;&gt;"", INDEX('12a. Earned Income Growth'!$A$1:$N$101,ROW($E102),5), "")</f>
        <v/>
      </c>
      <c r="X99" s="367" t="str">
        <f>IF($A99&lt;&gt;"", INDEX('12b. NonEarned Income Growth'!$A$1:$N$101,ROW($E102),5), "")</f>
        <v/>
      </c>
      <c r="Y99" s="367" t="str">
        <f>IF($A99&lt;&gt;"", INDEX('12c. Total Income Growth'!$A$1:$O$101,ROW($E102),5), "")</f>
        <v/>
      </c>
      <c r="Z99" s="369" t="str">
        <f>IF($A99&lt;&gt;"", INDEX('13. Unit Utilization Rate'!$A$1:$O$101,ROW($E101),7), "")</f>
        <v/>
      </c>
      <c r="AA99" s="510" t="str">
        <f>IF($A99&lt;&gt;"", INDEX('14. Drawdown Rates'!$A$1:$O$101,ROW($E99),5), "")</f>
        <v/>
      </c>
      <c r="AB99" s="510" t="str">
        <f>IF($A99&lt;&gt;"", INDEX('15. Funds Expended'!$A$1:$P$101,ROW($E102),6), "")</f>
        <v/>
      </c>
      <c r="AC99" s="510" t="str">
        <f>IF($A99&lt;&gt;"", INDEX('16a-b. Cost per Household'!$A$1:$O$101,ROW($E100),7), "")</f>
        <v/>
      </c>
      <c r="AD99" s="510" t="str">
        <f>IF($A99&lt;&gt;"", INDEX('16c-d. Cost per Positive Exit'!$A$1:$O$101,ROW($E100),7), "")</f>
        <v/>
      </c>
      <c r="AE99" s="510" t="str">
        <f>IF($A99&lt;&gt;"", INDEX('17. Timely APR Submission'!$A$1:$O$101,ROW($E99),5), "")</f>
        <v/>
      </c>
      <c r="AF99" s="510" t="str">
        <f>IF($A99&lt;&gt;"", INDEX('18. HUD Monitoring'!$A$1:$O$101,ROW($E100),5), "")</f>
        <v/>
      </c>
      <c r="AG99" s="368" t="str">
        <f>IF($A99&lt;&gt;"", INDEX('19a. CoC Meetings'!$A$1:$P$101,ROW($E101),5), "")</f>
        <v/>
      </c>
      <c r="AH99" s="371" t="str">
        <f>IF($A99&lt;&gt;"", INDEX('19b-c. RHAB-LHOT Meetings'!$A$1:$P$101,ROW($E101),5), "")</f>
        <v/>
      </c>
      <c r="AI99" s="368" t="str">
        <f>IF($A99&lt;&gt;"", INDEX('20. CoC Trainings Events'!$A$1:$M$101,ROW($E101),3), "")</f>
        <v/>
      </c>
      <c r="AJ99" s="513" t="str">
        <f>IF($A99&lt;&gt;"", INDEX('21. HMIS Data Quality'!$A$1:$M$101,ROW($E101),6), "")</f>
        <v/>
      </c>
      <c r="AK99" s="513" t="str">
        <f>IF($A99&lt;&gt;"", INDEX('22. Timeliness of Data Entry'!$A$1:$O$101,ROW($E99),5), "")</f>
        <v/>
      </c>
      <c r="AL99" s="513" t="str">
        <f>IF($A99&lt;&gt;"", INDEX('25. HMIS Bed Inventory'!$A$1:$O$101,ROW($E99),5), "")</f>
        <v/>
      </c>
      <c r="AM99" s="513" t="str">
        <f>IF($A99&lt;&gt;"", INDEX('23. HMIS Participation Bonus'!$A$1:$O$101,ROW($E99),5), "")</f>
        <v/>
      </c>
    </row>
    <row r="100" spans="1:39" x14ac:dyDescent="0.25">
      <c r="A100" s="35" t="str">
        <f>IF(INDEX('CoC Ranking Data'!$A$1:$CF$106,ROW($E103),4)&lt;&gt;"",INDEX('CoC Ranking Data'!$A$1:$CF$106,ROW($E103),4),"")</f>
        <v/>
      </c>
      <c r="B100" s="35" t="str">
        <f>IF(INDEX('CoC Ranking Data'!$A$1:$CF$106,ROW($E103),5)&lt;&gt;"",INDEX('CoC Ranking Data'!$A$1:$CF$106,ROW($E103),5),"")</f>
        <v/>
      </c>
      <c r="C100" s="297" t="str">
        <f>IF(INDEX('CoC Ranking Data'!$A$1:$CF$106,ROW($E103),6)&lt;&gt;"",INDEX('CoC Ranking Data'!$A$1:$CF$106,ROW($E103),6),"")</f>
        <v/>
      </c>
      <c r="D100" s="297" t="str">
        <f>IF(INDEX('CoC Ranking Data'!$A$1:$CF$106,ROW($E103),7)&lt;&gt;"",INDEX('CoC Ranking Data'!$A$1:$CF$106,ROW($E103),7),"")</f>
        <v/>
      </c>
      <c r="E100" s="294"/>
      <c r="F100" s="663" t="str">
        <f t="shared" si="4"/>
        <v/>
      </c>
      <c r="G100" s="370"/>
      <c r="H100" s="370" t="str">
        <f t="shared" si="3"/>
        <v/>
      </c>
      <c r="I100" s="322" t="str">
        <f>IF($A100&lt;&gt;"", INDEX('1. Project Type'!$A$1:$O$101,ROW($E103),4), "")</f>
        <v/>
      </c>
      <c r="J100" s="322" t="str">
        <f>IF($A100&lt;&gt;"", INDEX('2. Severity of Needs'!$A$1:$O$101,ROW($E103),5), "")</f>
        <v/>
      </c>
      <c r="K100" s="322" t="str">
        <f>IF($A100&lt;&gt;"", INDEX('3. Percent Zero Income at Entry'!$A$1:$O$101,ROW($E103),5), "")</f>
        <v/>
      </c>
      <c r="L100" s="322" t="str">
        <f>IF($A100&lt;&gt;"", INDEX('4. Participant Eligibility'!$A$1:$N$101,ROW($E103),5), "")</f>
        <v/>
      </c>
      <c r="M100" s="322" t="str">
        <f>IF($A100&lt;&gt;"", INDEX('5. Housing First'!$A$1:$O$101,ROW($E100),5), "")</f>
        <v/>
      </c>
      <c r="N100" s="322" t="str">
        <f>IF($A100&lt;&gt;"", INDEX('6. Opening Doors Goals'!$A$1:$O$101,ROW($E102),5), "")</f>
        <v/>
      </c>
      <c r="O100" s="322" t="str">
        <f>IF($A100&lt;&gt;"", INDEX('6. Safety Improvement (DV Only)'!$A$1:$O$101,ROW($E102),4), "")</f>
        <v/>
      </c>
      <c r="P100" s="322" t="str">
        <f>IF($A100&lt;&gt;"", INDEX('7.Access to Mainstream Benefits'!$A$1:$O$101,ROW($E101),4), "")</f>
        <v/>
      </c>
      <c r="Q100" s="322" t="str">
        <f>IF($A100&lt;&gt;"", INDEX('8.Connect to Maintream Benefits'!$A$1:$O$101,ROW($E101),6), "")</f>
        <v/>
      </c>
      <c r="R100" s="499" t="str">
        <f>IF($A100&lt;&gt;"", INDEX('10. Application Narrative'!$A$1:$O$101,ROW($E100),4), "")</f>
        <v/>
      </c>
      <c r="S100" s="367" t="str">
        <f>IF($A100&lt;&gt;"", INDEX('9. Length of Stay'!$A$1:$O$99,ROW($E102),5), "")</f>
        <v/>
      </c>
      <c r="T100" s="367" t="str">
        <f>IF($A100&lt;&gt;"", INDEX('10a. Housing Stability (TH,SSO)'!$A$1:$O$101,ROW($E103),5), "")</f>
        <v/>
      </c>
      <c r="U100" s="367" t="str">
        <f>IF($A100&lt;&gt;"", INDEX('10b.Housing Stability (RRH,PSH)'!$A$1:$O$101,ROW($E103),5), "")</f>
        <v/>
      </c>
      <c r="V100" s="367" t="str">
        <f>IF($A100&lt;&gt;"", INDEX('11. Returns to Homelessness'!$A$1:$O$101,ROW($E102),5), "")</f>
        <v/>
      </c>
      <c r="W100" s="367" t="str">
        <f>IF($A100&lt;&gt;"", INDEX('12a. Earned Income Growth'!$A$1:$N$101,ROW($E103),5), "")</f>
        <v/>
      </c>
      <c r="X100" s="367" t="str">
        <f>IF($A100&lt;&gt;"", INDEX('12b. NonEarned Income Growth'!$A$1:$N$101,ROW($E103),5), "")</f>
        <v/>
      </c>
      <c r="Y100" s="367" t="str">
        <f>IF($A100&lt;&gt;"", INDEX('12c. Total Income Growth'!$A$1:$O$101,ROW($E103),5), "")</f>
        <v/>
      </c>
      <c r="Z100" s="369" t="str">
        <f>IF($A100&lt;&gt;"", INDEX('13. Unit Utilization Rate'!$A$1:$O$101,ROW($E102),7), "")</f>
        <v/>
      </c>
      <c r="AA100" s="510" t="str">
        <f>IF($A100&lt;&gt;"", INDEX('14. Drawdown Rates'!$A$1:$O$101,ROW($E100),5), "")</f>
        <v/>
      </c>
      <c r="AB100" s="510" t="str">
        <f>IF($A100&lt;&gt;"", INDEX('15. Funds Expended'!$A$1:$P$101,ROW($E103),6), "")</f>
        <v/>
      </c>
      <c r="AC100" s="510" t="str">
        <f>IF($A100&lt;&gt;"", INDEX('16a-b. Cost per Household'!$A$1:$O$101,ROW($E101),7), "")</f>
        <v/>
      </c>
      <c r="AD100" s="510" t="str">
        <f>IF($A100&lt;&gt;"", INDEX('16c-d. Cost per Positive Exit'!$A$1:$O$101,ROW($E101),7), "")</f>
        <v/>
      </c>
      <c r="AE100" s="510" t="str">
        <f>IF($A100&lt;&gt;"", INDEX('17. Timely APR Submission'!$A$1:$O$101,ROW($E100),5), "")</f>
        <v/>
      </c>
      <c r="AF100" s="510" t="str">
        <f>IF($A100&lt;&gt;"", INDEX('18. HUD Monitoring'!$A$1:$O$101,ROW($E101),5), "")</f>
        <v/>
      </c>
      <c r="AG100" s="368" t="str">
        <f>IF($A100&lt;&gt;"", INDEX('19a. CoC Meetings'!$A$1:$P$101,ROW($E102),5), "")</f>
        <v/>
      </c>
      <c r="AH100" s="371" t="str">
        <f>IF($A100&lt;&gt;"", INDEX('19b-c. RHAB-LHOT Meetings'!$A$1:$P$101,ROW($E102),5), "")</f>
        <v/>
      </c>
      <c r="AI100" s="368" t="str">
        <f>IF($A100&lt;&gt;"", INDEX('20. CoC Trainings Events'!$A$1:$M$101,ROW($E102),3), "")</f>
        <v/>
      </c>
      <c r="AJ100" s="513" t="str">
        <f>IF($A100&lt;&gt;"", INDEX('21. HMIS Data Quality'!$A$1:$M$101,ROW($E102),6), "")</f>
        <v/>
      </c>
      <c r="AK100" s="513" t="str">
        <f>IF($A100&lt;&gt;"", INDEX('22. Timeliness of Data Entry'!$A$1:$O$101,ROW($E100),5), "")</f>
        <v/>
      </c>
      <c r="AL100" s="513" t="str">
        <f>IF($A100&lt;&gt;"", INDEX('25. HMIS Bed Inventory'!$A$1:$O$101,ROW($E100),5), "")</f>
        <v/>
      </c>
      <c r="AM100" s="513" t="str">
        <f>IF($A100&lt;&gt;"", INDEX('23. HMIS Participation Bonus'!$A$1:$O$101,ROW($E100),5), "")</f>
        <v/>
      </c>
    </row>
    <row r="101" spans="1:39" x14ac:dyDescent="0.25">
      <c r="A101" s="35" t="str">
        <f>IF(INDEX('CoC Ranking Data'!$A$1:$CF$106,ROW($E104),4)&lt;&gt;"",INDEX('CoC Ranking Data'!$A$1:$CF$106,ROW($E104),4),"")</f>
        <v/>
      </c>
      <c r="B101" s="35" t="str">
        <f>IF(INDEX('CoC Ranking Data'!$A$1:$CF$106,ROW($E104),5)&lt;&gt;"",INDEX('CoC Ranking Data'!$A$1:$CF$106,ROW($E104),5),"")</f>
        <v/>
      </c>
      <c r="C101" s="297" t="str">
        <f>IF(INDEX('CoC Ranking Data'!$A$1:$CF$106,ROW($E104),6)&lt;&gt;"",INDEX('CoC Ranking Data'!$A$1:$CF$106,ROW($E104),6),"")</f>
        <v/>
      </c>
      <c r="D101" s="297" t="str">
        <f>IF(INDEX('CoC Ranking Data'!$A$1:$CF$106,ROW($E104),7)&lt;&gt;"",INDEX('CoC Ranking Data'!$A$1:$CF$106,ROW($E104),7),"")</f>
        <v/>
      </c>
      <c r="E101" s="294"/>
      <c r="F101" s="663" t="str">
        <f t="shared" si="4"/>
        <v/>
      </c>
      <c r="G101" s="370"/>
      <c r="H101" s="370" t="str">
        <f t="shared" si="3"/>
        <v/>
      </c>
      <c r="I101" s="322" t="str">
        <f>IF($A101&lt;&gt;"", INDEX('1. Project Type'!$A$1:$O$101,ROW($E104),4), "")</f>
        <v/>
      </c>
      <c r="J101" s="322" t="str">
        <f>IF($A101&lt;&gt;"", INDEX('2. Severity of Needs'!$A$1:$O$101,ROW($E104),5), "")</f>
        <v/>
      </c>
      <c r="K101" s="322" t="str">
        <f>IF($A101&lt;&gt;"", INDEX('3. Percent Zero Income at Entry'!$A$1:$O$101,ROW($E104),5), "")</f>
        <v/>
      </c>
      <c r="L101" s="322" t="str">
        <f>IF($A101&lt;&gt;"", INDEX('4. Participant Eligibility'!$A$1:$N$101,ROW($E104),5), "")</f>
        <v/>
      </c>
      <c r="M101" s="322" t="str">
        <f>IF($A101&lt;&gt;"", INDEX('5. Housing First'!$A$1:$O$101,ROW($E101),5), "")</f>
        <v/>
      </c>
      <c r="N101" s="322" t="str">
        <f>IF($A101&lt;&gt;"", INDEX('6. Opening Doors Goals'!$A$1:$O$101,ROW($E103),5), "")</f>
        <v/>
      </c>
      <c r="O101" s="322" t="str">
        <f>IF($A101&lt;&gt;"", INDEX('6. Safety Improvement (DV Only)'!$A$1:$O$101,ROW($E103),4), "")</f>
        <v/>
      </c>
      <c r="P101" s="322" t="str">
        <f>IF($A101&lt;&gt;"", INDEX('7.Access to Mainstream Benefits'!$A$1:$O$101,ROW($E102),4), "")</f>
        <v/>
      </c>
      <c r="Q101" s="322" t="str">
        <f>IF($A101&lt;&gt;"", INDEX('8.Connect to Maintream Benefits'!$A$1:$O$101,ROW($E102),6), "")</f>
        <v/>
      </c>
      <c r="R101" s="499" t="str">
        <f>IF($A101&lt;&gt;"", INDEX('10. Application Narrative'!$A$1:$O$101,ROW($E101),4), "")</f>
        <v/>
      </c>
      <c r="S101" s="367" t="str">
        <f>IF($A101&lt;&gt;"", INDEX('9. Length of Stay'!$A$1:$O$99,ROW($E103),5), "")</f>
        <v/>
      </c>
      <c r="T101" s="367" t="str">
        <f>IF($A101&lt;&gt;"", INDEX('10a. Housing Stability (TH,SSO)'!$A$1:$O$101,ROW($E104),5), "")</f>
        <v/>
      </c>
      <c r="U101" s="367" t="str">
        <f>IF($A101&lt;&gt;"", INDEX('10b.Housing Stability (RRH,PSH)'!$A$1:$O$101,ROW($E104),5), "")</f>
        <v/>
      </c>
      <c r="V101" s="367" t="str">
        <f>IF($A101&lt;&gt;"", INDEX('11. Returns to Homelessness'!$A$1:$O$101,ROW($E103),5), "")</f>
        <v/>
      </c>
      <c r="W101" s="367" t="str">
        <f>IF($A101&lt;&gt;"", INDEX('12a. Earned Income Growth'!$A$1:$N$101,ROW($E104),5), "")</f>
        <v/>
      </c>
      <c r="X101" s="367" t="str">
        <f>IF($A101&lt;&gt;"", INDEX('12b. NonEarned Income Growth'!$A$1:$N$101,ROW($E104),5), "")</f>
        <v/>
      </c>
      <c r="Y101" s="367" t="str">
        <f>IF($A101&lt;&gt;"", INDEX('12c. Total Income Growth'!$A$1:$O$101,ROW($E104),5), "")</f>
        <v/>
      </c>
      <c r="Z101" s="369" t="str">
        <f>IF($A101&lt;&gt;"", INDEX('13. Unit Utilization Rate'!$A$1:$O$101,ROW($E103),7), "")</f>
        <v/>
      </c>
      <c r="AA101" s="510" t="str">
        <f>IF($A101&lt;&gt;"", INDEX('14. Drawdown Rates'!$A$1:$O$101,ROW($E101),5), "")</f>
        <v/>
      </c>
      <c r="AB101" s="510" t="str">
        <f>IF($A101&lt;&gt;"", INDEX('15. Funds Expended'!$A$1:$P$101,ROW($E104),6), "")</f>
        <v/>
      </c>
      <c r="AC101" s="510" t="str">
        <f>IF($A101&lt;&gt;"", INDEX('16a-b. Cost per Household'!$A$1:$O$101,ROW($E102),7), "")</f>
        <v/>
      </c>
      <c r="AD101" s="510" t="str">
        <f>IF($A101&lt;&gt;"", INDEX('16c-d. Cost per Positive Exit'!$A$1:$O$101,ROW($E102),7), "")</f>
        <v/>
      </c>
      <c r="AE101" s="510" t="str">
        <f>IF($A101&lt;&gt;"", INDEX('17. Timely APR Submission'!$A$1:$O$101,ROW($E101),5), "")</f>
        <v/>
      </c>
      <c r="AF101" s="510" t="str">
        <f>IF($A101&lt;&gt;"", INDEX('18. HUD Monitoring'!$A$1:$O$101,ROW($E102),5), "")</f>
        <v/>
      </c>
      <c r="AG101" s="368" t="str">
        <f>IF($A101&lt;&gt;"", INDEX('19a. CoC Meetings'!$A$1:$P$101,ROW($E103),5), "")</f>
        <v/>
      </c>
      <c r="AH101" s="371" t="str">
        <f>IF($A101&lt;&gt;"", INDEX('19b-c. RHAB-LHOT Meetings'!$A$1:$P$101,ROW($E103),5), "")</f>
        <v/>
      </c>
      <c r="AI101" s="368" t="str">
        <f>IF($A101&lt;&gt;"", INDEX('20. CoC Trainings Events'!$A$1:$M$101,ROW($E103),3), "")</f>
        <v/>
      </c>
      <c r="AJ101" s="513" t="str">
        <f>IF($A101&lt;&gt;"", INDEX('21. HMIS Data Quality'!$A$1:$M$101,ROW($E103),6), "")</f>
        <v/>
      </c>
      <c r="AK101" s="513" t="str">
        <f>IF($A101&lt;&gt;"", INDEX('22. Timeliness of Data Entry'!$A$1:$O$101,ROW($E101),5), "")</f>
        <v/>
      </c>
      <c r="AL101" s="513" t="str">
        <f>IF($A101&lt;&gt;"", INDEX('25. HMIS Bed Inventory'!$A$1:$O$101,ROW($E101),5), "")</f>
        <v/>
      </c>
      <c r="AM101" s="513" t="str">
        <f>IF($A101&lt;&gt;"", INDEX('23. HMIS Participation Bonus'!$A$1:$O$101,ROW($E101),5), "")</f>
        <v/>
      </c>
    </row>
    <row r="102" spans="1:39" x14ac:dyDescent="0.25">
      <c r="A102" s="35" t="str">
        <f>IF(INDEX('CoC Ranking Data'!$A$1:$CF$106,ROW($E105),4)&lt;&gt;"",INDEX('CoC Ranking Data'!$A$1:$CF$106,ROW($E105),4),"")</f>
        <v/>
      </c>
      <c r="B102" s="35" t="str">
        <f>IF(INDEX('CoC Ranking Data'!$A$1:$CF$106,ROW($E105),5)&lt;&gt;"",INDEX('CoC Ranking Data'!$A$1:$CF$106,ROW($E105),5),"")</f>
        <v/>
      </c>
      <c r="C102" s="297" t="str">
        <f>IF(INDEX('CoC Ranking Data'!$A$1:$CF$106,ROW($E105),6)&lt;&gt;"",INDEX('CoC Ranking Data'!$A$1:$CF$106,ROW($E105),6),"")</f>
        <v/>
      </c>
      <c r="D102" s="297" t="str">
        <f>IF(INDEX('CoC Ranking Data'!$A$1:$CF$106,ROW($E105),7)&lt;&gt;"",INDEX('CoC Ranking Data'!$A$1:$CF$106,ROW($E105),7),"")</f>
        <v/>
      </c>
      <c r="E102" s="294"/>
      <c r="F102" s="663" t="str">
        <f t="shared" si="4"/>
        <v/>
      </c>
      <c r="G102" s="370"/>
      <c r="H102" s="370" t="str">
        <f t="shared" si="3"/>
        <v/>
      </c>
      <c r="I102" s="322" t="str">
        <f>IF($A102&lt;&gt;"", INDEX('1. Project Type'!$A$1:$O$101,ROW($E105),4), "")</f>
        <v/>
      </c>
      <c r="J102" s="322" t="str">
        <f>IF($A102&lt;&gt;"", INDEX('2. Severity of Needs'!$A$1:$O$101,ROW($E105),5), "")</f>
        <v/>
      </c>
      <c r="K102" s="322" t="str">
        <f>IF($A102&lt;&gt;"", INDEX('3. Percent Zero Income at Entry'!$A$1:$O$101,ROW($E105),5), "")</f>
        <v/>
      </c>
      <c r="L102" s="322" t="str">
        <f>IF($A102&lt;&gt;"", INDEX('4. Participant Eligibility'!$A$1:$N$101,ROW($E105),5), "")</f>
        <v/>
      </c>
      <c r="M102" s="322" t="str">
        <f>IF($A102&lt;&gt;"", INDEX('5. Housing First'!$A$1:$O$101,ROW($E102),5), "")</f>
        <v/>
      </c>
      <c r="N102" s="322" t="str">
        <f>IF($A102&lt;&gt;"", INDEX('6. Opening Doors Goals'!$A$1:$O$101,ROW($E104),5), "")</f>
        <v/>
      </c>
      <c r="O102" s="322" t="str">
        <f>IF($A102&lt;&gt;"", INDEX('6. Safety Improvement (DV Only)'!$A$1:$O$101,ROW($E104),4), "")</f>
        <v/>
      </c>
      <c r="P102" s="322" t="str">
        <f>IF($A102&lt;&gt;"", INDEX('7.Access to Mainstream Benefits'!$A$1:$O$101,ROW($E103),4), "")</f>
        <v/>
      </c>
      <c r="Q102" s="322" t="str">
        <f>IF($A102&lt;&gt;"", INDEX('8.Connect to Maintream Benefits'!$A$1:$O$101,ROW($E103),6), "")</f>
        <v/>
      </c>
      <c r="R102" s="499" t="str">
        <f>IF($A102&lt;&gt;"", INDEX('10. Application Narrative'!$A$1:$O$101,ROW($E102),4), "")</f>
        <v/>
      </c>
      <c r="S102" s="367" t="str">
        <f>IF($A102&lt;&gt;"", INDEX('9. Length of Stay'!$A$1:$O$99,ROW($E104),5), "")</f>
        <v/>
      </c>
      <c r="T102" s="367" t="str">
        <f>IF($A102&lt;&gt;"", INDEX('10a. Housing Stability (TH,SSO)'!$A$1:$O$101,ROW($E105),5), "")</f>
        <v/>
      </c>
      <c r="U102" s="367" t="str">
        <f>IF($A102&lt;&gt;"", INDEX('10b.Housing Stability (RRH,PSH)'!$A$1:$O$101,ROW($E105),5), "")</f>
        <v/>
      </c>
      <c r="V102" s="367" t="str">
        <f>IF($A102&lt;&gt;"", INDEX('11. Returns to Homelessness'!$A$1:$O$101,ROW($E104),5), "")</f>
        <v/>
      </c>
      <c r="W102" s="367" t="str">
        <f>IF($A102&lt;&gt;"", INDEX('12a. Earned Income Growth'!$A$1:$N$101,ROW($E105),5), "")</f>
        <v/>
      </c>
      <c r="X102" s="367" t="str">
        <f>IF($A102&lt;&gt;"", INDEX('12b. NonEarned Income Growth'!$A$1:$N$101,ROW($E105),5), "")</f>
        <v/>
      </c>
      <c r="Y102" s="367" t="str">
        <f>IF($A102&lt;&gt;"", INDEX('12c. Total Income Growth'!$A$1:$O$101,ROW($E105),5), "")</f>
        <v/>
      </c>
      <c r="Z102" s="369" t="str">
        <f>IF($A102&lt;&gt;"", INDEX('13. Unit Utilization Rate'!$A$1:$O$101,ROW($E104),7), "")</f>
        <v/>
      </c>
      <c r="AA102" s="510" t="str">
        <f>IF($A102&lt;&gt;"", INDEX('14. Drawdown Rates'!$A$1:$O$101,ROW($E102),5), "")</f>
        <v/>
      </c>
      <c r="AB102" s="510" t="str">
        <f>IF($A102&lt;&gt;"", INDEX('15. Funds Expended'!$A$1:$P$101,ROW($E105),6), "")</f>
        <v/>
      </c>
      <c r="AC102" s="510" t="str">
        <f>IF($A102&lt;&gt;"", INDEX('16a-b. Cost per Household'!$A$1:$O$101,ROW($E103),7), "")</f>
        <v/>
      </c>
      <c r="AD102" s="510" t="str">
        <f>IF($A102&lt;&gt;"", INDEX('16c-d. Cost per Positive Exit'!$A$1:$O$101,ROW($E103),7), "")</f>
        <v/>
      </c>
      <c r="AE102" s="510" t="str">
        <f>IF($A102&lt;&gt;"", INDEX('17. Timely APR Submission'!$A$1:$O$101,ROW($E102),5), "")</f>
        <v/>
      </c>
      <c r="AF102" s="510" t="str">
        <f>IF($A102&lt;&gt;"", INDEX('18. HUD Monitoring'!$A$1:$O$101,ROW($E103),5), "")</f>
        <v/>
      </c>
      <c r="AG102" s="368" t="str">
        <f>IF($A102&lt;&gt;"", INDEX('19a. CoC Meetings'!$A$1:$P$101,ROW($E104),5), "")</f>
        <v/>
      </c>
      <c r="AH102" s="371" t="str">
        <f>IF($A102&lt;&gt;"", INDEX('19b-c. RHAB-LHOT Meetings'!$A$1:$P$101,ROW($E104),5), "")</f>
        <v/>
      </c>
      <c r="AI102" s="368" t="str">
        <f>IF($A102&lt;&gt;"", INDEX('20. CoC Trainings Events'!$A$1:$M$101,ROW($E104),3), "")</f>
        <v/>
      </c>
      <c r="AJ102" s="513" t="str">
        <f>IF($A102&lt;&gt;"", INDEX('21. HMIS Data Quality'!$A$1:$M$101,ROW($E104),6), "")</f>
        <v/>
      </c>
      <c r="AK102" s="513" t="str">
        <f>IF($A102&lt;&gt;"", INDEX('22. Timeliness of Data Entry'!$A$1:$O$101,ROW($E102),5), "")</f>
        <v/>
      </c>
      <c r="AL102" s="513" t="str">
        <f>IF($A102&lt;&gt;"", INDEX('25. HMIS Bed Inventory'!$A$1:$O$101,ROW($E102),5), "")</f>
        <v/>
      </c>
      <c r="AM102" s="513" t="str">
        <f>IF($A102&lt;&gt;"", INDEX('23. HMIS Participation Bonus'!$A$1:$O$101,ROW($E102),5), "")</f>
        <v/>
      </c>
    </row>
  </sheetData>
  <sheetProtection algorithmName="SHA-512" hashValue="u34QB6WYDnakFJtAJcXer8is8eKSaOPhPo51gBkiyKlrAMXcbHb7B4isY9aW57whJI1EoMlLIQq0d+50buvH3w==" saltValue="YXJcdUDzfKbnzCCD+Llh5A==" spinCount="100000" sheet="1" objects="1" scenarios="1" selectLockedCells="1"/>
  <mergeCells count="2">
    <mergeCell ref="AJ4:AM4"/>
    <mergeCell ref="A1:B2"/>
  </mergeCells>
  <pageMargins left="0.7" right="0.7" top="0.75" bottom="0.75" header="0.3" footer="0.3"/>
  <pageSetup paperSize="17" scale="78" fitToWidth="2" fitToHeight="2"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5"/>
  <dimension ref="A1:J25"/>
  <sheetViews>
    <sheetView workbookViewId="0">
      <selection activeCell="A32" sqref="A32"/>
    </sheetView>
  </sheetViews>
  <sheetFormatPr defaultRowHeight="15" x14ac:dyDescent="0.25"/>
  <cols>
    <col min="1" max="1" width="23.28515625" customWidth="1"/>
  </cols>
  <sheetData>
    <row r="1" spans="1:10" x14ac:dyDescent="0.25">
      <c r="A1" t="s">
        <v>17</v>
      </c>
      <c r="F1" t="s">
        <v>73</v>
      </c>
      <c r="H1" t="s">
        <v>73</v>
      </c>
      <c r="J1" t="s">
        <v>73</v>
      </c>
    </row>
    <row r="2" spans="1:10" x14ac:dyDescent="0.25">
      <c r="A2" t="s">
        <v>15</v>
      </c>
      <c r="F2" t="s">
        <v>74</v>
      </c>
      <c r="H2" t="s">
        <v>78</v>
      </c>
      <c r="J2" t="s">
        <v>78</v>
      </c>
    </row>
    <row r="3" spans="1:10" x14ac:dyDescent="0.25">
      <c r="A3" t="s">
        <v>14</v>
      </c>
      <c r="F3" t="s">
        <v>75</v>
      </c>
      <c r="H3" t="s">
        <v>79</v>
      </c>
      <c r="J3" t="s">
        <v>79</v>
      </c>
    </row>
    <row r="4" spans="1:10" x14ac:dyDescent="0.25">
      <c r="A4" t="s">
        <v>6</v>
      </c>
      <c r="F4" t="s">
        <v>76</v>
      </c>
      <c r="J4" t="s">
        <v>80</v>
      </c>
    </row>
    <row r="5" spans="1:10" x14ac:dyDescent="0.25">
      <c r="A5" t="s">
        <v>11</v>
      </c>
    </row>
    <row r="6" spans="1:10" x14ac:dyDescent="0.25">
      <c r="A6" t="s">
        <v>12</v>
      </c>
    </row>
    <row r="7" spans="1:10" x14ac:dyDescent="0.25">
      <c r="A7" t="s">
        <v>13</v>
      </c>
    </row>
    <row r="8" spans="1:10" x14ac:dyDescent="0.25">
      <c r="A8" t="s">
        <v>9</v>
      </c>
    </row>
    <row r="9" spans="1:10" x14ac:dyDescent="0.25">
      <c r="A9" t="s">
        <v>10</v>
      </c>
    </row>
    <row r="10" spans="1:10" x14ac:dyDescent="0.25">
      <c r="A10" t="s">
        <v>16</v>
      </c>
    </row>
    <row r="11" spans="1:10" x14ac:dyDescent="0.25">
      <c r="A11" t="s">
        <v>8</v>
      </c>
    </row>
    <row r="12" spans="1:10" x14ac:dyDescent="0.25">
      <c r="A12" t="s">
        <v>7</v>
      </c>
    </row>
    <row r="13" spans="1:10" x14ac:dyDescent="0.25">
      <c r="A13" t="s">
        <v>5</v>
      </c>
    </row>
    <row r="18" spans="1:1" x14ac:dyDescent="0.25">
      <c r="A18" t="s">
        <v>298</v>
      </c>
    </row>
    <row r="19" spans="1:1" x14ac:dyDescent="0.25">
      <c r="A19" t="s">
        <v>78</v>
      </c>
    </row>
    <row r="20" spans="1:1" x14ac:dyDescent="0.25">
      <c r="A20" t="s">
        <v>79</v>
      </c>
    </row>
    <row r="22" spans="1:1" x14ac:dyDescent="0.25">
      <c r="A22" t="s">
        <v>298</v>
      </c>
    </row>
    <row r="23" spans="1:1" x14ac:dyDescent="0.25">
      <c r="A23" t="s">
        <v>303</v>
      </c>
    </row>
    <row r="24" spans="1:1" x14ac:dyDescent="0.25">
      <c r="A24" t="s">
        <v>305</v>
      </c>
    </row>
    <row r="25" spans="1:1" x14ac:dyDescent="0.25">
      <c r="A25" t="s">
        <v>306</v>
      </c>
    </row>
  </sheetData>
  <sheetProtection algorithmName="SHA-512" hashValue="r730GMjwdek5RkgNDGOGnUAyHgU5usbQf5J7PrbyYVx39nhdjVKFb/FuINna/MJ8/XGKHQHL6e4Qkk0R99d4bQ==" saltValue="aP85LGPubm/tIxY75C6UoQ==" spinCount="100000" sheet="1" objects="1" scenarios="1"/>
  <sortState xmlns:xlrd2="http://schemas.microsoft.com/office/spreadsheetml/2017/richdata2" ref="A2:A13">
    <sortCondition ref="A2"/>
  </sortState>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8"/>
  <dimension ref="A1:W82"/>
  <sheetViews>
    <sheetView topLeftCell="A2" zoomScale="90" zoomScaleNormal="90" workbookViewId="0">
      <selection activeCell="W3" sqref="W3:W82"/>
    </sheetView>
  </sheetViews>
  <sheetFormatPr defaultRowHeight="15" x14ac:dyDescent="0.25"/>
  <cols>
    <col min="1" max="1" width="50.5703125" bestFit="1" customWidth="1"/>
    <col min="2" max="2" width="61.7109375" customWidth="1"/>
    <col min="3" max="3" width="12" style="1" bestFit="1" customWidth="1"/>
    <col min="4" max="4" width="10.7109375" style="1" customWidth="1"/>
    <col min="5" max="5" width="14" style="1" customWidth="1"/>
    <col min="6" max="6" width="14.28515625" style="1" customWidth="1"/>
    <col min="7" max="7" width="11.85546875" style="1" customWidth="1"/>
    <col min="8" max="8" width="13.7109375" style="178" customWidth="1"/>
    <col min="9" max="9" width="13.42578125" style="1" customWidth="1"/>
    <col min="10" max="10" width="11.42578125" style="1" customWidth="1"/>
    <col min="11" max="11" width="14.140625" style="1" customWidth="1"/>
    <col min="12" max="12" width="15.5703125" style="178" customWidth="1"/>
    <col min="13" max="13" width="14.42578125" style="91" customWidth="1"/>
    <col min="14" max="14" width="13.85546875" style="1" customWidth="1"/>
    <col min="15" max="15" width="13.140625" style="157" customWidth="1"/>
    <col min="16" max="16" width="13.28515625" style="176" customWidth="1"/>
    <col min="17" max="18" width="15.28515625" style="157" customWidth="1"/>
    <col min="19" max="19" width="10.28515625" style="157" customWidth="1"/>
    <col min="20" max="20" width="15.5703125" style="157" customWidth="1"/>
    <col min="21" max="21" width="12" style="157" customWidth="1"/>
    <col min="22" max="22" width="9.140625" style="1"/>
    <col min="23" max="23" width="13.5703125" style="91" customWidth="1"/>
  </cols>
  <sheetData>
    <row r="1" spans="1:23" ht="15.75" hidden="1" customHeight="1" thickBot="1" x14ac:dyDescent="0.3">
      <c r="O1" s="780" t="s">
        <v>92</v>
      </c>
      <c r="P1" s="780"/>
      <c r="Q1" s="780"/>
      <c r="R1" s="780"/>
      <c r="S1" s="780"/>
      <c r="T1" s="780"/>
      <c r="U1" s="780"/>
    </row>
    <row r="2" spans="1:23" s="78" customFormat="1" ht="58.5" thickTop="1" x14ac:dyDescent="0.25">
      <c r="A2" s="88" t="s">
        <v>2</v>
      </c>
      <c r="B2" s="88" t="s">
        <v>3</v>
      </c>
      <c r="C2" s="82" t="s">
        <v>4</v>
      </c>
      <c r="D2" s="82" t="s">
        <v>77</v>
      </c>
      <c r="E2" s="82" t="s">
        <v>86</v>
      </c>
      <c r="F2" s="83" t="s">
        <v>87</v>
      </c>
      <c r="G2" s="84" t="s">
        <v>121</v>
      </c>
      <c r="H2" s="202" t="s">
        <v>88</v>
      </c>
      <c r="I2" s="83" t="s">
        <v>89</v>
      </c>
      <c r="J2" s="84" t="s">
        <v>120</v>
      </c>
      <c r="K2" s="85" t="s">
        <v>98</v>
      </c>
      <c r="L2" s="188" t="s">
        <v>90</v>
      </c>
      <c r="M2" s="84" t="s">
        <v>122</v>
      </c>
      <c r="N2" s="85" t="s">
        <v>91</v>
      </c>
      <c r="O2" s="154" t="s">
        <v>86</v>
      </c>
      <c r="P2" s="154" t="s">
        <v>88</v>
      </c>
      <c r="Q2" s="154" t="s">
        <v>93</v>
      </c>
      <c r="R2" s="155" t="s">
        <v>94</v>
      </c>
      <c r="S2" s="155" t="s">
        <v>95</v>
      </c>
      <c r="T2" s="155" t="s">
        <v>217</v>
      </c>
      <c r="U2" s="156" t="s">
        <v>96</v>
      </c>
      <c r="V2" s="87" t="s">
        <v>97</v>
      </c>
      <c r="W2" s="86" t="s">
        <v>114</v>
      </c>
    </row>
    <row r="3" spans="1:23" s="90" customFormat="1" x14ac:dyDescent="0.25">
      <c r="A3" s="99" t="s">
        <v>40</v>
      </c>
      <c r="B3" s="99" t="s">
        <v>41</v>
      </c>
      <c r="C3" s="100" t="s">
        <v>133</v>
      </c>
      <c r="D3" s="101">
        <v>90</v>
      </c>
      <c r="E3" s="98">
        <v>3</v>
      </c>
      <c r="F3" s="102">
        <v>0.12</v>
      </c>
      <c r="G3" s="103">
        <v>0.06</v>
      </c>
      <c r="H3" s="189">
        <v>3</v>
      </c>
      <c r="I3" s="102">
        <v>0.12</v>
      </c>
      <c r="J3" s="103">
        <v>0.14000000000000001</v>
      </c>
      <c r="K3" s="101">
        <v>25</v>
      </c>
      <c r="L3" s="179">
        <v>1</v>
      </c>
      <c r="M3" s="103">
        <v>0.55000000000000004</v>
      </c>
      <c r="N3" s="98">
        <v>1.56</v>
      </c>
      <c r="O3" s="158"/>
      <c r="P3" s="168"/>
      <c r="Q3" s="158"/>
      <c r="R3" s="158"/>
      <c r="S3" s="158"/>
      <c r="T3" s="158"/>
      <c r="U3" s="158"/>
      <c r="V3" s="98">
        <v>90</v>
      </c>
      <c r="W3" s="98">
        <v>1</v>
      </c>
    </row>
    <row r="4" spans="1:23" s="90" customFormat="1" x14ac:dyDescent="0.25">
      <c r="A4" s="99" t="s">
        <v>198</v>
      </c>
      <c r="B4" s="99" t="s">
        <v>200</v>
      </c>
      <c r="C4" s="100" t="s">
        <v>38</v>
      </c>
      <c r="D4" s="101">
        <v>88</v>
      </c>
      <c r="E4" s="98">
        <v>0</v>
      </c>
      <c r="F4" s="102">
        <v>0</v>
      </c>
      <c r="G4" s="103">
        <v>0.06</v>
      </c>
      <c r="H4" s="189">
        <v>2</v>
      </c>
      <c r="I4" s="102">
        <v>0.125</v>
      </c>
      <c r="J4" s="103">
        <v>0.14000000000000001</v>
      </c>
      <c r="K4" s="101">
        <v>3</v>
      </c>
      <c r="L4" s="179">
        <v>0.1875</v>
      </c>
      <c r="M4" s="103">
        <v>0.55000000000000004</v>
      </c>
      <c r="N4" s="98">
        <v>1</v>
      </c>
      <c r="O4" s="158"/>
      <c r="P4" s="168"/>
      <c r="Q4" s="158"/>
      <c r="R4" s="158"/>
      <c r="S4" s="158"/>
      <c r="T4" s="158"/>
      <c r="U4" s="158"/>
      <c r="V4" s="98">
        <v>88</v>
      </c>
      <c r="W4" s="98">
        <v>2</v>
      </c>
    </row>
    <row r="5" spans="1:23" s="90" customFormat="1" x14ac:dyDescent="0.25">
      <c r="A5" s="99" t="s">
        <v>69</v>
      </c>
      <c r="B5" s="99" t="s">
        <v>70</v>
      </c>
      <c r="C5" s="100" t="s">
        <v>38</v>
      </c>
      <c r="D5" s="101">
        <v>86</v>
      </c>
      <c r="E5" s="98">
        <v>1</v>
      </c>
      <c r="F5" s="102">
        <v>4.7600000000000003E-2</v>
      </c>
      <c r="G5" s="103">
        <v>0.06</v>
      </c>
      <c r="H5" s="189">
        <v>4</v>
      </c>
      <c r="I5" s="102">
        <v>6.5600000000000006E-2</v>
      </c>
      <c r="J5" s="103">
        <v>0.14000000000000001</v>
      </c>
      <c r="K5" s="101">
        <v>10</v>
      </c>
      <c r="L5" s="179">
        <v>0.16389999999999999</v>
      </c>
      <c r="M5" s="103">
        <v>0.55000000000000004</v>
      </c>
      <c r="N5" s="98">
        <v>1.1000000000000001</v>
      </c>
      <c r="O5" s="158"/>
      <c r="P5" s="168"/>
      <c r="Q5" s="158"/>
      <c r="R5" s="158"/>
      <c r="S5" s="158"/>
      <c r="T5" s="158"/>
      <c r="U5" s="158"/>
      <c r="V5" s="98">
        <v>86</v>
      </c>
      <c r="W5" s="98">
        <v>3</v>
      </c>
    </row>
    <row r="6" spans="1:23" s="90" customFormat="1" x14ac:dyDescent="0.25">
      <c r="A6" s="99" t="s">
        <v>162</v>
      </c>
      <c r="B6" s="99" t="s">
        <v>206</v>
      </c>
      <c r="C6" s="100" t="s">
        <v>133</v>
      </c>
      <c r="D6" s="101">
        <v>85</v>
      </c>
      <c r="E6" s="98">
        <v>1</v>
      </c>
      <c r="F6" s="102">
        <v>9.0899999999999995E-2</v>
      </c>
      <c r="G6" s="103">
        <v>0.06</v>
      </c>
      <c r="H6" s="189">
        <v>2</v>
      </c>
      <c r="I6" s="102">
        <v>9.5200000000000007E-2</v>
      </c>
      <c r="J6" s="103">
        <v>0.14000000000000001</v>
      </c>
      <c r="K6" s="101">
        <v>6</v>
      </c>
      <c r="L6" s="179">
        <v>0.28570000000000001</v>
      </c>
      <c r="M6" s="103">
        <v>0.55000000000000004</v>
      </c>
      <c r="N6" s="98">
        <v>1.67</v>
      </c>
      <c r="O6" s="158"/>
      <c r="P6" s="168"/>
      <c r="Q6" s="158"/>
      <c r="R6" s="158"/>
      <c r="S6" s="158"/>
      <c r="T6" s="158"/>
      <c r="U6" s="158"/>
      <c r="V6" s="98">
        <v>85</v>
      </c>
      <c r="W6" s="98">
        <v>4</v>
      </c>
    </row>
    <row r="7" spans="1:23" s="89" customFormat="1" x14ac:dyDescent="0.25">
      <c r="A7" s="97" t="s">
        <v>213</v>
      </c>
      <c r="B7" s="97" t="s">
        <v>214</v>
      </c>
      <c r="C7" s="98" t="s">
        <v>38</v>
      </c>
      <c r="D7" s="101">
        <v>81.25</v>
      </c>
      <c r="E7" s="98"/>
      <c r="F7" s="102"/>
      <c r="G7" s="103">
        <v>0.06</v>
      </c>
      <c r="H7" s="177"/>
      <c r="I7" s="102"/>
      <c r="J7" s="103">
        <v>0.14000000000000001</v>
      </c>
      <c r="K7" s="98"/>
      <c r="L7" s="179"/>
      <c r="M7" s="103">
        <v>0.55000000000000004</v>
      </c>
      <c r="N7" s="98"/>
      <c r="O7" s="158"/>
      <c r="P7" s="168"/>
      <c r="Q7" s="158"/>
      <c r="R7" s="158"/>
      <c r="S7" s="158"/>
      <c r="T7" s="158"/>
      <c r="U7" s="158"/>
      <c r="V7" s="98">
        <v>81</v>
      </c>
      <c r="W7" s="177">
        <v>5</v>
      </c>
    </row>
    <row r="8" spans="1:23" s="89" customFormat="1" x14ac:dyDescent="0.25">
      <c r="A8" s="104" t="s">
        <v>185</v>
      </c>
      <c r="B8" s="104" t="s">
        <v>187</v>
      </c>
      <c r="C8" s="105" t="s">
        <v>133</v>
      </c>
      <c r="D8" s="106">
        <v>80</v>
      </c>
      <c r="E8" s="107">
        <v>6</v>
      </c>
      <c r="F8" s="108">
        <v>1</v>
      </c>
      <c r="G8" s="109">
        <v>0.06</v>
      </c>
      <c r="H8" s="190">
        <v>0</v>
      </c>
      <c r="I8" s="108">
        <v>0</v>
      </c>
      <c r="J8" s="109">
        <v>0.14000000000000001</v>
      </c>
      <c r="K8" s="106">
        <v>6</v>
      </c>
      <c r="L8" s="180">
        <v>1</v>
      </c>
      <c r="M8" s="109">
        <v>0.55000000000000004</v>
      </c>
      <c r="N8" s="107">
        <v>1.83</v>
      </c>
      <c r="O8" s="159">
        <v>0.1</v>
      </c>
      <c r="P8" s="167"/>
      <c r="Q8" s="159">
        <v>0.1</v>
      </c>
      <c r="R8" s="159"/>
      <c r="S8" s="159">
        <v>0.1</v>
      </c>
      <c r="T8" s="159">
        <v>0.2</v>
      </c>
      <c r="U8" s="159">
        <v>0.5</v>
      </c>
      <c r="V8" s="107">
        <v>80.5</v>
      </c>
      <c r="W8" s="107">
        <v>6</v>
      </c>
    </row>
    <row r="9" spans="1:23" s="89" customFormat="1" x14ac:dyDescent="0.25">
      <c r="A9" s="104" t="s">
        <v>62</v>
      </c>
      <c r="B9" s="104" t="s">
        <v>64</v>
      </c>
      <c r="C9" s="105" t="s">
        <v>133</v>
      </c>
      <c r="D9" s="106">
        <v>80</v>
      </c>
      <c r="E9" s="107">
        <v>7</v>
      </c>
      <c r="F9" s="108">
        <v>0.30430000000000001</v>
      </c>
      <c r="G9" s="109">
        <v>0.06</v>
      </c>
      <c r="H9" s="190">
        <v>0</v>
      </c>
      <c r="I9" s="108">
        <v>0</v>
      </c>
      <c r="J9" s="109">
        <v>0.14000000000000001</v>
      </c>
      <c r="K9" s="106">
        <v>23</v>
      </c>
      <c r="L9" s="180">
        <v>1</v>
      </c>
      <c r="M9" s="109">
        <v>0.55000000000000004</v>
      </c>
      <c r="N9" s="107">
        <v>1.7</v>
      </c>
      <c r="O9" s="159">
        <v>0.1</v>
      </c>
      <c r="P9" s="167"/>
      <c r="Q9" s="159">
        <v>0.1</v>
      </c>
      <c r="R9" s="159"/>
      <c r="S9" s="159">
        <v>0.1</v>
      </c>
      <c r="T9" s="159">
        <v>0.1</v>
      </c>
      <c r="U9" s="159">
        <v>0.4</v>
      </c>
      <c r="V9" s="107">
        <v>80.400000000000006</v>
      </c>
      <c r="W9" s="107">
        <v>7</v>
      </c>
    </row>
    <row r="10" spans="1:23" s="89" customFormat="1" x14ac:dyDescent="0.25">
      <c r="A10" s="104" t="s">
        <v>146</v>
      </c>
      <c r="B10" s="104" t="s">
        <v>153</v>
      </c>
      <c r="C10" s="105" t="s">
        <v>133</v>
      </c>
      <c r="D10" s="106">
        <v>80</v>
      </c>
      <c r="E10" s="107">
        <v>0</v>
      </c>
      <c r="F10" s="108">
        <v>0</v>
      </c>
      <c r="G10" s="109">
        <v>0.06</v>
      </c>
      <c r="H10" s="190">
        <v>3</v>
      </c>
      <c r="I10" s="108">
        <v>0.1429</v>
      </c>
      <c r="J10" s="109">
        <v>0.14000000000000001</v>
      </c>
      <c r="K10" s="106">
        <v>12</v>
      </c>
      <c r="L10" s="180">
        <v>0.57140000000000002</v>
      </c>
      <c r="M10" s="109">
        <v>0.55000000000000004</v>
      </c>
      <c r="N10" s="107">
        <v>2.42</v>
      </c>
      <c r="O10" s="159"/>
      <c r="P10" s="167">
        <v>0.1</v>
      </c>
      <c r="Q10" s="159">
        <v>0.1</v>
      </c>
      <c r="R10" s="159">
        <v>0.1</v>
      </c>
      <c r="S10" s="159"/>
      <c r="T10" s="159"/>
      <c r="U10" s="159">
        <v>0.3</v>
      </c>
      <c r="V10" s="107">
        <v>80.3</v>
      </c>
      <c r="W10" s="107">
        <v>8</v>
      </c>
    </row>
    <row r="11" spans="1:23" s="89" customFormat="1" x14ac:dyDescent="0.25">
      <c r="A11" s="104" t="s">
        <v>49</v>
      </c>
      <c r="B11" s="104" t="s">
        <v>50</v>
      </c>
      <c r="C11" s="105" t="s">
        <v>133</v>
      </c>
      <c r="D11" s="106">
        <v>80</v>
      </c>
      <c r="E11" s="107">
        <v>2</v>
      </c>
      <c r="F11" s="108">
        <v>7.1400000000000005E-2</v>
      </c>
      <c r="G11" s="109">
        <v>0.06</v>
      </c>
      <c r="H11" s="190">
        <v>4</v>
      </c>
      <c r="I11" s="108">
        <v>9.7600000000000006E-2</v>
      </c>
      <c r="J11" s="109">
        <v>0.14000000000000001</v>
      </c>
      <c r="K11" s="106">
        <v>27</v>
      </c>
      <c r="L11" s="180">
        <v>0.65849999999999997</v>
      </c>
      <c r="M11" s="109">
        <v>0.55000000000000004</v>
      </c>
      <c r="N11" s="107">
        <v>1.52</v>
      </c>
      <c r="O11" s="159">
        <v>0.1</v>
      </c>
      <c r="P11" s="167"/>
      <c r="Q11" s="159">
        <v>0.1</v>
      </c>
      <c r="R11" s="159"/>
      <c r="S11" s="159"/>
      <c r="T11" s="159"/>
      <c r="U11" s="159">
        <v>0.2</v>
      </c>
      <c r="V11" s="107">
        <v>80.2</v>
      </c>
      <c r="W11" s="107">
        <v>9</v>
      </c>
    </row>
    <row r="12" spans="1:23" s="89" customFormat="1" x14ac:dyDescent="0.25">
      <c r="A12" s="104" t="s">
        <v>65</v>
      </c>
      <c r="B12" s="104" t="s">
        <v>67</v>
      </c>
      <c r="C12" s="105" t="s">
        <v>133</v>
      </c>
      <c r="D12" s="106">
        <v>80</v>
      </c>
      <c r="E12" s="107">
        <v>0</v>
      </c>
      <c r="F12" s="108">
        <v>0</v>
      </c>
      <c r="G12" s="109">
        <v>0.06</v>
      </c>
      <c r="H12" s="190">
        <v>2</v>
      </c>
      <c r="I12" s="108">
        <v>9.5200000000000007E-2</v>
      </c>
      <c r="J12" s="109">
        <v>0.14000000000000001</v>
      </c>
      <c r="K12" s="106">
        <v>16</v>
      </c>
      <c r="L12" s="180">
        <v>0.76190000000000002</v>
      </c>
      <c r="M12" s="109">
        <v>0.55000000000000004</v>
      </c>
      <c r="N12" s="107">
        <v>1.63</v>
      </c>
      <c r="O12" s="159"/>
      <c r="P12" s="167"/>
      <c r="Q12" s="159">
        <v>0.1</v>
      </c>
      <c r="R12" s="159"/>
      <c r="S12" s="159"/>
      <c r="T12" s="159"/>
      <c r="U12" s="159">
        <v>0.1</v>
      </c>
      <c r="V12" s="107">
        <v>80.099999999999994</v>
      </c>
      <c r="W12" s="107">
        <v>10</v>
      </c>
    </row>
    <row r="13" spans="1:23" s="89" customFormat="1" x14ac:dyDescent="0.25">
      <c r="A13" s="99" t="s">
        <v>163</v>
      </c>
      <c r="B13" s="99" t="s">
        <v>164</v>
      </c>
      <c r="C13" s="100" t="s">
        <v>38</v>
      </c>
      <c r="D13" s="101">
        <v>76.7</v>
      </c>
      <c r="E13" s="98">
        <v>0</v>
      </c>
      <c r="F13" s="102">
        <v>0</v>
      </c>
      <c r="G13" s="103">
        <v>0.06</v>
      </c>
      <c r="H13" s="189">
        <v>4</v>
      </c>
      <c r="I13" s="102">
        <v>0.1739</v>
      </c>
      <c r="J13" s="103">
        <v>0.14000000000000001</v>
      </c>
      <c r="K13" s="101">
        <v>1</v>
      </c>
      <c r="L13" s="179">
        <v>4.3499999999999997E-2</v>
      </c>
      <c r="M13" s="103">
        <v>0.55000000000000004</v>
      </c>
      <c r="N13" s="98">
        <v>1</v>
      </c>
      <c r="O13" s="158"/>
      <c r="P13" s="168"/>
      <c r="Q13" s="158"/>
      <c r="R13" s="158"/>
      <c r="S13" s="158"/>
      <c r="T13" s="158"/>
      <c r="U13" s="158"/>
      <c r="V13" s="98">
        <v>77</v>
      </c>
      <c r="W13" s="98">
        <v>11</v>
      </c>
    </row>
    <row r="14" spans="1:23" s="89" customFormat="1" x14ac:dyDescent="0.25">
      <c r="A14" s="99" t="s">
        <v>56</v>
      </c>
      <c r="B14" s="99" t="s">
        <v>190</v>
      </c>
      <c r="C14" s="100" t="s">
        <v>133</v>
      </c>
      <c r="D14" s="101">
        <v>76</v>
      </c>
      <c r="E14" s="98">
        <v>2</v>
      </c>
      <c r="F14" s="102">
        <v>9.5200000000000007E-2</v>
      </c>
      <c r="G14" s="103">
        <v>0.06</v>
      </c>
      <c r="H14" s="189">
        <v>4</v>
      </c>
      <c r="I14" s="102">
        <v>0.18179999999999999</v>
      </c>
      <c r="J14" s="103">
        <v>0.14000000000000001</v>
      </c>
      <c r="K14" s="101">
        <v>21</v>
      </c>
      <c r="L14" s="179">
        <v>0.95450000000000002</v>
      </c>
      <c r="M14" s="103">
        <v>0.55000000000000004</v>
      </c>
      <c r="N14" s="98">
        <v>2.38</v>
      </c>
      <c r="O14" s="158"/>
      <c r="P14" s="168"/>
      <c r="Q14" s="158"/>
      <c r="R14" s="158"/>
      <c r="S14" s="158"/>
      <c r="T14" s="158"/>
      <c r="U14" s="158"/>
      <c r="V14" s="98">
        <v>76</v>
      </c>
      <c r="W14" s="98">
        <v>12</v>
      </c>
    </row>
    <row r="15" spans="1:23" s="89" customFormat="1" x14ac:dyDescent="0.25">
      <c r="A15" s="110" t="s">
        <v>162</v>
      </c>
      <c r="B15" s="110" t="s">
        <v>207</v>
      </c>
      <c r="C15" s="111" t="s">
        <v>133</v>
      </c>
      <c r="D15" s="112">
        <v>75</v>
      </c>
      <c r="E15" s="113">
        <v>0</v>
      </c>
      <c r="F15" s="114">
        <v>0</v>
      </c>
      <c r="G15" s="115">
        <v>0.06</v>
      </c>
      <c r="H15" s="191">
        <v>3</v>
      </c>
      <c r="I15" s="114">
        <v>0.33329999999999999</v>
      </c>
      <c r="J15" s="115">
        <v>0.14000000000000001</v>
      </c>
      <c r="K15" s="112">
        <v>7</v>
      </c>
      <c r="L15" s="181">
        <v>0.77780000000000005</v>
      </c>
      <c r="M15" s="115">
        <v>0.55000000000000004</v>
      </c>
      <c r="N15" s="113">
        <v>1.43</v>
      </c>
      <c r="O15" s="160"/>
      <c r="P15" s="169">
        <v>0.1</v>
      </c>
      <c r="Q15" s="160">
        <v>0.1</v>
      </c>
      <c r="R15" s="160"/>
      <c r="S15" s="160">
        <v>0.1</v>
      </c>
      <c r="T15" s="160">
        <v>0.2</v>
      </c>
      <c r="U15" s="160">
        <v>0.5</v>
      </c>
      <c r="V15" s="113">
        <v>75.5</v>
      </c>
      <c r="W15" s="113">
        <v>13</v>
      </c>
    </row>
    <row r="16" spans="1:23" s="89" customFormat="1" x14ac:dyDescent="0.25">
      <c r="A16" s="110" t="s">
        <v>48</v>
      </c>
      <c r="B16" s="110" t="s">
        <v>168</v>
      </c>
      <c r="C16" s="111" t="s">
        <v>133</v>
      </c>
      <c r="D16" s="112">
        <v>74.5</v>
      </c>
      <c r="E16" s="113">
        <v>0</v>
      </c>
      <c r="F16" s="114">
        <v>0</v>
      </c>
      <c r="G16" s="115">
        <v>0.06</v>
      </c>
      <c r="H16" s="191">
        <v>2</v>
      </c>
      <c r="I16" s="114">
        <v>8.3299999999999999E-2</v>
      </c>
      <c r="J16" s="115">
        <v>0.14000000000000001</v>
      </c>
      <c r="K16" s="112">
        <v>24</v>
      </c>
      <c r="L16" s="181">
        <v>1</v>
      </c>
      <c r="M16" s="115">
        <v>0.55000000000000004</v>
      </c>
      <c r="N16" s="113">
        <v>2.17</v>
      </c>
      <c r="O16" s="160"/>
      <c r="P16" s="169"/>
      <c r="Q16" s="160">
        <v>0.1</v>
      </c>
      <c r="R16" s="160">
        <v>0.1</v>
      </c>
      <c r="S16" s="160"/>
      <c r="T16" s="160">
        <v>0.2</v>
      </c>
      <c r="U16" s="160">
        <v>0.4</v>
      </c>
      <c r="V16" s="113">
        <v>75.400000000000006</v>
      </c>
      <c r="W16" s="113">
        <v>14</v>
      </c>
    </row>
    <row r="17" spans="1:23" s="89" customFormat="1" x14ac:dyDescent="0.25">
      <c r="A17" s="110" t="s">
        <v>178</v>
      </c>
      <c r="B17" s="110" t="s">
        <v>180</v>
      </c>
      <c r="C17" s="111" t="s">
        <v>133</v>
      </c>
      <c r="D17" s="112">
        <v>75</v>
      </c>
      <c r="E17" s="113">
        <v>0</v>
      </c>
      <c r="F17" s="114">
        <v>0</v>
      </c>
      <c r="G17" s="115">
        <v>0.06</v>
      </c>
      <c r="H17" s="191">
        <v>0</v>
      </c>
      <c r="I17" s="114">
        <v>0</v>
      </c>
      <c r="J17" s="115">
        <v>0.14000000000000001</v>
      </c>
      <c r="K17" s="112">
        <v>18</v>
      </c>
      <c r="L17" s="181">
        <v>1</v>
      </c>
      <c r="M17" s="115">
        <v>0.55000000000000004</v>
      </c>
      <c r="N17" s="113">
        <v>1.39</v>
      </c>
      <c r="O17" s="160"/>
      <c r="P17" s="169"/>
      <c r="Q17" s="160">
        <v>0.1</v>
      </c>
      <c r="R17" s="160"/>
      <c r="S17" s="160">
        <v>0.1</v>
      </c>
      <c r="T17" s="160">
        <v>0.1</v>
      </c>
      <c r="U17" s="160">
        <v>0.3</v>
      </c>
      <c r="V17" s="113">
        <v>75.3</v>
      </c>
      <c r="W17" s="113">
        <v>15</v>
      </c>
    </row>
    <row r="18" spans="1:23" s="89" customFormat="1" x14ac:dyDescent="0.25">
      <c r="A18" s="110" t="s">
        <v>65</v>
      </c>
      <c r="B18" s="110" t="s">
        <v>66</v>
      </c>
      <c r="C18" s="111" t="s">
        <v>133</v>
      </c>
      <c r="D18" s="112">
        <v>75</v>
      </c>
      <c r="E18" s="113">
        <v>2</v>
      </c>
      <c r="F18" s="114">
        <v>7.1400000000000005E-2</v>
      </c>
      <c r="G18" s="115">
        <v>0.06</v>
      </c>
      <c r="H18" s="191">
        <v>4</v>
      </c>
      <c r="I18" s="114">
        <v>0.1081</v>
      </c>
      <c r="J18" s="115">
        <v>0.14000000000000001</v>
      </c>
      <c r="K18" s="112">
        <v>28</v>
      </c>
      <c r="L18" s="181">
        <v>0.75680000000000003</v>
      </c>
      <c r="M18" s="115">
        <v>0.55000000000000004</v>
      </c>
      <c r="N18" s="113">
        <v>1.61</v>
      </c>
      <c r="O18" s="160">
        <v>0.1</v>
      </c>
      <c r="P18" s="169"/>
      <c r="Q18" s="160">
        <v>0.1</v>
      </c>
      <c r="R18" s="160"/>
      <c r="S18" s="160"/>
      <c r="T18" s="160"/>
      <c r="U18" s="160">
        <v>0.2</v>
      </c>
      <c r="V18" s="113">
        <v>75.2</v>
      </c>
      <c r="W18" s="113">
        <v>16</v>
      </c>
    </row>
    <row r="19" spans="1:23" s="89" customFormat="1" x14ac:dyDescent="0.25">
      <c r="A19" s="110" t="s">
        <v>62</v>
      </c>
      <c r="B19" s="110" t="s">
        <v>63</v>
      </c>
      <c r="C19" s="111" t="s">
        <v>38</v>
      </c>
      <c r="D19" s="112">
        <v>75</v>
      </c>
      <c r="E19" s="113">
        <v>0</v>
      </c>
      <c r="F19" s="114">
        <v>0</v>
      </c>
      <c r="G19" s="115">
        <v>0.06</v>
      </c>
      <c r="H19" s="191">
        <v>0</v>
      </c>
      <c r="I19" s="114">
        <v>0</v>
      </c>
      <c r="J19" s="115">
        <v>0.14000000000000001</v>
      </c>
      <c r="K19" s="112">
        <v>6</v>
      </c>
      <c r="L19" s="181">
        <v>0.66669999999999996</v>
      </c>
      <c r="M19" s="115">
        <v>0.55000000000000004</v>
      </c>
      <c r="N19" s="113">
        <v>1.5</v>
      </c>
      <c r="O19" s="160"/>
      <c r="P19" s="169"/>
      <c r="Q19" s="160">
        <v>0.1</v>
      </c>
      <c r="R19" s="160"/>
      <c r="S19" s="160"/>
      <c r="T19" s="160"/>
      <c r="U19" s="160">
        <v>0.1</v>
      </c>
      <c r="V19" s="113">
        <v>75.099999999999994</v>
      </c>
      <c r="W19" s="113">
        <v>17</v>
      </c>
    </row>
    <row r="20" spans="1:23" s="90" customFormat="1" x14ac:dyDescent="0.25">
      <c r="A20" s="116" t="s">
        <v>126</v>
      </c>
      <c r="B20" s="116" t="s">
        <v>129</v>
      </c>
      <c r="C20" s="117" t="s">
        <v>38</v>
      </c>
      <c r="D20" s="118">
        <v>73</v>
      </c>
      <c r="E20" s="119">
        <v>4</v>
      </c>
      <c r="F20" s="120">
        <v>0.1143</v>
      </c>
      <c r="G20" s="121">
        <v>0.06</v>
      </c>
      <c r="H20" s="192">
        <v>28</v>
      </c>
      <c r="I20" s="120">
        <v>0.53849999999999998</v>
      </c>
      <c r="J20" s="121">
        <v>0.14000000000000001</v>
      </c>
      <c r="K20" s="118">
        <v>37</v>
      </c>
      <c r="L20" s="182">
        <v>0.71150000000000002</v>
      </c>
      <c r="M20" s="121">
        <v>0.55000000000000004</v>
      </c>
      <c r="N20" s="119">
        <v>1.59</v>
      </c>
      <c r="O20" s="161">
        <v>0.1</v>
      </c>
      <c r="P20" s="170">
        <v>0.1</v>
      </c>
      <c r="Q20" s="161">
        <v>0.1</v>
      </c>
      <c r="R20" s="161">
        <v>0.1</v>
      </c>
      <c r="S20" s="161"/>
      <c r="T20" s="161"/>
      <c r="U20" s="161">
        <v>0.4</v>
      </c>
      <c r="V20" s="119">
        <v>73.400000000000006</v>
      </c>
      <c r="W20" s="119">
        <v>18</v>
      </c>
    </row>
    <row r="21" spans="1:23" s="89" customFormat="1" x14ac:dyDescent="0.25">
      <c r="A21" s="116" t="s">
        <v>69</v>
      </c>
      <c r="B21" s="116" t="s">
        <v>71</v>
      </c>
      <c r="C21" s="117" t="s">
        <v>38</v>
      </c>
      <c r="D21" s="118">
        <v>73</v>
      </c>
      <c r="E21" s="119">
        <v>0</v>
      </c>
      <c r="F21" s="120">
        <v>0</v>
      </c>
      <c r="G21" s="121">
        <v>0.06</v>
      </c>
      <c r="H21" s="192">
        <v>47</v>
      </c>
      <c r="I21" s="120">
        <v>0.54020000000000001</v>
      </c>
      <c r="J21" s="121">
        <v>0.14000000000000001</v>
      </c>
      <c r="K21" s="118">
        <v>16</v>
      </c>
      <c r="L21" s="182">
        <v>0.18390000000000001</v>
      </c>
      <c r="M21" s="121">
        <v>0.55000000000000004</v>
      </c>
      <c r="N21" s="119">
        <v>1.06</v>
      </c>
      <c r="O21" s="161"/>
      <c r="P21" s="170">
        <v>0.1</v>
      </c>
      <c r="Q21" s="161"/>
      <c r="R21" s="161"/>
      <c r="S21" s="161"/>
      <c r="T21" s="161"/>
      <c r="U21" s="161">
        <v>0.1</v>
      </c>
      <c r="V21" s="119">
        <v>73.099999999999994</v>
      </c>
      <c r="W21" s="119">
        <v>19</v>
      </c>
    </row>
    <row r="22" spans="1:23" s="89" customFormat="1" x14ac:dyDescent="0.25">
      <c r="A22" s="99" t="s">
        <v>65</v>
      </c>
      <c r="B22" s="99" t="s">
        <v>68</v>
      </c>
      <c r="C22" s="100" t="s">
        <v>133</v>
      </c>
      <c r="D22" s="101">
        <v>72</v>
      </c>
      <c r="E22" s="98">
        <v>1</v>
      </c>
      <c r="F22" s="102">
        <v>6.25E-2</v>
      </c>
      <c r="G22" s="103">
        <v>0.06</v>
      </c>
      <c r="H22" s="189">
        <v>0</v>
      </c>
      <c r="I22" s="102">
        <v>0</v>
      </c>
      <c r="J22" s="103">
        <v>0.14000000000000001</v>
      </c>
      <c r="K22" s="101">
        <v>15</v>
      </c>
      <c r="L22" s="179">
        <v>0.88239999999999996</v>
      </c>
      <c r="M22" s="103">
        <v>0.55000000000000004</v>
      </c>
      <c r="N22" s="98">
        <v>1.73</v>
      </c>
      <c r="O22" s="158"/>
      <c r="P22" s="168"/>
      <c r="Q22" s="158"/>
      <c r="R22" s="158"/>
      <c r="S22" s="158"/>
      <c r="T22" s="158"/>
      <c r="U22" s="158"/>
      <c r="V22" s="98">
        <v>72</v>
      </c>
      <c r="W22" s="98">
        <v>20</v>
      </c>
    </row>
    <row r="23" spans="1:23" s="89" customFormat="1" x14ac:dyDescent="0.25">
      <c r="A23" s="122" t="s">
        <v>172</v>
      </c>
      <c r="B23" s="122" t="s">
        <v>173</v>
      </c>
      <c r="C23" s="123" t="s">
        <v>133</v>
      </c>
      <c r="D23" s="124">
        <v>69.7</v>
      </c>
      <c r="E23" s="125">
        <v>1</v>
      </c>
      <c r="F23" s="126">
        <v>6.25E-2</v>
      </c>
      <c r="G23" s="127">
        <v>0.06</v>
      </c>
      <c r="H23" s="193">
        <v>0</v>
      </c>
      <c r="I23" s="126">
        <v>0</v>
      </c>
      <c r="J23" s="127">
        <v>0.14000000000000001</v>
      </c>
      <c r="K23" s="124">
        <v>16</v>
      </c>
      <c r="L23" s="183">
        <v>1</v>
      </c>
      <c r="M23" s="127">
        <v>0.55000000000000004</v>
      </c>
      <c r="N23" s="125">
        <v>1.81</v>
      </c>
      <c r="O23" s="162">
        <v>0.1</v>
      </c>
      <c r="P23" s="171"/>
      <c r="Q23" s="162">
        <v>0.1</v>
      </c>
      <c r="R23" s="162">
        <v>0.1</v>
      </c>
      <c r="S23" s="162">
        <v>0.1</v>
      </c>
      <c r="T23" s="162"/>
      <c r="U23" s="162">
        <v>0.4</v>
      </c>
      <c r="V23" s="125">
        <v>70.400000000000006</v>
      </c>
      <c r="W23" s="194">
        <v>21</v>
      </c>
    </row>
    <row r="24" spans="1:23" s="89" customFormat="1" x14ac:dyDescent="0.25">
      <c r="A24" s="122" t="s">
        <v>35</v>
      </c>
      <c r="B24" s="122" t="s">
        <v>132</v>
      </c>
      <c r="C24" s="123" t="s">
        <v>133</v>
      </c>
      <c r="D24" s="124">
        <v>70</v>
      </c>
      <c r="E24" s="125">
        <v>2</v>
      </c>
      <c r="F24" s="126">
        <v>0.16669999999999999</v>
      </c>
      <c r="G24" s="127">
        <v>0.06</v>
      </c>
      <c r="H24" s="193">
        <v>1</v>
      </c>
      <c r="I24" s="126">
        <v>0.05</v>
      </c>
      <c r="J24" s="127">
        <v>0.14000000000000001</v>
      </c>
      <c r="K24" s="124">
        <v>12</v>
      </c>
      <c r="L24" s="183">
        <v>0.6</v>
      </c>
      <c r="M24" s="127">
        <v>0.55000000000000004</v>
      </c>
      <c r="N24" s="125">
        <v>1.75</v>
      </c>
      <c r="O24" s="162">
        <v>0.1</v>
      </c>
      <c r="P24" s="171"/>
      <c r="Q24" s="162">
        <v>0.1</v>
      </c>
      <c r="R24" s="162"/>
      <c r="S24" s="162"/>
      <c r="T24" s="162"/>
      <c r="U24" s="162">
        <v>0.2</v>
      </c>
      <c r="V24" s="125">
        <v>70.2</v>
      </c>
      <c r="W24" s="194">
        <v>22</v>
      </c>
    </row>
    <row r="25" spans="1:23" s="89" customFormat="1" x14ac:dyDescent="0.25">
      <c r="A25" s="122" t="s">
        <v>146</v>
      </c>
      <c r="B25" s="122" t="s">
        <v>149</v>
      </c>
      <c r="C25" s="123" t="s">
        <v>133</v>
      </c>
      <c r="D25" s="124">
        <v>70</v>
      </c>
      <c r="E25" s="125">
        <v>1</v>
      </c>
      <c r="F25" s="126">
        <v>3.0300000000000001E-2</v>
      </c>
      <c r="G25" s="127">
        <v>0.06</v>
      </c>
      <c r="H25" s="193">
        <v>3</v>
      </c>
      <c r="I25" s="126">
        <v>6.3799999999999996E-2</v>
      </c>
      <c r="J25" s="127">
        <v>0.14000000000000001</v>
      </c>
      <c r="K25" s="124">
        <v>26</v>
      </c>
      <c r="L25" s="183">
        <v>0.55320000000000003</v>
      </c>
      <c r="M25" s="127">
        <v>0.55000000000000004</v>
      </c>
      <c r="N25" s="125">
        <v>1.42</v>
      </c>
      <c r="O25" s="162"/>
      <c r="P25" s="171"/>
      <c r="Q25" s="162">
        <v>0.1</v>
      </c>
      <c r="R25" s="162"/>
      <c r="S25" s="162"/>
      <c r="T25" s="162"/>
      <c r="U25" s="162">
        <v>0.1</v>
      </c>
      <c r="V25" s="125">
        <v>70.099999999999994</v>
      </c>
      <c r="W25" s="194">
        <v>23</v>
      </c>
    </row>
    <row r="26" spans="1:23" s="89" customFormat="1" x14ac:dyDescent="0.25">
      <c r="A26" s="122" t="s">
        <v>208</v>
      </c>
      <c r="B26" s="122" t="s">
        <v>209</v>
      </c>
      <c r="C26" s="123" t="s">
        <v>38</v>
      </c>
      <c r="D26" s="124">
        <v>70</v>
      </c>
      <c r="E26" s="125"/>
      <c r="F26" s="126"/>
      <c r="G26" s="127">
        <v>0.06</v>
      </c>
      <c r="H26" s="194"/>
      <c r="I26" s="126"/>
      <c r="J26" s="127">
        <v>0.14000000000000001</v>
      </c>
      <c r="K26" s="125"/>
      <c r="L26" s="183"/>
      <c r="M26" s="127">
        <v>0.55000000000000004</v>
      </c>
      <c r="N26" s="125"/>
      <c r="O26" s="162"/>
      <c r="P26" s="171"/>
      <c r="Q26" s="162"/>
      <c r="R26" s="162"/>
      <c r="S26" s="162"/>
      <c r="T26" s="162"/>
      <c r="U26" s="162">
        <v>0</v>
      </c>
      <c r="V26" s="125">
        <v>70</v>
      </c>
      <c r="W26" s="194">
        <v>24</v>
      </c>
    </row>
    <row r="27" spans="1:23" s="89" customFormat="1" x14ac:dyDescent="0.25">
      <c r="A27" s="99" t="s">
        <v>161</v>
      </c>
      <c r="B27" s="99" t="s">
        <v>46</v>
      </c>
      <c r="C27" s="100" t="s">
        <v>133</v>
      </c>
      <c r="D27" s="101">
        <v>68.5</v>
      </c>
      <c r="E27" s="98">
        <v>2</v>
      </c>
      <c r="F27" s="102">
        <v>0.1333</v>
      </c>
      <c r="G27" s="103">
        <v>0.06</v>
      </c>
      <c r="H27" s="189">
        <v>0</v>
      </c>
      <c r="I27" s="102">
        <v>0</v>
      </c>
      <c r="J27" s="103">
        <v>0.14000000000000001</v>
      </c>
      <c r="K27" s="101">
        <v>19</v>
      </c>
      <c r="L27" s="179">
        <v>0.47499999999999998</v>
      </c>
      <c r="M27" s="103">
        <v>0.55000000000000004</v>
      </c>
      <c r="N27" s="98">
        <v>1.47</v>
      </c>
      <c r="O27" s="158"/>
      <c r="P27" s="168"/>
      <c r="Q27" s="158"/>
      <c r="R27" s="158"/>
      <c r="S27" s="158"/>
      <c r="T27" s="158"/>
      <c r="U27" s="158"/>
      <c r="V27" s="98">
        <v>69</v>
      </c>
      <c r="W27" s="98">
        <v>25</v>
      </c>
    </row>
    <row r="28" spans="1:23" s="89" customFormat="1" x14ac:dyDescent="0.25">
      <c r="A28" s="128" t="s">
        <v>185</v>
      </c>
      <c r="B28" s="128" t="s">
        <v>186</v>
      </c>
      <c r="C28" s="129" t="s">
        <v>38</v>
      </c>
      <c r="D28" s="130">
        <v>68</v>
      </c>
      <c r="E28" s="131">
        <v>2</v>
      </c>
      <c r="F28" s="132">
        <v>0.1111</v>
      </c>
      <c r="G28" s="133">
        <v>0.06</v>
      </c>
      <c r="H28" s="195">
        <v>4</v>
      </c>
      <c r="I28" s="132">
        <v>0.13789999999999999</v>
      </c>
      <c r="J28" s="133">
        <v>0.14000000000000001</v>
      </c>
      <c r="K28" s="130">
        <v>12</v>
      </c>
      <c r="L28" s="184">
        <v>0.4138</v>
      </c>
      <c r="M28" s="133">
        <v>0.55000000000000004</v>
      </c>
      <c r="N28" s="131">
        <v>1.75</v>
      </c>
      <c r="O28" s="163">
        <v>0.1</v>
      </c>
      <c r="P28" s="172">
        <v>0.1</v>
      </c>
      <c r="Q28" s="163"/>
      <c r="R28" s="163">
        <v>0.1</v>
      </c>
      <c r="S28" s="163"/>
      <c r="T28" s="163">
        <v>0.1</v>
      </c>
      <c r="U28" s="163">
        <v>0.4</v>
      </c>
      <c r="V28" s="131">
        <v>68.400000000000006</v>
      </c>
      <c r="W28" s="131">
        <v>26</v>
      </c>
    </row>
    <row r="29" spans="1:23" s="89" customFormat="1" x14ac:dyDescent="0.25">
      <c r="A29" s="128" t="s">
        <v>56</v>
      </c>
      <c r="B29" s="128" t="s">
        <v>59</v>
      </c>
      <c r="C29" s="129" t="s">
        <v>133</v>
      </c>
      <c r="D29" s="130">
        <v>68</v>
      </c>
      <c r="E29" s="131">
        <v>1</v>
      </c>
      <c r="F29" s="132">
        <v>3.6999999999999998E-2</v>
      </c>
      <c r="G29" s="133">
        <v>0.06</v>
      </c>
      <c r="H29" s="195">
        <v>1</v>
      </c>
      <c r="I29" s="132">
        <v>3.5700000000000003E-2</v>
      </c>
      <c r="J29" s="133">
        <v>0.14000000000000001</v>
      </c>
      <c r="K29" s="130">
        <v>27</v>
      </c>
      <c r="L29" s="184">
        <v>0.96430000000000005</v>
      </c>
      <c r="M29" s="133">
        <v>0.55000000000000004</v>
      </c>
      <c r="N29" s="131">
        <v>1.52</v>
      </c>
      <c r="O29" s="163"/>
      <c r="P29" s="172"/>
      <c r="Q29" s="163">
        <v>0.1</v>
      </c>
      <c r="R29" s="163"/>
      <c r="S29" s="163">
        <v>0.1</v>
      </c>
      <c r="T29" s="163">
        <v>0.1</v>
      </c>
      <c r="U29" s="163">
        <v>0.3</v>
      </c>
      <c r="V29" s="131">
        <v>68.3</v>
      </c>
      <c r="W29" s="131">
        <v>27</v>
      </c>
    </row>
    <row r="30" spans="1:23" s="89" customFormat="1" x14ac:dyDescent="0.25">
      <c r="A30" s="128" t="s">
        <v>142</v>
      </c>
      <c r="B30" s="128" t="s">
        <v>39</v>
      </c>
      <c r="C30" s="129" t="s">
        <v>38</v>
      </c>
      <c r="D30" s="130">
        <v>68</v>
      </c>
      <c r="E30" s="131">
        <v>1</v>
      </c>
      <c r="F30" s="132">
        <v>6.6699999999999995E-2</v>
      </c>
      <c r="G30" s="133">
        <v>0.06</v>
      </c>
      <c r="H30" s="195">
        <v>8</v>
      </c>
      <c r="I30" s="132">
        <v>0.22220000000000001</v>
      </c>
      <c r="J30" s="133">
        <v>0.14000000000000001</v>
      </c>
      <c r="K30" s="130">
        <v>5</v>
      </c>
      <c r="L30" s="184">
        <v>0.1389</v>
      </c>
      <c r="M30" s="133">
        <v>0.55000000000000004</v>
      </c>
      <c r="N30" s="131">
        <v>1.6</v>
      </c>
      <c r="O30" s="163">
        <v>0.1</v>
      </c>
      <c r="P30" s="172">
        <v>0.1</v>
      </c>
      <c r="Q30" s="163"/>
      <c r="R30" s="163"/>
      <c r="S30" s="163"/>
      <c r="T30" s="163"/>
      <c r="U30" s="163">
        <v>0.2</v>
      </c>
      <c r="V30" s="131">
        <v>68.2</v>
      </c>
      <c r="W30" s="131">
        <v>28</v>
      </c>
    </row>
    <row r="31" spans="1:23" s="89" customFormat="1" x14ac:dyDescent="0.25">
      <c r="A31" s="128" t="s">
        <v>185</v>
      </c>
      <c r="B31" s="128" t="s">
        <v>188</v>
      </c>
      <c r="C31" s="129" t="s">
        <v>38</v>
      </c>
      <c r="D31" s="130">
        <v>68</v>
      </c>
      <c r="E31" s="131">
        <v>1</v>
      </c>
      <c r="F31" s="132">
        <v>3.3300000000000003E-2</v>
      </c>
      <c r="G31" s="133">
        <v>0.06</v>
      </c>
      <c r="H31" s="195">
        <v>12</v>
      </c>
      <c r="I31" s="132">
        <v>0.21820000000000001</v>
      </c>
      <c r="J31" s="133">
        <v>0.14000000000000001</v>
      </c>
      <c r="K31" s="130">
        <v>14</v>
      </c>
      <c r="L31" s="184">
        <v>0.2545</v>
      </c>
      <c r="M31" s="133">
        <v>0.55000000000000004</v>
      </c>
      <c r="N31" s="131">
        <v>1.36</v>
      </c>
      <c r="O31" s="163"/>
      <c r="P31" s="172">
        <v>0.1</v>
      </c>
      <c r="Q31" s="163"/>
      <c r="R31" s="163"/>
      <c r="S31" s="163"/>
      <c r="T31" s="163"/>
      <c r="U31" s="163">
        <v>0.1</v>
      </c>
      <c r="V31" s="131">
        <v>68.099999999999994</v>
      </c>
      <c r="W31" s="131">
        <v>29</v>
      </c>
    </row>
    <row r="32" spans="1:23" s="89" customFormat="1" x14ac:dyDescent="0.25">
      <c r="A32" s="99" t="s">
        <v>54</v>
      </c>
      <c r="B32" s="99" t="s">
        <v>55</v>
      </c>
      <c r="C32" s="100" t="s">
        <v>133</v>
      </c>
      <c r="D32" s="101">
        <v>67</v>
      </c>
      <c r="E32" s="98">
        <v>0</v>
      </c>
      <c r="F32" s="102">
        <v>0</v>
      </c>
      <c r="G32" s="103">
        <v>0.06</v>
      </c>
      <c r="H32" s="189">
        <v>0</v>
      </c>
      <c r="I32" s="102">
        <v>0</v>
      </c>
      <c r="J32" s="103">
        <v>0.14000000000000001</v>
      </c>
      <c r="K32" s="101">
        <v>16</v>
      </c>
      <c r="L32" s="179">
        <v>0.94120000000000004</v>
      </c>
      <c r="M32" s="103">
        <v>0.55000000000000004</v>
      </c>
      <c r="N32" s="98">
        <v>1.63</v>
      </c>
      <c r="O32" s="158"/>
      <c r="P32" s="168"/>
      <c r="Q32" s="158"/>
      <c r="R32" s="158"/>
      <c r="S32" s="158"/>
      <c r="T32" s="158"/>
      <c r="U32" s="158"/>
      <c r="V32" s="98">
        <v>67</v>
      </c>
      <c r="W32" s="98">
        <v>30</v>
      </c>
    </row>
    <row r="33" spans="1:23" s="89" customFormat="1" x14ac:dyDescent="0.25">
      <c r="A33" s="134" t="s">
        <v>154</v>
      </c>
      <c r="B33" s="134" t="s">
        <v>155</v>
      </c>
      <c r="C33" s="135" t="s">
        <v>133</v>
      </c>
      <c r="D33" s="136">
        <v>66.25</v>
      </c>
      <c r="E33" s="137">
        <v>1</v>
      </c>
      <c r="F33" s="138">
        <v>7.6899999999999996E-2</v>
      </c>
      <c r="G33" s="139">
        <v>0.06</v>
      </c>
      <c r="H33" s="196">
        <v>0</v>
      </c>
      <c r="I33" s="138">
        <v>0</v>
      </c>
      <c r="J33" s="139">
        <v>0.14000000000000001</v>
      </c>
      <c r="K33" s="136">
        <v>13</v>
      </c>
      <c r="L33" s="185">
        <v>1</v>
      </c>
      <c r="M33" s="139">
        <v>0.55000000000000004</v>
      </c>
      <c r="N33" s="137">
        <v>2.31</v>
      </c>
      <c r="O33" s="164">
        <v>0.1</v>
      </c>
      <c r="P33" s="173"/>
      <c r="Q33" s="164">
        <v>0.1</v>
      </c>
      <c r="R33" s="164">
        <v>0.1</v>
      </c>
      <c r="S33" s="164">
        <v>0.1</v>
      </c>
      <c r="T33" s="164"/>
      <c r="U33" s="164">
        <v>0.4</v>
      </c>
      <c r="V33" s="137">
        <v>66.400000000000006</v>
      </c>
      <c r="W33" s="137">
        <v>31</v>
      </c>
    </row>
    <row r="34" spans="1:23" s="89" customFormat="1" x14ac:dyDescent="0.25">
      <c r="A34" s="134" t="s">
        <v>126</v>
      </c>
      <c r="B34" s="134" t="s">
        <v>128</v>
      </c>
      <c r="C34" s="135" t="s">
        <v>124</v>
      </c>
      <c r="D34" s="136">
        <v>66</v>
      </c>
      <c r="E34" s="137">
        <v>8</v>
      </c>
      <c r="F34" s="138">
        <v>4.65E-2</v>
      </c>
      <c r="G34" s="139">
        <v>0.06</v>
      </c>
      <c r="H34" s="196">
        <v>37</v>
      </c>
      <c r="I34" s="138">
        <v>0.1434</v>
      </c>
      <c r="J34" s="139">
        <v>0.14000000000000001</v>
      </c>
      <c r="K34" s="136">
        <v>120</v>
      </c>
      <c r="L34" s="185">
        <v>0.46510000000000001</v>
      </c>
      <c r="M34" s="139">
        <v>0.55000000000000004</v>
      </c>
      <c r="N34" s="137">
        <v>1.63</v>
      </c>
      <c r="O34" s="164"/>
      <c r="P34" s="173">
        <v>0.1</v>
      </c>
      <c r="Q34" s="164"/>
      <c r="R34" s="164"/>
      <c r="S34" s="164"/>
      <c r="T34" s="164"/>
      <c r="U34" s="164">
        <v>0.1</v>
      </c>
      <c r="V34" s="137">
        <v>66.099999999999994</v>
      </c>
      <c r="W34" s="137">
        <v>32</v>
      </c>
    </row>
    <row r="35" spans="1:23" s="89" customFormat="1" x14ac:dyDescent="0.25">
      <c r="A35" s="141" t="s">
        <v>146</v>
      </c>
      <c r="B35" s="141" t="s">
        <v>151</v>
      </c>
      <c r="C35" s="142" t="s">
        <v>133</v>
      </c>
      <c r="D35" s="143">
        <v>65</v>
      </c>
      <c r="E35" s="144">
        <v>0</v>
      </c>
      <c r="F35" s="145">
        <v>0</v>
      </c>
      <c r="G35" s="146">
        <v>0.06</v>
      </c>
      <c r="H35" s="197">
        <v>1</v>
      </c>
      <c r="I35" s="145">
        <v>0.16669999999999999</v>
      </c>
      <c r="J35" s="146">
        <v>0.14000000000000001</v>
      </c>
      <c r="K35" s="143">
        <v>5</v>
      </c>
      <c r="L35" s="186">
        <v>0.83330000000000004</v>
      </c>
      <c r="M35" s="146">
        <v>0.55000000000000004</v>
      </c>
      <c r="N35" s="144">
        <v>2</v>
      </c>
      <c r="O35" s="165"/>
      <c r="P35" s="174">
        <v>0.1</v>
      </c>
      <c r="Q35" s="165">
        <v>0.1</v>
      </c>
      <c r="R35" s="165">
        <v>0.1</v>
      </c>
      <c r="S35" s="165"/>
      <c r="T35" s="165">
        <v>0.1</v>
      </c>
      <c r="U35" s="165">
        <v>0.4</v>
      </c>
      <c r="V35" s="144">
        <v>65.400000000000006</v>
      </c>
      <c r="W35" s="144">
        <v>33</v>
      </c>
    </row>
    <row r="36" spans="1:23" s="89" customFormat="1" x14ac:dyDescent="0.25">
      <c r="A36" s="141" t="s">
        <v>146</v>
      </c>
      <c r="B36" s="141" t="s">
        <v>147</v>
      </c>
      <c r="C36" s="142" t="s">
        <v>133</v>
      </c>
      <c r="D36" s="143">
        <v>65</v>
      </c>
      <c r="E36" s="144">
        <v>2</v>
      </c>
      <c r="F36" s="145">
        <v>9.5200000000000007E-2</v>
      </c>
      <c r="G36" s="146">
        <v>0.06</v>
      </c>
      <c r="H36" s="197">
        <v>0</v>
      </c>
      <c r="I36" s="145">
        <v>0</v>
      </c>
      <c r="J36" s="146">
        <v>0.14000000000000001</v>
      </c>
      <c r="K36" s="143">
        <v>21</v>
      </c>
      <c r="L36" s="186">
        <v>1</v>
      </c>
      <c r="M36" s="146">
        <v>0.55000000000000004</v>
      </c>
      <c r="N36" s="144">
        <v>1.57</v>
      </c>
      <c r="O36" s="165">
        <v>0.1</v>
      </c>
      <c r="P36" s="174"/>
      <c r="Q36" s="165">
        <v>0.1</v>
      </c>
      <c r="R36" s="165"/>
      <c r="S36" s="165"/>
      <c r="T36" s="165">
        <v>0.1</v>
      </c>
      <c r="U36" s="165">
        <v>0.3</v>
      </c>
      <c r="V36" s="144">
        <v>65.3</v>
      </c>
      <c r="W36" s="144">
        <v>34</v>
      </c>
    </row>
    <row r="37" spans="1:23" s="89" customFormat="1" x14ac:dyDescent="0.25">
      <c r="A37" s="141" t="s">
        <v>178</v>
      </c>
      <c r="B37" s="141" t="s">
        <v>179</v>
      </c>
      <c r="C37" s="142" t="s">
        <v>133</v>
      </c>
      <c r="D37" s="143">
        <v>65</v>
      </c>
      <c r="E37" s="144">
        <v>0</v>
      </c>
      <c r="F37" s="145">
        <v>0</v>
      </c>
      <c r="G37" s="146">
        <v>0.06</v>
      </c>
      <c r="H37" s="197">
        <v>0</v>
      </c>
      <c r="I37" s="145">
        <v>0</v>
      </c>
      <c r="J37" s="146">
        <v>0.14000000000000001</v>
      </c>
      <c r="K37" s="143">
        <v>11</v>
      </c>
      <c r="L37" s="186">
        <v>1</v>
      </c>
      <c r="M37" s="146">
        <v>0.55000000000000004</v>
      </c>
      <c r="N37" s="144">
        <v>1.45</v>
      </c>
      <c r="O37" s="165"/>
      <c r="P37" s="174"/>
      <c r="Q37" s="165">
        <v>0.1</v>
      </c>
      <c r="R37" s="165"/>
      <c r="S37" s="165">
        <v>0.1</v>
      </c>
      <c r="T37" s="165"/>
      <c r="U37" s="165">
        <v>0.2</v>
      </c>
      <c r="V37" s="144">
        <v>65.2</v>
      </c>
      <c r="W37" s="144">
        <v>35</v>
      </c>
    </row>
    <row r="38" spans="1:23" s="89" customFormat="1" x14ac:dyDescent="0.25">
      <c r="A38" s="147" t="s">
        <v>36</v>
      </c>
      <c r="B38" s="147" t="s">
        <v>135</v>
      </c>
      <c r="C38" s="148" t="s">
        <v>133</v>
      </c>
      <c r="D38" s="149">
        <v>64</v>
      </c>
      <c r="E38" s="150">
        <v>1</v>
      </c>
      <c r="F38" s="151">
        <v>0.1</v>
      </c>
      <c r="G38" s="152">
        <v>0.06</v>
      </c>
      <c r="H38" s="198">
        <v>1</v>
      </c>
      <c r="I38" s="151">
        <v>0.1</v>
      </c>
      <c r="J38" s="152">
        <v>0.14000000000000001</v>
      </c>
      <c r="K38" s="149">
        <v>10</v>
      </c>
      <c r="L38" s="187">
        <v>1</v>
      </c>
      <c r="M38" s="152">
        <v>0.55000000000000004</v>
      </c>
      <c r="N38" s="150">
        <v>3.1</v>
      </c>
      <c r="O38" s="166">
        <v>0.1</v>
      </c>
      <c r="P38" s="175"/>
      <c r="Q38" s="166">
        <v>0.1</v>
      </c>
      <c r="R38" s="166">
        <v>0.1</v>
      </c>
      <c r="S38" s="166">
        <v>0.1</v>
      </c>
      <c r="T38" s="166"/>
      <c r="U38" s="166">
        <v>0.4</v>
      </c>
      <c r="V38" s="150">
        <v>64.400000000000006</v>
      </c>
      <c r="W38" s="150">
        <v>36</v>
      </c>
    </row>
    <row r="39" spans="1:23" s="89" customFormat="1" x14ac:dyDescent="0.25">
      <c r="A39" s="147" t="s">
        <v>36</v>
      </c>
      <c r="B39" s="147" t="s">
        <v>134</v>
      </c>
      <c r="C39" s="148" t="s">
        <v>133</v>
      </c>
      <c r="D39" s="149">
        <v>64</v>
      </c>
      <c r="E39" s="150">
        <v>2</v>
      </c>
      <c r="F39" s="151">
        <v>0.25</v>
      </c>
      <c r="G39" s="152">
        <v>0.06</v>
      </c>
      <c r="H39" s="198">
        <v>1</v>
      </c>
      <c r="I39" s="151">
        <v>0.125</v>
      </c>
      <c r="J39" s="152">
        <v>0.14000000000000001</v>
      </c>
      <c r="K39" s="149">
        <v>8</v>
      </c>
      <c r="L39" s="187">
        <v>1</v>
      </c>
      <c r="M39" s="152">
        <v>0.55000000000000004</v>
      </c>
      <c r="N39" s="150">
        <v>2.5</v>
      </c>
      <c r="O39" s="166">
        <v>0.1</v>
      </c>
      <c r="P39" s="175"/>
      <c r="Q39" s="166">
        <v>0.1</v>
      </c>
      <c r="R39" s="166"/>
      <c r="S39" s="166">
        <v>0.1</v>
      </c>
      <c r="T39" s="166"/>
      <c r="U39" s="166">
        <v>0.3</v>
      </c>
      <c r="V39" s="150">
        <v>64.3</v>
      </c>
      <c r="W39" s="150">
        <v>37</v>
      </c>
    </row>
    <row r="40" spans="1:23" s="89" customFormat="1" x14ac:dyDescent="0.25">
      <c r="A40" s="104" t="s">
        <v>56</v>
      </c>
      <c r="B40" s="104" t="s">
        <v>58</v>
      </c>
      <c r="C40" s="105" t="s">
        <v>133</v>
      </c>
      <c r="D40" s="106">
        <v>63</v>
      </c>
      <c r="E40" s="107">
        <v>0</v>
      </c>
      <c r="F40" s="108">
        <v>0</v>
      </c>
      <c r="G40" s="109">
        <v>0.06</v>
      </c>
      <c r="H40" s="190">
        <v>5</v>
      </c>
      <c r="I40" s="108">
        <v>0.125</v>
      </c>
      <c r="J40" s="109">
        <v>0.14000000000000001</v>
      </c>
      <c r="K40" s="106">
        <v>20</v>
      </c>
      <c r="L40" s="180">
        <v>0.5</v>
      </c>
      <c r="M40" s="109">
        <v>0.55000000000000004</v>
      </c>
      <c r="N40" s="107">
        <v>1.45</v>
      </c>
      <c r="O40" s="159"/>
      <c r="P40" s="167"/>
      <c r="Q40" s="159"/>
      <c r="R40" s="159"/>
      <c r="S40" s="159">
        <v>0.1</v>
      </c>
      <c r="T40" s="159">
        <v>0.2</v>
      </c>
      <c r="U40" s="159">
        <v>0.3</v>
      </c>
      <c r="V40" s="107">
        <v>63.3</v>
      </c>
      <c r="W40" s="107">
        <v>38</v>
      </c>
    </row>
    <row r="41" spans="1:23" s="89" customFormat="1" x14ac:dyDescent="0.25">
      <c r="A41" s="104" t="s">
        <v>126</v>
      </c>
      <c r="B41" s="104" t="s">
        <v>127</v>
      </c>
      <c r="C41" s="105" t="s">
        <v>38</v>
      </c>
      <c r="D41" s="106">
        <v>63</v>
      </c>
      <c r="E41" s="107">
        <v>2</v>
      </c>
      <c r="F41" s="108">
        <v>2.9399999999999999E-2</v>
      </c>
      <c r="G41" s="109">
        <v>0.06</v>
      </c>
      <c r="H41" s="190">
        <v>14</v>
      </c>
      <c r="I41" s="108">
        <v>0.1138</v>
      </c>
      <c r="J41" s="109">
        <v>0.14000000000000001</v>
      </c>
      <c r="K41" s="106">
        <v>39</v>
      </c>
      <c r="L41" s="180">
        <v>0.31709999999999999</v>
      </c>
      <c r="M41" s="109">
        <v>0.55000000000000004</v>
      </c>
      <c r="N41" s="107">
        <v>1.56</v>
      </c>
      <c r="O41" s="159"/>
      <c r="P41" s="167"/>
      <c r="Q41" s="159"/>
      <c r="R41" s="159">
        <v>0.1</v>
      </c>
      <c r="S41" s="159"/>
      <c r="T41" s="159">
        <v>0.1</v>
      </c>
      <c r="U41" s="159">
        <v>0.2</v>
      </c>
      <c r="V41" s="107">
        <v>63.2</v>
      </c>
      <c r="W41" s="107">
        <v>39</v>
      </c>
    </row>
    <row r="42" spans="1:23" s="89" customFormat="1" x14ac:dyDescent="0.25">
      <c r="A42" s="104" t="s">
        <v>53</v>
      </c>
      <c r="B42" s="104" t="s">
        <v>177</v>
      </c>
      <c r="C42" s="105" t="s">
        <v>38</v>
      </c>
      <c r="D42" s="106">
        <v>63</v>
      </c>
      <c r="E42" s="107">
        <v>0</v>
      </c>
      <c r="F42" s="108">
        <v>0</v>
      </c>
      <c r="G42" s="109">
        <v>0.06</v>
      </c>
      <c r="H42" s="190">
        <v>14</v>
      </c>
      <c r="I42" s="108">
        <v>0.25</v>
      </c>
      <c r="J42" s="109">
        <v>0.14000000000000001</v>
      </c>
      <c r="K42" s="106">
        <v>13</v>
      </c>
      <c r="L42" s="180">
        <v>0.2321</v>
      </c>
      <c r="M42" s="109">
        <v>0.55000000000000004</v>
      </c>
      <c r="N42" s="107">
        <v>1.23</v>
      </c>
      <c r="O42" s="159"/>
      <c r="P42" s="167">
        <v>0.1</v>
      </c>
      <c r="Q42" s="159"/>
      <c r="R42" s="159"/>
      <c r="S42" s="159"/>
      <c r="T42" s="159"/>
      <c r="U42" s="159">
        <v>0.1</v>
      </c>
      <c r="V42" s="107">
        <v>63.1</v>
      </c>
      <c r="W42" s="107">
        <v>40</v>
      </c>
    </row>
    <row r="43" spans="1:23" s="89" customFormat="1" x14ac:dyDescent="0.25">
      <c r="A43" s="99" t="s">
        <v>48</v>
      </c>
      <c r="B43" s="99" t="s">
        <v>167</v>
      </c>
      <c r="C43" s="100" t="s">
        <v>124</v>
      </c>
      <c r="D43" s="101">
        <v>61.5</v>
      </c>
      <c r="E43" s="98">
        <v>4</v>
      </c>
      <c r="F43" s="102">
        <v>0.1081</v>
      </c>
      <c r="G43" s="103">
        <v>0.06</v>
      </c>
      <c r="H43" s="189">
        <v>1</v>
      </c>
      <c r="I43" s="102">
        <v>2.7E-2</v>
      </c>
      <c r="J43" s="103">
        <v>0.14000000000000001</v>
      </c>
      <c r="K43" s="101">
        <v>37</v>
      </c>
      <c r="L43" s="179">
        <v>1</v>
      </c>
      <c r="M43" s="103">
        <v>0.55000000000000004</v>
      </c>
      <c r="N43" s="98">
        <v>2.59</v>
      </c>
      <c r="O43" s="158"/>
      <c r="P43" s="168"/>
      <c r="Q43" s="158"/>
      <c r="R43" s="158"/>
      <c r="S43" s="158"/>
      <c r="T43" s="158"/>
      <c r="U43" s="158"/>
      <c r="V43" s="98">
        <v>62</v>
      </c>
      <c r="W43" s="98">
        <v>41</v>
      </c>
    </row>
    <row r="44" spans="1:23" s="89" customFormat="1" x14ac:dyDescent="0.25">
      <c r="A44" s="110" t="s">
        <v>154</v>
      </c>
      <c r="B44" s="110" t="s">
        <v>156</v>
      </c>
      <c r="C44" s="111" t="s">
        <v>133</v>
      </c>
      <c r="D44" s="112">
        <v>61.25</v>
      </c>
      <c r="E44" s="113">
        <v>1</v>
      </c>
      <c r="F44" s="114">
        <v>8.3299999999999999E-2</v>
      </c>
      <c r="G44" s="115">
        <v>0.06</v>
      </c>
      <c r="H44" s="191">
        <v>1</v>
      </c>
      <c r="I44" s="114">
        <v>8.3299999999999999E-2</v>
      </c>
      <c r="J44" s="115">
        <v>0.14000000000000001</v>
      </c>
      <c r="K44" s="112">
        <v>12</v>
      </c>
      <c r="L44" s="181">
        <v>1</v>
      </c>
      <c r="M44" s="115">
        <v>0.55000000000000004</v>
      </c>
      <c r="N44" s="113">
        <v>2.92</v>
      </c>
      <c r="O44" s="160">
        <v>0.1</v>
      </c>
      <c r="P44" s="169"/>
      <c r="Q44" s="160">
        <v>0.1</v>
      </c>
      <c r="R44" s="160">
        <v>0.1</v>
      </c>
      <c r="S44" s="160">
        <v>0.1</v>
      </c>
      <c r="T44" s="160"/>
      <c r="U44" s="160">
        <v>0.4</v>
      </c>
      <c r="V44" s="113">
        <v>61.4</v>
      </c>
      <c r="W44" s="113">
        <v>42</v>
      </c>
    </row>
    <row r="45" spans="1:23" x14ac:dyDescent="0.25">
      <c r="A45" s="110" t="s">
        <v>143</v>
      </c>
      <c r="B45" s="110" t="s">
        <v>145</v>
      </c>
      <c r="C45" s="111" t="s">
        <v>133</v>
      </c>
      <c r="D45" s="112">
        <v>61.25</v>
      </c>
      <c r="E45" s="113">
        <v>5</v>
      </c>
      <c r="F45" s="114">
        <v>0.1163</v>
      </c>
      <c r="G45" s="115">
        <v>0.06</v>
      </c>
      <c r="H45" s="191">
        <v>6</v>
      </c>
      <c r="I45" s="114">
        <v>8.4500000000000006E-2</v>
      </c>
      <c r="J45" s="115">
        <v>0.14000000000000001</v>
      </c>
      <c r="K45" s="112">
        <v>45</v>
      </c>
      <c r="L45" s="181">
        <v>0.63380000000000003</v>
      </c>
      <c r="M45" s="115">
        <v>0.55000000000000004</v>
      </c>
      <c r="N45" s="113">
        <v>1.96</v>
      </c>
      <c r="O45" s="160">
        <v>0.1</v>
      </c>
      <c r="P45" s="169"/>
      <c r="Q45" s="160">
        <v>0.1</v>
      </c>
      <c r="R45" s="160"/>
      <c r="S45" s="160">
        <v>0.1</v>
      </c>
      <c r="T45" s="160"/>
      <c r="U45" s="160">
        <v>0.3</v>
      </c>
      <c r="V45" s="113">
        <v>61.3</v>
      </c>
      <c r="W45" s="113">
        <v>43</v>
      </c>
    </row>
    <row r="46" spans="1:23" x14ac:dyDescent="0.25">
      <c r="A46" s="116" t="s">
        <v>146</v>
      </c>
      <c r="B46" s="116" t="s">
        <v>148</v>
      </c>
      <c r="C46" s="117" t="s">
        <v>133</v>
      </c>
      <c r="D46" s="118">
        <v>60</v>
      </c>
      <c r="E46" s="119">
        <v>0</v>
      </c>
      <c r="F46" s="120">
        <v>0</v>
      </c>
      <c r="G46" s="121">
        <v>0.06</v>
      </c>
      <c r="H46" s="192">
        <v>1</v>
      </c>
      <c r="I46" s="120">
        <v>0.2</v>
      </c>
      <c r="J46" s="121">
        <v>0.14000000000000001</v>
      </c>
      <c r="K46" s="118">
        <v>5</v>
      </c>
      <c r="L46" s="182">
        <v>1</v>
      </c>
      <c r="M46" s="121">
        <v>0.55000000000000004</v>
      </c>
      <c r="N46" s="119">
        <v>1.8</v>
      </c>
      <c r="O46" s="161"/>
      <c r="P46" s="170">
        <v>0.1</v>
      </c>
      <c r="Q46" s="161">
        <v>0.1</v>
      </c>
      <c r="R46" s="161">
        <v>0.1</v>
      </c>
      <c r="S46" s="161"/>
      <c r="T46" s="161">
        <v>0.3</v>
      </c>
      <c r="U46" s="161">
        <v>0.5</v>
      </c>
      <c r="V46" s="119">
        <v>60.5</v>
      </c>
      <c r="W46" s="119">
        <v>44</v>
      </c>
    </row>
    <row r="47" spans="1:23" x14ac:dyDescent="0.25">
      <c r="A47" s="116" t="s">
        <v>56</v>
      </c>
      <c r="B47" s="116" t="s">
        <v>57</v>
      </c>
      <c r="C47" s="117" t="s">
        <v>133</v>
      </c>
      <c r="D47" s="118">
        <v>60</v>
      </c>
      <c r="E47" s="119">
        <v>1</v>
      </c>
      <c r="F47" s="120">
        <v>8.3299999999999999E-2</v>
      </c>
      <c r="G47" s="121">
        <v>0.06</v>
      </c>
      <c r="H47" s="192">
        <v>1</v>
      </c>
      <c r="I47" s="120">
        <v>5.5599999999999997E-2</v>
      </c>
      <c r="J47" s="121">
        <v>0.14000000000000001</v>
      </c>
      <c r="K47" s="118">
        <v>12</v>
      </c>
      <c r="L47" s="182">
        <v>0.66669999999999996</v>
      </c>
      <c r="M47" s="121">
        <v>0.55000000000000004</v>
      </c>
      <c r="N47" s="119">
        <v>1.75</v>
      </c>
      <c r="O47" s="161">
        <v>0.1</v>
      </c>
      <c r="P47" s="170"/>
      <c r="Q47" s="161">
        <v>0.1</v>
      </c>
      <c r="R47" s="161"/>
      <c r="S47" s="161">
        <v>0.1</v>
      </c>
      <c r="T47" s="161">
        <v>0.2</v>
      </c>
      <c r="U47" s="161">
        <v>0.4</v>
      </c>
      <c r="V47" s="119">
        <v>60.4</v>
      </c>
      <c r="W47" s="119">
        <v>45</v>
      </c>
    </row>
    <row r="48" spans="1:23" x14ac:dyDescent="0.25">
      <c r="A48" s="116" t="s">
        <v>130</v>
      </c>
      <c r="B48" s="116" t="s">
        <v>131</v>
      </c>
      <c r="C48" s="117" t="s">
        <v>124</v>
      </c>
      <c r="D48" s="118">
        <v>60</v>
      </c>
      <c r="E48" s="119">
        <v>0</v>
      </c>
      <c r="F48" s="120">
        <v>0</v>
      </c>
      <c r="G48" s="121">
        <v>0.06</v>
      </c>
      <c r="H48" s="192">
        <v>7</v>
      </c>
      <c r="I48" s="120">
        <v>0.29170000000000001</v>
      </c>
      <c r="J48" s="121">
        <v>0.14000000000000001</v>
      </c>
      <c r="K48" s="118">
        <v>20</v>
      </c>
      <c r="L48" s="182">
        <v>0.83330000000000004</v>
      </c>
      <c r="M48" s="121">
        <v>0.55000000000000004</v>
      </c>
      <c r="N48" s="119">
        <v>1.65</v>
      </c>
      <c r="O48" s="161"/>
      <c r="P48" s="170">
        <v>0.1</v>
      </c>
      <c r="Q48" s="161">
        <v>0.1</v>
      </c>
      <c r="R48" s="161"/>
      <c r="S48" s="161"/>
      <c r="T48" s="161">
        <v>0.1</v>
      </c>
      <c r="U48" s="161">
        <v>0.3</v>
      </c>
      <c r="V48" s="119">
        <v>60.3</v>
      </c>
      <c r="W48" s="119">
        <v>46</v>
      </c>
    </row>
    <row r="49" spans="1:23" x14ac:dyDescent="0.25">
      <c r="A49" s="116" t="s">
        <v>203</v>
      </c>
      <c r="B49" s="116" t="s">
        <v>205</v>
      </c>
      <c r="C49" s="117" t="s">
        <v>38</v>
      </c>
      <c r="D49" s="118">
        <v>60</v>
      </c>
      <c r="E49" s="119">
        <v>0</v>
      </c>
      <c r="F49" s="120">
        <v>0</v>
      </c>
      <c r="G49" s="121">
        <v>0.06</v>
      </c>
      <c r="H49" s="192">
        <v>0</v>
      </c>
      <c r="I49" s="120">
        <v>0</v>
      </c>
      <c r="J49" s="121">
        <v>0.14000000000000001</v>
      </c>
      <c r="K49" s="118">
        <v>6</v>
      </c>
      <c r="L49" s="182">
        <v>0.66669999999999996</v>
      </c>
      <c r="M49" s="121">
        <v>0.55000000000000004</v>
      </c>
      <c r="N49" s="119">
        <v>1.67</v>
      </c>
      <c r="O49" s="161"/>
      <c r="P49" s="170"/>
      <c r="Q49" s="161">
        <v>0.1</v>
      </c>
      <c r="R49" s="161"/>
      <c r="S49" s="161"/>
      <c r="T49" s="161">
        <v>0.1</v>
      </c>
      <c r="U49" s="161">
        <v>0.2</v>
      </c>
      <c r="V49" s="119">
        <v>60.2</v>
      </c>
      <c r="W49" s="119">
        <v>47</v>
      </c>
    </row>
    <row r="50" spans="1:23" x14ac:dyDescent="0.25">
      <c r="A50" s="116" t="s">
        <v>146</v>
      </c>
      <c r="B50" s="116" t="s">
        <v>150</v>
      </c>
      <c r="C50" s="117" t="s">
        <v>133</v>
      </c>
      <c r="D50" s="118">
        <v>60</v>
      </c>
      <c r="E50" s="119">
        <v>0</v>
      </c>
      <c r="F50" s="120">
        <v>0</v>
      </c>
      <c r="G50" s="121">
        <v>0.06</v>
      </c>
      <c r="H50" s="192">
        <v>2</v>
      </c>
      <c r="I50" s="120">
        <v>0.1333</v>
      </c>
      <c r="J50" s="121">
        <v>0.14000000000000001</v>
      </c>
      <c r="K50" s="118">
        <v>9</v>
      </c>
      <c r="L50" s="182">
        <v>0.6</v>
      </c>
      <c r="M50" s="121">
        <v>0.55000000000000004</v>
      </c>
      <c r="N50" s="119">
        <v>1.67</v>
      </c>
      <c r="O50" s="161"/>
      <c r="P50" s="170"/>
      <c r="Q50" s="161">
        <v>0.1</v>
      </c>
      <c r="R50" s="161"/>
      <c r="S50" s="161"/>
      <c r="T50" s="161"/>
      <c r="U50" s="161">
        <v>0.1</v>
      </c>
      <c r="V50" s="119">
        <v>60.1</v>
      </c>
      <c r="W50" s="119">
        <v>48</v>
      </c>
    </row>
    <row r="51" spans="1:23" x14ac:dyDescent="0.25">
      <c r="A51" s="122" t="s">
        <v>143</v>
      </c>
      <c r="B51" s="122" t="s">
        <v>144</v>
      </c>
      <c r="C51" s="123" t="s">
        <v>38</v>
      </c>
      <c r="D51" s="124">
        <v>59.25</v>
      </c>
      <c r="E51" s="125">
        <v>2</v>
      </c>
      <c r="F51" s="126">
        <v>5.8799999999999998E-2</v>
      </c>
      <c r="G51" s="127">
        <v>0.06</v>
      </c>
      <c r="H51" s="193">
        <v>10</v>
      </c>
      <c r="I51" s="126">
        <v>0.24390000000000001</v>
      </c>
      <c r="J51" s="127">
        <v>0.14000000000000001</v>
      </c>
      <c r="K51" s="124">
        <v>22</v>
      </c>
      <c r="L51" s="183">
        <v>0.53659999999999997</v>
      </c>
      <c r="M51" s="127">
        <v>0.55000000000000004</v>
      </c>
      <c r="N51" s="125">
        <v>1.77</v>
      </c>
      <c r="O51" s="162">
        <v>0.1</v>
      </c>
      <c r="P51" s="171">
        <v>0.1</v>
      </c>
      <c r="Q51" s="162"/>
      <c r="R51" s="162">
        <v>0.1</v>
      </c>
      <c r="S51" s="162"/>
      <c r="T51" s="162"/>
      <c r="U51" s="162">
        <v>0.3</v>
      </c>
      <c r="V51" s="125">
        <v>59.3</v>
      </c>
      <c r="W51" s="125">
        <v>49</v>
      </c>
    </row>
    <row r="52" spans="1:23" x14ac:dyDescent="0.25">
      <c r="A52" s="122" t="s">
        <v>48</v>
      </c>
      <c r="B52" s="122" t="s">
        <v>171</v>
      </c>
      <c r="C52" s="123" t="s">
        <v>133</v>
      </c>
      <c r="D52" s="124">
        <v>58.5</v>
      </c>
      <c r="E52" s="125">
        <v>0</v>
      </c>
      <c r="F52" s="126">
        <v>0</v>
      </c>
      <c r="G52" s="127">
        <v>0.06</v>
      </c>
      <c r="H52" s="193">
        <v>0</v>
      </c>
      <c r="I52" s="126">
        <v>0</v>
      </c>
      <c r="J52" s="127">
        <v>0.14000000000000001</v>
      </c>
      <c r="K52" s="124">
        <v>1</v>
      </c>
      <c r="L52" s="183">
        <v>1</v>
      </c>
      <c r="M52" s="127">
        <v>0.55000000000000004</v>
      </c>
      <c r="N52" s="125">
        <v>1</v>
      </c>
      <c r="O52" s="162"/>
      <c r="P52" s="171"/>
      <c r="Q52" s="162">
        <v>0.1</v>
      </c>
      <c r="R52" s="162"/>
      <c r="S52" s="162"/>
      <c r="T52" s="162"/>
      <c r="U52" s="162">
        <v>0.1</v>
      </c>
      <c r="V52" s="125">
        <v>59.1</v>
      </c>
      <c r="W52" s="125">
        <v>50</v>
      </c>
    </row>
    <row r="53" spans="1:23" x14ac:dyDescent="0.25">
      <c r="A53" s="99" t="s">
        <v>174</v>
      </c>
      <c r="B53" s="99" t="s">
        <v>175</v>
      </c>
      <c r="C53" s="100" t="s">
        <v>38</v>
      </c>
      <c r="D53" s="101">
        <v>58</v>
      </c>
      <c r="E53" s="98">
        <v>0</v>
      </c>
      <c r="F53" s="102">
        <v>0</v>
      </c>
      <c r="G53" s="103">
        <v>0.06</v>
      </c>
      <c r="H53" s="189">
        <v>4</v>
      </c>
      <c r="I53" s="102">
        <v>0.1333</v>
      </c>
      <c r="J53" s="103">
        <v>0.14000000000000001</v>
      </c>
      <c r="K53" s="101">
        <v>2</v>
      </c>
      <c r="L53" s="179">
        <v>6.6699999999999995E-2</v>
      </c>
      <c r="M53" s="103">
        <v>0.55000000000000004</v>
      </c>
      <c r="N53" s="98">
        <v>1.5</v>
      </c>
      <c r="O53" s="158"/>
      <c r="P53" s="168"/>
      <c r="Q53" s="158"/>
      <c r="R53" s="158"/>
      <c r="S53" s="158"/>
      <c r="T53" s="158"/>
      <c r="U53" s="158"/>
      <c r="V53" s="98">
        <v>58</v>
      </c>
      <c r="W53" s="98">
        <v>51</v>
      </c>
    </row>
    <row r="54" spans="1:23" x14ac:dyDescent="0.25">
      <c r="A54" s="99" t="s">
        <v>48</v>
      </c>
      <c r="B54" s="99" t="s">
        <v>169</v>
      </c>
      <c r="C54" s="100" t="s">
        <v>133</v>
      </c>
      <c r="D54" s="101">
        <v>56.5</v>
      </c>
      <c r="E54" s="98">
        <v>5</v>
      </c>
      <c r="F54" s="102">
        <v>0.1923</v>
      </c>
      <c r="G54" s="103">
        <v>0.06</v>
      </c>
      <c r="H54" s="189">
        <v>6</v>
      </c>
      <c r="I54" s="102">
        <v>0.1053</v>
      </c>
      <c r="J54" s="103">
        <v>0.14000000000000001</v>
      </c>
      <c r="K54" s="101">
        <v>29</v>
      </c>
      <c r="L54" s="179">
        <v>0.50880000000000003</v>
      </c>
      <c r="M54" s="103">
        <v>0.55000000000000004</v>
      </c>
      <c r="N54" s="98">
        <v>1.38</v>
      </c>
      <c r="O54" s="158"/>
      <c r="P54" s="168"/>
      <c r="Q54" s="158"/>
      <c r="R54" s="158"/>
      <c r="S54" s="158"/>
      <c r="T54" s="158"/>
      <c r="U54" s="158"/>
      <c r="V54" s="98">
        <v>57</v>
      </c>
      <c r="W54" s="98">
        <v>52</v>
      </c>
    </row>
    <row r="55" spans="1:23" x14ac:dyDescent="0.25">
      <c r="A55" s="128" t="s">
        <v>154</v>
      </c>
      <c r="B55" s="128" t="s">
        <v>157</v>
      </c>
      <c r="C55" s="129" t="s">
        <v>133</v>
      </c>
      <c r="D55" s="130">
        <v>56.25</v>
      </c>
      <c r="E55" s="131">
        <v>0</v>
      </c>
      <c r="F55" s="132">
        <v>0</v>
      </c>
      <c r="G55" s="133">
        <v>0.06</v>
      </c>
      <c r="H55" s="195">
        <v>0</v>
      </c>
      <c r="I55" s="132">
        <v>0</v>
      </c>
      <c r="J55" s="133">
        <v>0.14000000000000001</v>
      </c>
      <c r="K55" s="130">
        <v>10</v>
      </c>
      <c r="L55" s="184">
        <v>1</v>
      </c>
      <c r="M55" s="133">
        <v>0.55000000000000004</v>
      </c>
      <c r="N55" s="131">
        <v>1.9</v>
      </c>
      <c r="O55" s="163"/>
      <c r="P55" s="172"/>
      <c r="Q55" s="163">
        <v>0.1</v>
      </c>
      <c r="R55" s="163">
        <v>0.1</v>
      </c>
      <c r="S55" s="163">
        <v>0.1</v>
      </c>
      <c r="T55" s="163">
        <v>0.1</v>
      </c>
      <c r="U55" s="163">
        <v>0.4</v>
      </c>
      <c r="V55" s="131">
        <v>56.4</v>
      </c>
      <c r="W55" s="131">
        <v>53</v>
      </c>
    </row>
    <row r="56" spans="1:23" x14ac:dyDescent="0.25">
      <c r="A56" s="128" t="s">
        <v>140</v>
      </c>
      <c r="B56" s="128" t="s">
        <v>141</v>
      </c>
      <c r="C56" s="129" t="s">
        <v>38</v>
      </c>
      <c r="D56" s="130">
        <v>55.5</v>
      </c>
      <c r="E56" s="131">
        <v>1</v>
      </c>
      <c r="F56" s="132">
        <v>7.6899999999999996E-2</v>
      </c>
      <c r="G56" s="133">
        <v>0.06</v>
      </c>
      <c r="H56" s="195">
        <v>13</v>
      </c>
      <c r="I56" s="132">
        <v>1</v>
      </c>
      <c r="J56" s="133">
        <v>0.14000000000000001</v>
      </c>
      <c r="K56" s="130">
        <v>8</v>
      </c>
      <c r="L56" s="184">
        <v>0.61539999999999995</v>
      </c>
      <c r="M56" s="133">
        <v>0.55000000000000004</v>
      </c>
      <c r="N56" s="131">
        <v>1.63</v>
      </c>
      <c r="O56" s="163">
        <v>0.1</v>
      </c>
      <c r="P56" s="172">
        <v>0.1</v>
      </c>
      <c r="Q56" s="163">
        <v>0.1</v>
      </c>
      <c r="R56" s="163"/>
      <c r="S56" s="163"/>
      <c r="T56" s="163"/>
      <c r="U56" s="163">
        <v>0.3</v>
      </c>
      <c r="V56" s="131">
        <v>56.3</v>
      </c>
      <c r="W56" s="131">
        <v>54</v>
      </c>
    </row>
    <row r="57" spans="1:23" x14ac:dyDescent="0.25">
      <c r="A57" s="134" t="s">
        <v>158</v>
      </c>
      <c r="B57" s="134" t="s">
        <v>159</v>
      </c>
      <c r="C57" s="135" t="s">
        <v>133</v>
      </c>
      <c r="D57" s="136">
        <v>55</v>
      </c>
      <c r="E57" s="137">
        <v>2</v>
      </c>
      <c r="F57" s="138">
        <v>7.6899999999999996E-2</v>
      </c>
      <c r="G57" s="139">
        <v>0.06</v>
      </c>
      <c r="H57" s="196">
        <v>2</v>
      </c>
      <c r="I57" s="138">
        <v>6.25E-2</v>
      </c>
      <c r="J57" s="139">
        <v>0.14000000000000001</v>
      </c>
      <c r="K57" s="136">
        <v>28</v>
      </c>
      <c r="L57" s="185">
        <v>0.875</v>
      </c>
      <c r="M57" s="139">
        <v>0.55000000000000004</v>
      </c>
      <c r="N57" s="137">
        <v>2.21</v>
      </c>
      <c r="O57" s="164">
        <v>0.1</v>
      </c>
      <c r="P57" s="173"/>
      <c r="Q57" s="164">
        <v>0.1</v>
      </c>
      <c r="R57" s="164">
        <v>0.1</v>
      </c>
      <c r="S57" s="164">
        <v>0.1</v>
      </c>
      <c r="T57" s="164"/>
      <c r="U57" s="164">
        <v>0.4</v>
      </c>
      <c r="V57" s="137">
        <v>55.4</v>
      </c>
      <c r="W57" s="137">
        <v>55</v>
      </c>
    </row>
    <row r="58" spans="1:23" x14ac:dyDescent="0.25">
      <c r="A58" s="140" t="s">
        <v>203</v>
      </c>
      <c r="B58" s="140" t="s">
        <v>215</v>
      </c>
      <c r="C58" s="137" t="s">
        <v>38</v>
      </c>
      <c r="D58" s="136">
        <v>55</v>
      </c>
      <c r="E58" s="137"/>
      <c r="F58" s="138"/>
      <c r="G58" s="139">
        <v>0.06</v>
      </c>
      <c r="H58" s="199"/>
      <c r="I58" s="138"/>
      <c r="J58" s="139">
        <v>0.14000000000000001</v>
      </c>
      <c r="K58" s="137"/>
      <c r="L58" s="185"/>
      <c r="M58" s="139">
        <v>0.55000000000000004</v>
      </c>
      <c r="N58" s="137"/>
      <c r="O58" s="164"/>
      <c r="P58" s="173"/>
      <c r="Q58" s="164"/>
      <c r="R58" s="164"/>
      <c r="S58" s="164"/>
      <c r="T58" s="164"/>
      <c r="U58" s="164">
        <v>0</v>
      </c>
      <c r="V58" s="137">
        <v>55</v>
      </c>
      <c r="W58" s="199">
        <v>56</v>
      </c>
    </row>
    <row r="59" spans="1:23" x14ac:dyDescent="0.25">
      <c r="A59" s="99" t="s">
        <v>138</v>
      </c>
      <c r="B59" s="99" t="s">
        <v>139</v>
      </c>
      <c r="C59" s="100" t="s">
        <v>133</v>
      </c>
      <c r="D59" s="101">
        <v>54.25</v>
      </c>
      <c r="E59" s="98">
        <v>3</v>
      </c>
      <c r="F59" s="102">
        <v>7.4999999999999997E-2</v>
      </c>
      <c r="G59" s="103">
        <v>0.06</v>
      </c>
      <c r="H59" s="189">
        <v>9</v>
      </c>
      <c r="I59" s="102">
        <v>0.14749999999999999</v>
      </c>
      <c r="J59" s="103">
        <v>0.14000000000000001</v>
      </c>
      <c r="K59" s="101">
        <v>43</v>
      </c>
      <c r="L59" s="179">
        <v>0.70489999999999997</v>
      </c>
      <c r="M59" s="103">
        <v>0.55000000000000004</v>
      </c>
      <c r="N59" s="98">
        <v>2.14</v>
      </c>
      <c r="O59" s="158"/>
      <c r="P59" s="168"/>
      <c r="Q59" s="158"/>
      <c r="R59" s="158"/>
      <c r="S59" s="158"/>
      <c r="T59" s="158"/>
      <c r="U59" s="158"/>
      <c r="V59" s="98">
        <v>54</v>
      </c>
      <c r="W59" s="98">
        <v>57</v>
      </c>
    </row>
    <row r="60" spans="1:23" x14ac:dyDescent="0.25">
      <c r="A60" s="99" t="s">
        <v>192</v>
      </c>
      <c r="B60" s="99" t="s">
        <v>193</v>
      </c>
      <c r="C60" s="100" t="s">
        <v>38</v>
      </c>
      <c r="D60" s="101">
        <v>52</v>
      </c>
      <c r="E60" s="98">
        <v>0</v>
      </c>
      <c r="F60" s="102">
        <v>0</v>
      </c>
      <c r="G60" s="103">
        <v>0.06</v>
      </c>
      <c r="H60" s="189">
        <v>3</v>
      </c>
      <c r="I60" s="102">
        <v>4.5499999999999999E-2</v>
      </c>
      <c r="J60" s="103">
        <v>0.14000000000000001</v>
      </c>
      <c r="K60" s="101">
        <v>25</v>
      </c>
      <c r="L60" s="179">
        <v>0.37880000000000003</v>
      </c>
      <c r="M60" s="103">
        <v>0.55000000000000004</v>
      </c>
      <c r="N60" s="98">
        <v>1.36</v>
      </c>
      <c r="O60" s="158"/>
      <c r="P60" s="168"/>
      <c r="Q60" s="158"/>
      <c r="R60" s="158"/>
      <c r="S60" s="158"/>
      <c r="T60" s="158"/>
      <c r="U60" s="158"/>
      <c r="V60" s="98">
        <v>52</v>
      </c>
      <c r="W60" s="98">
        <v>58</v>
      </c>
    </row>
    <row r="61" spans="1:23" x14ac:dyDescent="0.25">
      <c r="A61" s="141" t="s">
        <v>51</v>
      </c>
      <c r="B61" s="141" t="s">
        <v>52</v>
      </c>
      <c r="C61" s="142" t="s">
        <v>133</v>
      </c>
      <c r="D61" s="143">
        <v>49.5</v>
      </c>
      <c r="E61" s="144">
        <v>0</v>
      </c>
      <c r="F61" s="145">
        <v>0</v>
      </c>
      <c r="G61" s="146">
        <v>0.06</v>
      </c>
      <c r="H61" s="197">
        <v>2</v>
      </c>
      <c r="I61" s="145">
        <v>6.0600000000000001E-2</v>
      </c>
      <c r="J61" s="146">
        <v>0.14000000000000001</v>
      </c>
      <c r="K61" s="143">
        <v>19</v>
      </c>
      <c r="L61" s="186">
        <v>0.57579999999999998</v>
      </c>
      <c r="M61" s="146">
        <v>0.55000000000000004</v>
      </c>
      <c r="N61" s="144">
        <v>1.1100000000000001</v>
      </c>
      <c r="O61" s="165"/>
      <c r="P61" s="174"/>
      <c r="Q61" s="165">
        <v>0.1</v>
      </c>
      <c r="R61" s="165"/>
      <c r="S61" s="165">
        <v>0.1</v>
      </c>
      <c r="T61" s="165"/>
      <c r="U61" s="165">
        <v>0.2</v>
      </c>
      <c r="V61" s="144">
        <v>50.2</v>
      </c>
      <c r="W61" s="144">
        <v>59</v>
      </c>
    </row>
    <row r="62" spans="1:23" x14ac:dyDescent="0.25">
      <c r="A62" s="141" t="s">
        <v>198</v>
      </c>
      <c r="B62" s="141" t="s">
        <v>199</v>
      </c>
      <c r="C62" s="142" t="s">
        <v>38</v>
      </c>
      <c r="D62" s="143">
        <v>50</v>
      </c>
      <c r="E62" s="144">
        <v>0</v>
      </c>
      <c r="F62" s="145">
        <v>0</v>
      </c>
      <c r="G62" s="146">
        <v>0.06</v>
      </c>
      <c r="H62" s="197">
        <v>1</v>
      </c>
      <c r="I62" s="145">
        <v>6.6699999999999995E-2</v>
      </c>
      <c r="J62" s="146">
        <v>0.14000000000000001</v>
      </c>
      <c r="K62" s="143">
        <v>4</v>
      </c>
      <c r="L62" s="186">
        <v>0.26669999999999999</v>
      </c>
      <c r="M62" s="146">
        <v>0.55000000000000004</v>
      </c>
      <c r="N62" s="144">
        <v>1.5</v>
      </c>
      <c r="O62" s="165"/>
      <c r="P62" s="174"/>
      <c r="Q62" s="165"/>
      <c r="R62" s="165">
        <v>0.1</v>
      </c>
      <c r="S62" s="165"/>
      <c r="T62" s="165"/>
      <c r="U62" s="165">
        <v>0.1</v>
      </c>
      <c r="V62" s="144">
        <v>50.1</v>
      </c>
      <c r="W62" s="144">
        <v>60</v>
      </c>
    </row>
    <row r="63" spans="1:23" x14ac:dyDescent="0.25">
      <c r="A63" s="141" t="s">
        <v>208</v>
      </c>
      <c r="B63" s="141" t="s">
        <v>210</v>
      </c>
      <c r="C63" s="142" t="s">
        <v>38</v>
      </c>
      <c r="D63" s="143">
        <v>50</v>
      </c>
      <c r="E63" s="144"/>
      <c r="F63" s="145"/>
      <c r="G63" s="146">
        <v>0.06</v>
      </c>
      <c r="H63" s="200"/>
      <c r="I63" s="145"/>
      <c r="J63" s="146">
        <v>0.14000000000000001</v>
      </c>
      <c r="K63" s="144"/>
      <c r="L63" s="186"/>
      <c r="M63" s="146">
        <v>0.55000000000000004</v>
      </c>
      <c r="N63" s="144"/>
      <c r="O63" s="165"/>
      <c r="P63" s="174"/>
      <c r="Q63" s="165"/>
      <c r="R63" s="165"/>
      <c r="S63" s="165"/>
      <c r="T63" s="165"/>
      <c r="U63" s="165">
        <v>0</v>
      </c>
      <c r="V63" s="144">
        <v>50</v>
      </c>
      <c r="W63" s="200">
        <v>61</v>
      </c>
    </row>
    <row r="64" spans="1:23" x14ac:dyDescent="0.25">
      <c r="A64" s="99" t="s">
        <v>60</v>
      </c>
      <c r="B64" s="99" t="s">
        <v>194</v>
      </c>
      <c r="C64" s="100" t="s">
        <v>133</v>
      </c>
      <c r="D64" s="101">
        <v>49</v>
      </c>
      <c r="E64" s="98">
        <v>0</v>
      </c>
      <c r="F64" s="102">
        <v>0</v>
      </c>
      <c r="G64" s="103">
        <v>0.06</v>
      </c>
      <c r="H64" s="189">
        <v>0</v>
      </c>
      <c r="I64" s="102">
        <v>0</v>
      </c>
      <c r="J64" s="103">
        <v>0.14000000000000001</v>
      </c>
      <c r="K64" s="101">
        <v>7</v>
      </c>
      <c r="L64" s="179">
        <v>1</v>
      </c>
      <c r="M64" s="103">
        <v>0.55000000000000004</v>
      </c>
      <c r="N64" s="98">
        <v>1.86</v>
      </c>
      <c r="O64" s="158"/>
      <c r="P64" s="168"/>
      <c r="Q64" s="158"/>
      <c r="R64" s="158"/>
      <c r="S64" s="158"/>
      <c r="T64" s="158"/>
      <c r="U64" s="158"/>
      <c r="V64" s="98">
        <v>49</v>
      </c>
      <c r="W64" s="98">
        <v>62</v>
      </c>
    </row>
    <row r="65" spans="1:23" x14ac:dyDescent="0.25">
      <c r="A65" s="147" t="s">
        <v>203</v>
      </c>
      <c r="B65" s="147" t="s">
        <v>204</v>
      </c>
      <c r="C65" s="148" t="s">
        <v>38</v>
      </c>
      <c r="D65" s="149">
        <v>48</v>
      </c>
      <c r="E65" s="150">
        <v>0</v>
      </c>
      <c r="F65" s="151">
        <v>0</v>
      </c>
      <c r="G65" s="152">
        <v>0.06</v>
      </c>
      <c r="H65" s="198">
        <v>11</v>
      </c>
      <c r="I65" s="151">
        <v>0.12089999999999999</v>
      </c>
      <c r="J65" s="152">
        <v>0.14000000000000001</v>
      </c>
      <c r="K65" s="149">
        <v>57</v>
      </c>
      <c r="L65" s="187">
        <v>0.62639999999999996</v>
      </c>
      <c r="M65" s="152">
        <v>0.55000000000000004</v>
      </c>
      <c r="N65" s="150">
        <v>2.02</v>
      </c>
      <c r="O65" s="166"/>
      <c r="P65" s="175"/>
      <c r="Q65" s="166">
        <v>0.1</v>
      </c>
      <c r="R65" s="166">
        <v>0.1</v>
      </c>
      <c r="S65" s="166"/>
      <c r="T65" s="166">
        <v>0.1</v>
      </c>
      <c r="U65" s="166">
        <v>0.3</v>
      </c>
      <c r="V65" s="150">
        <v>48.3</v>
      </c>
      <c r="W65" s="150">
        <v>63</v>
      </c>
    </row>
    <row r="66" spans="1:23" x14ac:dyDescent="0.25">
      <c r="A66" s="147" t="s">
        <v>174</v>
      </c>
      <c r="B66" s="147" t="s">
        <v>176</v>
      </c>
      <c r="C66" s="148" t="s">
        <v>38</v>
      </c>
      <c r="D66" s="149">
        <v>48</v>
      </c>
      <c r="E66" s="150">
        <v>0</v>
      </c>
      <c r="F66" s="151">
        <v>0</v>
      </c>
      <c r="G66" s="152">
        <v>0.06</v>
      </c>
      <c r="H66" s="198">
        <v>3</v>
      </c>
      <c r="I66" s="151">
        <v>0.1154</v>
      </c>
      <c r="J66" s="152">
        <v>0.14000000000000001</v>
      </c>
      <c r="K66" s="149">
        <v>20</v>
      </c>
      <c r="L66" s="187">
        <v>0.76919999999999999</v>
      </c>
      <c r="M66" s="152">
        <v>0.55000000000000004</v>
      </c>
      <c r="N66" s="150">
        <v>1.35</v>
      </c>
      <c r="O66" s="166"/>
      <c r="P66" s="175"/>
      <c r="Q66" s="166">
        <v>0.1</v>
      </c>
      <c r="R66" s="166"/>
      <c r="S66" s="166"/>
      <c r="T66" s="166">
        <v>0.1</v>
      </c>
      <c r="U66" s="166">
        <v>0.2</v>
      </c>
      <c r="V66" s="150">
        <v>48.2</v>
      </c>
      <c r="W66" s="150">
        <v>64</v>
      </c>
    </row>
    <row r="67" spans="1:23" x14ac:dyDescent="0.25">
      <c r="A67" s="147" t="s">
        <v>61</v>
      </c>
      <c r="B67" s="147" t="s">
        <v>197</v>
      </c>
      <c r="C67" s="148" t="s">
        <v>38</v>
      </c>
      <c r="D67" s="149">
        <v>48</v>
      </c>
      <c r="E67" s="150">
        <v>0</v>
      </c>
      <c r="F67" s="151">
        <v>0</v>
      </c>
      <c r="G67" s="152">
        <v>0.06</v>
      </c>
      <c r="H67" s="198">
        <v>1</v>
      </c>
      <c r="I67" s="151">
        <v>4.7600000000000003E-2</v>
      </c>
      <c r="J67" s="152">
        <v>0.14000000000000001</v>
      </c>
      <c r="K67" s="149">
        <v>7</v>
      </c>
      <c r="L67" s="187">
        <v>0.33329999999999999</v>
      </c>
      <c r="M67" s="152">
        <v>0.55000000000000004</v>
      </c>
      <c r="N67" s="150">
        <v>1.29</v>
      </c>
      <c r="O67" s="166"/>
      <c r="P67" s="175"/>
      <c r="Q67" s="166"/>
      <c r="R67" s="166"/>
      <c r="S67" s="166"/>
      <c r="T67" s="166">
        <v>0.1</v>
      </c>
      <c r="U67" s="166">
        <v>0.1</v>
      </c>
      <c r="V67" s="150">
        <v>48.1</v>
      </c>
      <c r="W67" s="150">
        <v>65</v>
      </c>
    </row>
    <row r="68" spans="1:23" x14ac:dyDescent="0.25">
      <c r="A68" s="153" t="s">
        <v>211</v>
      </c>
      <c r="B68" s="153" t="s">
        <v>212</v>
      </c>
      <c r="C68" s="150" t="s">
        <v>38</v>
      </c>
      <c r="D68" s="149">
        <v>48.4</v>
      </c>
      <c r="E68" s="150"/>
      <c r="F68" s="151"/>
      <c r="G68" s="152">
        <v>0.06</v>
      </c>
      <c r="H68" s="201"/>
      <c r="I68" s="151"/>
      <c r="J68" s="152">
        <v>0.14000000000000001</v>
      </c>
      <c r="K68" s="150"/>
      <c r="L68" s="187"/>
      <c r="M68" s="152">
        <v>0.55000000000000004</v>
      </c>
      <c r="N68" s="150"/>
      <c r="O68" s="166"/>
      <c r="P68" s="175"/>
      <c r="Q68" s="166"/>
      <c r="R68" s="166"/>
      <c r="S68" s="166"/>
      <c r="T68" s="166"/>
      <c r="U68" s="166">
        <v>0</v>
      </c>
      <c r="V68" s="150">
        <v>48</v>
      </c>
      <c r="W68" s="201">
        <v>66</v>
      </c>
    </row>
    <row r="69" spans="1:23" x14ac:dyDescent="0.25">
      <c r="A69" s="99" t="s">
        <v>195</v>
      </c>
      <c r="B69" s="99" t="s">
        <v>196</v>
      </c>
      <c r="C69" s="100" t="s">
        <v>38</v>
      </c>
      <c r="D69" s="101">
        <v>46.7</v>
      </c>
      <c r="E69" s="98">
        <v>1</v>
      </c>
      <c r="F69" s="102">
        <v>0.33329999999999999</v>
      </c>
      <c r="G69" s="103">
        <v>0.06</v>
      </c>
      <c r="H69" s="189">
        <v>1</v>
      </c>
      <c r="I69" s="102">
        <v>0.33329999999999999</v>
      </c>
      <c r="J69" s="103">
        <v>0.14000000000000001</v>
      </c>
      <c r="K69" s="101">
        <v>2</v>
      </c>
      <c r="L69" s="179">
        <v>0.66669999999999996</v>
      </c>
      <c r="M69" s="103">
        <v>0.55000000000000004</v>
      </c>
      <c r="N69" s="98">
        <v>3.5</v>
      </c>
      <c r="O69" s="158"/>
      <c r="P69" s="168"/>
      <c r="Q69" s="158"/>
      <c r="R69" s="158"/>
      <c r="S69" s="158"/>
      <c r="T69" s="158"/>
      <c r="U69" s="158"/>
      <c r="V69" s="98">
        <v>47</v>
      </c>
      <c r="W69" s="98">
        <v>67</v>
      </c>
    </row>
    <row r="70" spans="1:23" x14ac:dyDescent="0.25">
      <c r="A70" s="104" t="s">
        <v>185</v>
      </c>
      <c r="B70" s="104" t="s">
        <v>189</v>
      </c>
      <c r="C70" s="105" t="s">
        <v>133</v>
      </c>
      <c r="D70" s="106">
        <v>45</v>
      </c>
      <c r="E70" s="107">
        <v>1</v>
      </c>
      <c r="F70" s="108">
        <v>8.3299999999999999E-2</v>
      </c>
      <c r="G70" s="109">
        <v>0.06</v>
      </c>
      <c r="H70" s="190">
        <v>1</v>
      </c>
      <c r="I70" s="108">
        <v>5.2600000000000001E-2</v>
      </c>
      <c r="J70" s="109">
        <v>0.14000000000000001</v>
      </c>
      <c r="K70" s="106">
        <v>11</v>
      </c>
      <c r="L70" s="180">
        <v>0.57889999999999997</v>
      </c>
      <c r="M70" s="109">
        <v>0.55000000000000004</v>
      </c>
      <c r="N70" s="107">
        <v>1.45</v>
      </c>
      <c r="O70" s="159"/>
      <c r="P70" s="167"/>
      <c r="Q70" s="159">
        <v>0.1</v>
      </c>
      <c r="R70" s="159"/>
      <c r="S70" s="159">
        <v>0.1</v>
      </c>
      <c r="T70" s="159">
        <v>0.1</v>
      </c>
      <c r="U70" s="159">
        <v>0.3</v>
      </c>
      <c r="V70" s="107">
        <v>45.3</v>
      </c>
      <c r="W70" s="107">
        <v>68</v>
      </c>
    </row>
    <row r="71" spans="1:23" x14ac:dyDescent="0.25">
      <c r="A71" s="104" t="s">
        <v>146</v>
      </c>
      <c r="B71" s="104" t="s">
        <v>152</v>
      </c>
      <c r="C71" s="105" t="s">
        <v>38</v>
      </c>
      <c r="D71" s="106">
        <v>45</v>
      </c>
      <c r="E71" s="107">
        <v>0</v>
      </c>
      <c r="F71" s="108">
        <v>0</v>
      </c>
      <c r="G71" s="109">
        <v>0.06</v>
      </c>
      <c r="H71" s="190">
        <v>2</v>
      </c>
      <c r="I71" s="108">
        <v>0.1333</v>
      </c>
      <c r="J71" s="109">
        <v>0.14000000000000001</v>
      </c>
      <c r="K71" s="106">
        <v>3</v>
      </c>
      <c r="L71" s="180">
        <v>0.2</v>
      </c>
      <c r="M71" s="109">
        <v>0.55000000000000004</v>
      </c>
      <c r="N71" s="107">
        <v>2</v>
      </c>
      <c r="O71" s="159"/>
      <c r="P71" s="167">
        <v>0.1</v>
      </c>
      <c r="Q71" s="159"/>
      <c r="R71" s="159">
        <v>0.1</v>
      </c>
      <c r="S71" s="159"/>
      <c r="T71" s="159"/>
      <c r="U71" s="159">
        <v>0.2</v>
      </c>
      <c r="V71" s="107">
        <v>45.2</v>
      </c>
      <c r="W71" s="107">
        <v>69</v>
      </c>
    </row>
    <row r="72" spans="1:23" x14ac:dyDescent="0.25">
      <c r="A72" s="104" t="s">
        <v>165</v>
      </c>
      <c r="B72" s="104" t="s">
        <v>166</v>
      </c>
      <c r="C72" s="105" t="s">
        <v>133</v>
      </c>
      <c r="D72" s="106">
        <v>45</v>
      </c>
      <c r="E72" s="107">
        <v>0</v>
      </c>
      <c r="F72" s="108">
        <v>0</v>
      </c>
      <c r="G72" s="109">
        <v>0.06</v>
      </c>
      <c r="H72" s="190">
        <v>0</v>
      </c>
      <c r="I72" s="108">
        <v>0</v>
      </c>
      <c r="J72" s="109">
        <v>0.14000000000000001</v>
      </c>
      <c r="K72" s="106">
        <v>13</v>
      </c>
      <c r="L72" s="180">
        <v>0.92859999999999998</v>
      </c>
      <c r="M72" s="109">
        <v>0.55000000000000004</v>
      </c>
      <c r="N72" s="107">
        <v>1.31</v>
      </c>
      <c r="O72" s="159"/>
      <c r="P72" s="167"/>
      <c r="Q72" s="159">
        <v>0.1</v>
      </c>
      <c r="R72" s="159"/>
      <c r="S72" s="159"/>
      <c r="T72" s="159"/>
      <c r="U72" s="159">
        <v>0.1</v>
      </c>
      <c r="V72" s="107">
        <v>45.1</v>
      </c>
      <c r="W72" s="107">
        <v>70</v>
      </c>
    </row>
    <row r="73" spans="1:23" x14ac:dyDescent="0.25">
      <c r="A73" s="110" t="s">
        <v>36</v>
      </c>
      <c r="B73" s="110" t="s">
        <v>37</v>
      </c>
      <c r="C73" s="111" t="s">
        <v>133</v>
      </c>
      <c r="D73" s="112">
        <v>44</v>
      </c>
      <c r="E73" s="113">
        <v>3</v>
      </c>
      <c r="F73" s="114">
        <v>0.5</v>
      </c>
      <c r="G73" s="115">
        <v>0.06</v>
      </c>
      <c r="H73" s="191">
        <v>0</v>
      </c>
      <c r="I73" s="114">
        <v>0</v>
      </c>
      <c r="J73" s="115">
        <v>0.14000000000000001</v>
      </c>
      <c r="K73" s="112">
        <v>5</v>
      </c>
      <c r="L73" s="181">
        <v>0.83330000000000004</v>
      </c>
      <c r="M73" s="115">
        <v>0.55000000000000004</v>
      </c>
      <c r="N73" s="113">
        <v>2</v>
      </c>
      <c r="O73" s="160">
        <v>0.1</v>
      </c>
      <c r="P73" s="169"/>
      <c r="Q73" s="160">
        <v>0.1</v>
      </c>
      <c r="R73" s="160">
        <v>0.1</v>
      </c>
      <c r="S73" s="160">
        <v>0.1</v>
      </c>
      <c r="T73" s="160"/>
      <c r="U73" s="160">
        <v>0.4</v>
      </c>
      <c r="V73" s="113">
        <v>44.4</v>
      </c>
      <c r="W73" s="113">
        <v>71</v>
      </c>
    </row>
    <row r="74" spans="1:23" x14ac:dyDescent="0.25">
      <c r="A74" s="110" t="s">
        <v>161</v>
      </c>
      <c r="B74" s="110" t="s">
        <v>47</v>
      </c>
      <c r="C74" s="111" t="s">
        <v>133</v>
      </c>
      <c r="D74" s="112">
        <v>43.5</v>
      </c>
      <c r="E74" s="113">
        <v>5</v>
      </c>
      <c r="F74" s="114">
        <v>0.3125</v>
      </c>
      <c r="G74" s="115">
        <v>0.06</v>
      </c>
      <c r="H74" s="191">
        <v>1</v>
      </c>
      <c r="I74" s="114">
        <v>4.3499999999999997E-2</v>
      </c>
      <c r="J74" s="115">
        <v>0.14000000000000001</v>
      </c>
      <c r="K74" s="112">
        <v>12</v>
      </c>
      <c r="L74" s="181">
        <v>0.52170000000000005</v>
      </c>
      <c r="M74" s="115">
        <v>0.55000000000000004</v>
      </c>
      <c r="N74" s="113">
        <v>1.75</v>
      </c>
      <c r="O74" s="160">
        <v>0.1</v>
      </c>
      <c r="P74" s="169"/>
      <c r="Q74" s="160"/>
      <c r="R74" s="160"/>
      <c r="S74" s="160"/>
      <c r="T74" s="160"/>
      <c r="U74" s="160">
        <v>0.1</v>
      </c>
      <c r="V74" s="113">
        <v>44.1</v>
      </c>
      <c r="W74" s="113">
        <v>72</v>
      </c>
    </row>
    <row r="75" spans="1:23" x14ac:dyDescent="0.25">
      <c r="A75" s="110" t="s">
        <v>48</v>
      </c>
      <c r="B75" s="110" t="s">
        <v>170</v>
      </c>
      <c r="C75" s="111" t="s">
        <v>133</v>
      </c>
      <c r="D75" s="112">
        <v>43.5</v>
      </c>
      <c r="E75" s="113">
        <v>0</v>
      </c>
      <c r="F75" s="114">
        <v>0</v>
      </c>
      <c r="G75" s="115">
        <v>0.06</v>
      </c>
      <c r="H75" s="191">
        <v>0</v>
      </c>
      <c r="I75" s="114">
        <v>0</v>
      </c>
      <c r="J75" s="115">
        <v>0.14000000000000001</v>
      </c>
      <c r="K75" s="112">
        <v>1</v>
      </c>
      <c r="L75" s="181">
        <v>0.33329999999999999</v>
      </c>
      <c r="M75" s="115">
        <v>0.55000000000000004</v>
      </c>
      <c r="N75" s="113">
        <v>1</v>
      </c>
      <c r="O75" s="160"/>
      <c r="P75" s="169"/>
      <c r="Q75" s="160"/>
      <c r="R75" s="160"/>
      <c r="S75" s="160"/>
      <c r="T75" s="160"/>
      <c r="U75" s="160">
        <v>0</v>
      </c>
      <c r="V75" s="113">
        <v>44</v>
      </c>
      <c r="W75" s="113">
        <v>73</v>
      </c>
    </row>
    <row r="76" spans="1:23" x14ac:dyDescent="0.25">
      <c r="A76" s="116" t="s">
        <v>181</v>
      </c>
      <c r="B76" s="116" t="s">
        <v>182</v>
      </c>
      <c r="C76" s="117" t="s">
        <v>133</v>
      </c>
      <c r="D76" s="118">
        <v>41.7</v>
      </c>
      <c r="E76" s="119">
        <v>1</v>
      </c>
      <c r="F76" s="120">
        <v>6.6699999999999995E-2</v>
      </c>
      <c r="G76" s="121">
        <v>0.06</v>
      </c>
      <c r="H76" s="192">
        <v>3</v>
      </c>
      <c r="I76" s="120">
        <v>0.2</v>
      </c>
      <c r="J76" s="121">
        <v>0.14000000000000001</v>
      </c>
      <c r="K76" s="118">
        <v>14</v>
      </c>
      <c r="L76" s="182">
        <v>0.93330000000000002</v>
      </c>
      <c r="M76" s="121">
        <v>0.55000000000000004</v>
      </c>
      <c r="N76" s="119">
        <v>1.57</v>
      </c>
      <c r="O76" s="161">
        <v>0.1</v>
      </c>
      <c r="P76" s="170">
        <v>0.1</v>
      </c>
      <c r="Q76" s="161">
        <v>0.1</v>
      </c>
      <c r="R76" s="161">
        <v>0.1</v>
      </c>
      <c r="S76" s="161">
        <v>0.1</v>
      </c>
      <c r="T76" s="161"/>
      <c r="U76" s="161">
        <v>0.5</v>
      </c>
      <c r="V76" s="119">
        <v>42.5</v>
      </c>
      <c r="W76" s="119">
        <v>74</v>
      </c>
    </row>
    <row r="77" spans="1:23" x14ac:dyDescent="0.25">
      <c r="A77" s="116" t="s">
        <v>44</v>
      </c>
      <c r="B77" s="116" t="s">
        <v>45</v>
      </c>
      <c r="C77" s="117" t="s">
        <v>133</v>
      </c>
      <c r="D77" s="118">
        <v>41.7</v>
      </c>
      <c r="E77" s="119">
        <v>0</v>
      </c>
      <c r="F77" s="120">
        <v>0</v>
      </c>
      <c r="G77" s="121">
        <v>0.06</v>
      </c>
      <c r="H77" s="192">
        <v>2</v>
      </c>
      <c r="I77" s="120">
        <v>7.1400000000000005E-2</v>
      </c>
      <c r="J77" s="121">
        <v>0.14000000000000001</v>
      </c>
      <c r="K77" s="118">
        <v>14</v>
      </c>
      <c r="L77" s="182">
        <v>0.5</v>
      </c>
      <c r="M77" s="121">
        <v>0.55000000000000004</v>
      </c>
      <c r="N77" s="119">
        <v>1.43</v>
      </c>
      <c r="O77" s="161"/>
      <c r="P77" s="170"/>
      <c r="Q77" s="161"/>
      <c r="R77" s="161"/>
      <c r="S77" s="161">
        <v>0.1</v>
      </c>
      <c r="T77" s="161"/>
      <c r="U77" s="161">
        <v>0.1</v>
      </c>
      <c r="V77" s="119">
        <v>42.1</v>
      </c>
      <c r="W77" s="119">
        <v>75</v>
      </c>
    </row>
    <row r="78" spans="1:23" x14ac:dyDescent="0.25">
      <c r="A78" s="122" t="s">
        <v>42</v>
      </c>
      <c r="B78" s="122" t="s">
        <v>43</v>
      </c>
      <c r="C78" s="123" t="s">
        <v>133</v>
      </c>
      <c r="D78" s="124">
        <v>36.65</v>
      </c>
      <c r="E78" s="125">
        <v>1</v>
      </c>
      <c r="F78" s="126">
        <v>0.25</v>
      </c>
      <c r="G78" s="127">
        <v>0.06</v>
      </c>
      <c r="H78" s="193">
        <v>1</v>
      </c>
      <c r="I78" s="126">
        <v>0.16669999999999999</v>
      </c>
      <c r="J78" s="127">
        <v>0.14000000000000001</v>
      </c>
      <c r="K78" s="124">
        <v>4</v>
      </c>
      <c r="L78" s="183">
        <v>0.66669999999999996</v>
      </c>
      <c r="M78" s="127">
        <v>0.55000000000000004</v>
      </c>
      <c r="N78" s="125">
        <v>1.5</v>
      </c>
      <c r="O78" s="162">
        <v>0.1</v>
      </c>
      <c r="P78" s="171">
        <v>0.1</v>
      </c>
      <c r="Q78" s="162">
        <v>0.1</v>
      </c>
      <c r="R78" s="162"/>
      <c r="S78" s="162">
        <v>0.1</v>
      </c>
      <c r="T78" s="162"/>
      <c r="U78" s="162">
        <v>0.4</v>
      </c>
      <c r="V78" s="125">
        <v>37.4</v>
      </c>
      <c r="W78" s="125">
        <v>76</v>
      </c>
    </row>
    <row r="79" spans="1:23" x14ac:dyDescent="0.25">
      <c r="A79" s="122" t="s">
        <v>183</v>
      </c>
      <c r="B79" s="122" t="s">
        <v>184</v>
      </c>
      <c r="C79" s="123" t="s">
        <v>133</v>
      </c>
      <c r="D79" s="124">
        <v>36.6</v>
      </c>
      <c r="E79" s="125">
        <v>0</v>
      </c>
      <c r="F79" s="126">
        <v>0</v>
      </c>
      <c r="G79" s="127">
        <v>0.06</v>
      </c>
      <c r="H79" s="193">
        <v>2</v>
      </c>
      <c r="I79" s="126">
        <v>0.1429</v>
      </c>
      <c r="J79" s="127">
        <v>0.14000000000000001</v>
      </c>
      <c r="K79" s="124">
        <v>11</v>
      </c>
      <c r="L79" s="183">
        <v>0.78569999999999995</v>
      </c>
      <c r="M79" s="127">
        <v>0.55000000000000004</v>
      </c>
      <c r="N79" s="125">
        <v>1.73</v>
      </c>
      <c r="O79" s="162"/>
      <c r="P79" s="171">
        <v>0.1</v>
      </c>
      <c r="Q79" s="162">
        <v>0.1</v>
      </c>
      <c r="R79" s="162">
        <v>0.1</v>
      </c>
      <c r="S79" s="162"/>
      <c r="T79" s="162"/>
      <c r="U79" s="162">
        <v>0.3</v>
      </c>
      <c r="V79" s="125">
        <v>37.299999999999997</v>
      </c>
      <c r="W79" s="125">
        <v>77</v>
      </c>
    </row>
    <row r="80" spans="1:23" x14ac:dyDescent="0.25">
      <c r="A80" s="99" t="s">
        <v>158</v>
      </c>
      <c r="B80" s="99" t="s">
        <v>160</v>
      </c>
      <c r="C80" s="100" t="s">
        <v>133</v>
      </c>
      <c r="D80" s="101">
        <v>35</v>
      </c>
      <c r="E80" s="98">
        <v>0</v>
      </c>
      <c r="F80" s="102">
        <v>0</v>
      </c>
      <c r="G80" s="103">
        <v>0.06</v>
      </c>
      <c r="H80" s="189">
        <v>0</v>
      </c>
      <c r="I80" s="102">
        <v>0</v>
      </c>
      <c r="J80" s="103">
        <v>0.14000000000000001</v>
      </c>
      <c r="K80" s="101">
        <v>6</v>
      </c>
      <c r="L80" s="179">
        <v>1</v>
      </c>
      <c r="M80" s="103">
        <v>0.55000000000000004</v>
      </c>
      <c r="N80" s="98">
        <v>1.83</v>
      </c>
      <c r="O80" s="158"/>
      <c r="P80" s="168"/>
      <c r="Q80" s="158"/>
      <c r="R80" s="158"/>
      <c r="S80" s="158"/>
      <c r="T80" s="158"/>
      <c r="U80" s="158"/>
      <c r="V80" s="98">
        <v>35</v>
      </c>
      <c r="W80" s="98">
        <v>78</v>
      </c>
    </row>
    <row r="81" spans="1:23" x14ac:dyDescent="0.25">
      <c r="A81" s="99" t="s">
        <v>201</v>
      </c>
      <c r="B81" s="99" t="s">
        <v>202</v>
      </c>
      <c r="C81" s="100" t="s">
        <v>38</v>
      </c>
      <c r="D81" s="101">
        <v>30</v>
      </c>
      <c r="E81" s="98">
        <v>0</v>
      </c>
      <c r="F81" s="102">
        <v>0</v>
      </c>
      <c r="G81" s="103">
        <v>0.06</v>
      </c>
      <c r="H81" s="189">
        <v>5</v>
      </c>
      <c r="I81" s="102">
        <v>0.17860000000000001</v>
      </c>
      <c r="J81" s="103">
        <v>0.14000000000000001</v>
      </c>
      <c r="K81" s="101">
        <v>7</v>
      </c>
      <c r="L81" s="179">
        <v>0.25</v>
      </c>
      <c r="M81" s="103">
        <v>0.55000000000000004</v>
      </c>
      <c r="N81" s="98">
        <v>1.1399999999999999</v>
      </c>
      <c r="O81" s="158"/>
      <c r="P81" s="168"/>
      <c r="Q81" s="158"/>
      <c r="R81" s="158"/>
      <c r="S81" s="158"/>
      <c r="T81" s="158"/>
      <c r="U81" s="158"/>
      <c r="V81" s="98">
        <v>30</v>
      </c>
      <c r="W81" s="98">
        <v>79</v>
      </c>
    </row>
    <row r="82" spans="1:23" x14ac:dyDescent="0.25">
      <c r="A82" s="99" t="s">
        <v>56</v>
      </c>
      <c r="B82" s="99" t="s">
        <v>191</v>
      </c>
      <c r="C82" s="100" t="s">
        <v>38</v>
      </c>
      <c r="D82" s="101">
        <v>28</v>
      </c>
      <c r="E82" s="98">
        <v>1</v>
      </c>
      <c r="F82" s="102">
        <v>0.16669999999999999</v>
      </c>
      <c r="G82" s="103">
        <v>0.06</v>
      </c>
      <c r="H82" s="189">
        <v>0</v>
      </c>
      <c r="I82" s="102">
        <v>0</v>
      </c>
      <c r="J82" s="103">
        <v>0.14000000000000001</v>
      </c>
      <c r="K82" s="101">
        <v>5</v>
      </c>
      <c r="L82" s="179">
        <v>0.83330000000000004</v>
      </c>
      <c r="M82" s="103">
        <v>0.55000000000000004</v>
      </c>
      <c r="N82" s="98">
        <v>1.6</v>
      </c>
      <c r="O82" s="158"/>
      <c r="P82" s="168"/>
      <c r="Q82" s="158"/>
      <c r="R82" s="158"/>
      <c r="S82" s="158"/>
      <c r="T82" s="158"/>
      <c r="U82" s="158"/>
      <c r="V82" s="98">
        <v>28</v>
      </c>
      <c r="W82" s="98">
        <v>80</v>
      </c>
    </row>
  </sheetData>
  <sheetProtection algorithmName="SHA-512" hashValue="psl3/G698xfTJv+6SZLGapeGPKGH1ADXh18SAi2ITesfMVCehJSLR+jSPfJM3HEYUACoeMDnnAmqJctg2bYnvA==" saltValue="y5vdFXI5NAR6Md6LxyiXxg==" spinCount="100000" sheet="1" objects="1" scenarios="1" selectLockedCells="1" selectUnlockedCells="1"/>
  <protectedRanges>
    <protectedRange sqref="X3:XFD49 A83:W1048576 Q51:W77 I51:I77 I4:I49 H4:H77 A51:F82 N4:O49 N51:O77 X51:XFD77 G1:W2 P4:P77 A1:F49 X78:XFD1048576 X1:XFD2 L4:L77 H78:I82 K51:K77 K4:K49 K78:L82 J4:J82 N78:W82 M4:M82 G3:G82 Q4:W49 H3:W3" name="Sort WorkSheet"/>
  </protectedRanges>
  <autoFilter ref="A2:W2" xr:uid="{00000000-0009-0000-0000-000028000000}">
    <sortState xmlns:xlrd2="http://schemas.microsoft.com/office/spreadsheetml/2017/richdata2" ref="A3:W82">
      <sortCondition descending="1" ref="D2"/>
    </sortState>
  </autoFilter>
  <sortState xmlns:xlrd2="http://schemas.microsoft.com/office/spreadsheetml/2017/richdata2" ref="A76:W77">
    <sortCondition descending="1" ref="U76:U77"/>
  </sortState>
  <mergeCells count="1">
    <mergeCell ref="O1:U1"/>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9"/>
  <dimension ref="A1:U47"/>
  <sheetViews>
    <sheetView zoomScale="80" zoomScaleNormal="80" workbookViewId="0">
      <selection activeCell="N23" sqref="N23"/>
    </sheetView>
  </sheetViews>
  <sheetFormatPr defaultRowHeight="15" x14ac:dyDescent="0.25"/>
  <cols>
    <col min="1" max="1" width="14.7109375" customWidth="1"/>
    <col min="2" max="2" width="13" customWidth="1"/>
    <col min="3" max="3" width="9" customWidth="1"/>
    <col min="5" max="5" width="15.28515625" customWidth="1"/>
    <col min="6" max="6" width="15.42578125" customWidth="1"/>
    <col min="7" max="7" width="19.140625" customWidth="1"/>
    <col min="8" max="8" width="14.5703125" customWidth="1"/>
    <col min="9" max="9" width="14" customWidth="1"/>
    <col min="10" max="10" width="4.5703125" customWidth="1"/>
    <col min="11" max="11" width="3.5703125" customWidth="1"/>
    <col min="12" max="12" width="3.42578125" customWidth="1"/>
    <col min="13" max="13" width="3.28515625" customWidth="1"/>
    <col min="14" max="14" width="18" customWidth="1"/>
    <col min="15" max="15" width="18.5703125" customWidth="1"/>
    <col min="16" max="16" width="21.140625" customWidth="1"/>
    <col min="17" max="17" width="22.140625" bestFit="1" customWidth="1"/>
    <col min="18" max="18" width="25.140625" bestFit="1" customWidth="1"/>
    <col min="19" max="19" width="20.7109375" bestFit="1" customWidth="1"/>
    <col min="20" max="20" width="38.140625" bestFit="1" customWidth="1"/>
    <col min="21" max="21" width="15.85546875" bestFit="1" customWidth="1"/>
  </cols>
  <sheetData>
    <row r="1" spans="1:21" x14ac:dyDescent="0.25">
      <c r="Q1" s="19"/>
      <c r="R1" s="50" t="s">
        <v>101</v>
      </c>
      <c r="S1" s="54">
        <v>5384887</v>
      </c>
      <c r="T1" s="51" t="s">
        <v>83</v>
      </c>
      <c r="U1" s="56">
        <f>Q42</f>
        <v>5316556</v>
      </c>
    </row>
    <row r="2" spans="1:21" ht="30.75" thickBot="1" x14ac:dyDescent="0.3">
      <c r="Q2" s="17"/>
      <c r="R2" s="52" t="s">
        <v>100</v>
      </c>
      <c r="S2" s="55">
        <f>S1*0.05</f>
        <v>269244.35000000003</v>
      </c>
      <c r="T2" s="53" t="s">
        <v>111</v>
      </c>
      <c r="U2" s="57">
        <f>U1-S2-S46</f>
        <v>4860236.4800000004</v>
      </c>
    </row>
    <row r="3" spans="1:21" ht="15.75" thickBot="1" x14ac:dyDescent="0.3">
      <c r="Q3" s="17"/>
      <c r="R3" s="22"/>
      <c r="S3" s="22"/>
      <c r="U3" s="20"/>
    </row>
    <row r="4" spans="1:21" ht="15.75" customHeight="1" thickBot="1" x14ac:dyDescent="0.3">
      <c r="N4" s="43" t="s">
        <v>72</v>
      </c>
      <c r="P4" s="43" t="s">
        <v>72</v>
      </c>
      <c r="Q4" s="796" t="s">
        <v>104</v>
      </c>
      <c r="R4" s="782"/>
      <c r="S4" s="782"/>
      <c r="T4" s="782"/>
      <c r="U4" s="797"/>
    </row>
    <row r="5" spans="1:21" s="30" customFormat="1" ht="57.75" thickBot="1" x14ac:dyDescent="0.3">
      <c r="A5" s="781" t="s">
        <v>2</v>
      </c>
      <c r="B5" s="782"/>
      <c r="C5" s="782"/>
      <c r="D5" s="783"/>
      <c r="E5" s="781" t="s">
        <v>3</v>
      </c>
      <c r="F5" s="782"/>
      <c r="G5" s="782"/>
      <c r="H5" s="782"/>
      <c r="I5" s="783"/>
      <c r="J5" s="781" t="s">
        <v>4</v>
      </c>
      <c r="K5" s="782"/>
      <c r="L5" s="782"/>
      <c r="M5" s="783"/>
      <c r="N5" s="24" t="s">
        <v>114</v>
      </c>
      <c r="O5" s="24" t="s">
        <v>99</v>
      </c>
      <c r="P5" s="24" t="s">
        <v>102</v>
      </c>
      <c r="Q5" s="23" t="s">
        <v>81</v>
      </c>
      <c r="R5" s="25" t="s">
        <v>107</v>
      </c>
      <c r="S5" s="25" t="s">
        <v>84</v>
      </c>
      <c r="T5" s="26" t="s">
        <v>85</v>
      </c>
      <c r="U5" s="27" t="s">
        <v>82</v>
      </c>
    </row>
    <row r="6" spans="1:21" ht="26.25" x14ac:dyDescent="0.25">
      <c r="A6" s="790" t="e">
        <f>IF('CoC Renewal Ranking Report'!#REF!&lt;&gt;"",'CoC Renewal Ranking Report'!#REF!,"")</f>
        <v>#REF!</v>
      </c>
      <c r="B6" s="791"/>
      <c r="C6" s="791"/>
      <c r="D6" s="792"/>
      <c r="E6" s="793" t="e">
        <f>IF('CoC Renewal Ranking Report'!#REF!&lt;&gt;"",'CoC Renewal Ranking Report'!#REF!,"")</f>
        <v>#REF!</v>
      </c>
      <c r="F6" s="794"/>
      <c r="G6" s="794"/>
      <c r="H6" s="794"/>
      <c r="I6" s="795"/>
      <c r="J6" s="793" t="e">
        <f>IF('CoC Renewal Ranking Report'!#REF!&lt;&gt;"",'CoC Renewal Ranking Report'!#REF!,"")</f>
        <v>#REF!</v>
      </c>
      <c r="K6" s="794"/>
      <c r="L6" s="794"/>
      <c r="M6" s="795"/>
      <c r="N6" s="44">
        <v>26</v>
      </c>
      <c r="O6" s="31">
        <f>N6/$N$42</f>
        <v>5.0387596899224806E-2</v>
      </c>
      <c r="P6" s="47" t="s">
        <v>103</v>
      </c>
      <c r="Q6" s="58">
        <v>99141</v>
      </c>
      <c r="R6" s="66">
        <v>1</v>
      </c>
      <c r="S6" s="69">
        <f t="shared" ref="S6:S41" si="0">Q6*R6</f>
        <v>99141</v>
      </c>
      <c r="T6" s="72">
        <f>IF(S6=0,$O6*S$47,0)</f>
        <v>0</v>
      </c>
      <c r="U6" s="75">
        <f t="shared" ref="U6:U41" si="1">Q6-S6-T6</f>
        <v>0</v>
      </c>
    </row>
    <row r="7" spans="1:21" x14ac:dyDescent="0.25">
      <c r="A7" s="784" t="str">
        <f>IF('CoC Renewal Ranking Report'!D79&lt;&gt;"",'CoC Renewal Ranking Report'!D79,"")</f>
        <v>YWCA of Williamsport</v>
      </c>
      <c r="B7" s="785"/>
      <c r="C7" s="785"/>
      <c r="D7" s="786"/>
      <c r="E7" s="787" t="str">
        <f>IF('CoC Renewal Ranking Report'!E79&lt;&gt;"",'CoC Renewal Ranking Report'!E79,"")</f>
        <v>Liberty Options FY2015*</v>
      </c>
      <c r="F7" s="788"/>
      <c r="G7" s="788"/>
      <c r="H7" s="788"/>
      <c r="I7" s="789"/>
      <c r="J7" s="787" t="str">
        <f>IF('CoC Renewal Ranking Report'!G79&lt;&gt;"",'CoC Renewal Ranking Report'!G79,"")</f>
        <v>TH</v>
      </c>
      <c r="K7" s="788"/>
      <c r="L7" s="788"/>
      <c r="M7" s="789"/>
      <c r="N7" s="45">
        <v>32</v>
      </c>
      <c r="O7" s="32">
        <f t="shared" ref="O7:O41" si="2">N7/$N$42</f>
        <v>6.2015503875968991E-2</v>
      </c>
      <c r="P7" s="48"/>
      <c r="Q7" s="59">
        <v>85932</v>
      </c>
      <c r="R7" s="67"/>
      <c r="S7" s="70">
        <f t="shared" si="0"/>
        <v>0</v>
      </c>
      <c r="T7" s="73">
        <f t="shared" ref="T7:T41" si="3">IF(S7=0,$O7*S$47,0)</f>
        <v>11043.315746914734</v>
      </c>
      <c r="U7" s="76">
        <f t="shared" si="1"/>
        <v>74888.684253085259</v>
      </c>
    </row>
    <row r="8" spans="1:21" x14ac:dyDescent="0.25">
      <c r="A8" s="784" t="str">
        <f>IF('CoC Renewal Ranking Report'!D83&lt;&gt;"",'CoC Renewal Ranking Report'!D83,"")</f>
        <v>GIW TEST AGENCY</v>
      </c>
      <c r="B8" s="785"/>
      <c r="C8" s="785"/>
      <c r="D8" s="786"/>
      <c r="E8" s="787" t="str">
        <f>IF('CoC Renewal Ranking Report'!E83&lt;&gt;"",'CoC Renewal Ranking Report'!E83,"")</f>
        <v>GIW TEST Porject</v>
      </c>
      <c r="F8" s="788"/>
      <c r="G8" s="788"/>
      <c r="H8" s="788"/>
      <c r="I8" s="789"/>
      <c r="J8" s="787" t="str">
        <f>IF('CoC Renewal Ranking Report'!G83&lt;&gt;"",'CoC Renewal Ranking Report'!G83,"")</f>
        <v/>
      </c>
      <c r="K8" s="788"/>
      <c r="L8" s="788"/>
      <c r="M8" s="789"/>
      <c r="N8" s="45">
        <v>31</v>
      </c>
      <c r="O8" s="32">
        <f t="shared" si="2"/>
        <v>6.0077519379844964E-2</v>
      </c>
      <c r="P8" s="48"/>
      <c r="Q8" s="59">
        <v>108375</v>
      </c>
      <c r="R8" s="67"/>
      <c r="S8" s="70">
        <f t="shared" si="0"/>
        <v>0</v>
      </c>
      <c r="T8" s="73">
        <f t="shared" si="3"/>
        <v>10698.212129823649</v>
      </c>
      <c r="U8" s="76">
        <f t="shared" si="1"/>
        <v>97676.787870176355</v>
      </c>
    </row>
    <row r="9" spans="1:21" x14ac:dyDescent="0.25">
      <c r="A9" s="784" t="str">
        <f>IF('CoC Renewal Ranking Report'!D84&lt;&gt;"",'CoC Renewal Ranking Report'!D84,"")</f>
        <v/>
      </c>
      <c r="B9" s="785"/>
      <c r="C9" s="785"/>
      <c r="D9" s="786"/>
      <c r="E9" s="787" t="str">
        <f>IF('CoC Renewal Ranking Report'!E84&lt;&gt;"",'CoC Renewal Ranking Report'!E84,"")</f>
        <v/>
      </c>
      <c r="F9" s="788"/>
      <c r="G9" s="788"/>
      <c r="H9" s="788"/>
      <c r="I9" s="789"/>
      <c r="J9" s="787" t="str">
        <f>IF('CoC Renewal Ranking Report'!G84&lt;&gt;"",'CoC Renewal Ranking Report'!G84,"")</f>
        <v/>
      </c>
      <c r="K9" s="788"/>
      <c r="L9" s="788"/>
      <c r="M9" s="789"/>
      <c r="N9" s="45">
        <v>1</v>
      </c>
      <c r="O9" s="32">
        <f>N9/$N$42</f>
        <v>1.937984496124031E-3</v>
      </c>
      <c r="P9" s="48"/>
      <c r="Q9" s="59">
        <v>128732</v>
      </c>
      <c r="R9" s="67"/>
      <c r="S9" s="70">
        <f t="shared" si="0"/>
        <v>0</v>
      </c>
      <c r="T9" s="73">
        <f t="shared" si="3"/>
        <v>345.10361709108543</v>
      </c>
      <c r="U9" s="76">
        <f t="shared" si="1"/>
        <v>128386.89638290892</v>
      </c>
    </row>
    <row r="10" spans="1:21" x14ac:dyDescent="0.25">
      <c r="A10" s="784" t="str">
        <f>IF('CoC Renewal Ranking Report'!D85&lt;&gt;"",'CoC Renewal Ranking Report'!D85,"")</f>
        <v/>
      </c>
      <c r="B10" s="785"/>
      <c r="C10" s="785"/>
      <c r="D10" s="786"/>
      <c r="E10" s="787" t="str">
        <f>IF('CoC Renewal Ranking Report'!E85&lt;&gt;"",'CoC Renewal Ranking Report'!E85,"")</f>
        <v/>
      </c>
      <c r="F10" s="788"/>
      <c r="G10" s="788"/>
      <c r="H10" s="788"/>
      <c r="I10" s="789"/>
      <c r="J10" s="787" t="str">
        <f>IF('CoC Renewal Ranking Report'!G85&lt;&gt;"",'CoC Renewal Ranking Report'!G85,"")</f>
        <v/>
      </c>
      <c r="K10" s="788"/>
      <c r="L10" s="788"/>
      <c r="M10" s="789"/>
      <c r="N10" s="45">
        <v>4</v>
      </c>
      <c r="O10" s="32">
        <f t="shared" si="2"/>
        <v>7.7519379844961239E-3</v>
      </c>
      <c r="P10" s="48"/>
      <c r="Q10" s="59">
        <v>108932</v>
      </c>
      <c r="R10" s="67"/>
      <c r="S10" s="70">
        <f t="shared" si="0"/>
        <v>0</v>
      </c>
      <c r="T10" s="73">
        <f t="shared" si="3"/>
        <v>1380.4144683643417</v>
      </c>
      <c r="U10" s="76">
        <f t="shared" si="1"/>
        <v>107551.58553163566</v>
      </c>
    </row>
    <row r="11" spans="1:21" x14ac:dyDescent="0.25">
      <c r="A11" s="784" t="str">
        <f>IF('CoC Renewal Ranking Report'!D86&lt;&gt;"",'CoC Renewal Ranking Report'!D86,"")</f>
        <v/>
      </c>
      <c r="B11" s="785"/>
      <c r="C11" s="785"/>
      <c r="D11" s="786"/>
      <c r="E11" s="787" t="str">
        <f>IF('CoC Renewal Ranking Report'!E86&lt;&gt;"",'CoC Renewal Ranking Report'!E86,"")</f>
        <v/>
      </c>
      <c r="F11" s="788"/>
      <c r="G11" s="788"/>
      <c r="H11" s="788"/>
      <c r="I11" s="789"/>
      <c r="J11" s="787" t="str">
        <f>IF('CoC Renewal Ranking Report'!G86&lt;&gt;"",'CoC Renewal Ranking Report'!G86,"")</f>
        <v/>
      </c>
      <c r="K11" s="788"/>
      <c r="L11" s="788"/>
      <c r="M11" s="789"/>
      <c r="N11" s="45">
        <v>12</v>
      </c>
      <c r="O11" s="32">
        <f t="shared" si="2"/>
        <v>2.3255813953488372E-2</v>
      </c>
      <c r="P11" s="48"/>
      <c r="Q11" s="59">
        <v>277066</v>
      </c>
      <c r="R11" s="67">
        <v>0.137151</v>
      </c>
      <c r="S11" s="70">
        <f t="shared" si="0"/>
        <v>37999.878965999997</v>
      </c>
      <c r="T11" s="73">
        <f t="shared" si="3"/>
        <v>0</v>
      </c>
      <c r="U11" s="76">
        <f t="shared" si="1"/>
        <v>239066.12103400001</v>
      </c>
    </row>
    <row r="12" spans="1:21" ht="26.25" x14ac:dyDescent="0.25">
      <c r="A12" s="784" t="str">
        <f>IF('CoC Renewal Ranking Report'!D87&lt;&gt;"",'CoC Renewal Ranking Report'!D87,"")</f>
        <v/>
      </c>
      <c r="B12" s="785"/>
      <c r="C12" s="785"/>
      <c r="D12" s="786"/>
      <c r="E12" s="787" t="str">
        <f>IF('CoC Renewal Ranking Report'!E87&lt;&gt;"",'CoC Renewal Ranking Report'!E87,"")</f>
        <v/>
      </c>
      <c r="F12" s="788"/>
      <c r="G12" s="788"/>
      <c r="H12" s="788"/>
      <c r="I12" s="789"/>
      <c r="J12" s="787" t="str">
        <f>IF('CoC Renewal Ranking Report'!G87&lt;&gt;"",'CoC Renewal Ranking Report'!G87,"")</f>
        <v/>
      </c>
      <c r="K12" s="788"/>
      <c r="L12" s="788"/>
      <c r="M12" s="789"/>
      <c r="N12" s="45"/>
      <c r="O12" s="32">
        <f t="shared" si="2"/>
        <v>0</v>
      </c>
      <c r="P12" s="48" t="s">
        <v>106</v>
      </c>
      <c r="Q12" s="59">
        <v>0</v>
      </c>
      <c r="R12" s="67"/>
      <c r="S12" s="70">
        <f t="shared" si="0"/>
        <v>0</v>
      </c>
      <c r="T12" s="73">
        <f t="shared" si="3"/>
        <v>0</v>
      </c>
      <c r="U12" s="76">
        <f t="shared" si="1"/>
        <v>0</v>
      </c>
    </row>
    <row r="13" spans="1:21" x14ac:dyDescent="0.25">
      <c r="A13" s="784" t="str">
        <f>IF('CoC Renewal Ranking Report'!D88&lt;&gt;"",'CoC Renewal Ranking Report'!D88,"")</f>
        <v/>
      </c>
      <c r="B13" s="785"/>
      <c r="C13" s="785"/>
      <c r="D13" s="786"/>
      <c r="E13" s="787" t="str">
        <f>IF('CoC Renewal Ranking Report'!E88&lt;&gt;"",'CoC Renewal Ranking Report'!E88,"")</f>
        <v/>
      </c>
      <c r="F13" s="788"/>
      <c r="G13" s="788"/>
      <c r="H13" s="788"/>
      <c r="I13" s="789"/>
      <c r="J13" s="787" t="str">
        <f>IF('CoC Renewal Ranking Report'!G88&lt;&gt;"",'CoC Renewal Ranking Report'!G88,"")</f>
        <v/>
      </c>
      <c r="K13" s="788"/>
      <c r="L13" s="788"/>
      <c r="M13" s="789"/>
      <c r="N13" s="45">
        <v>28</v>
      </c>
      <c r="O13" s="32">
        <f t="shared" si="2"/>
        <v>5.4263565891472867E-2</v>
      </c>
      <c r="P13" s="48"/>
      <c r="Q13" s="59">
        <v>36478</v>
      </c>
      <c r="R13" s="67"/>
      <c r="S13" s="70">
        <f t="shared" si="0"/>
        <v>0</v>
      </c>
      <c r="T13" s="73">
        <f t="shared" si="3"/>
        <v>9662.9012785503928</v>
      </c>
      <c r="U13" s="76">
        <f t="shared" si="1"/>
        <v>26815.098721449605</v>
      </c>
    </row>
    <row r="14" spans="1:21" x14ac:dyDescent="0.25">
      <c r="A14" s="784" t="str">
        <f>IF('CoC Renewal Ranking Report'!D89&lt;&gt;"",'CoC Renewal Ranking Report'!D89,"")</f>
        <v/>
      </c>
      <c r="B14" s="785"/>
      <c r="C14" s="785"/>
      <c r="D14" s="786"/>
      <c r="E14" s="787" t="str">
        <f>IF('CoC Renewal Ranking Report'!E89&lt;&gt;"",'CoC Renewal Ranking Report'!E89,"")</f>
        <v/>
      </c>
      <c r="F14" s="788"/>
      <c r="G14" s="788"/>
      <c r="H14" s="788"/>
      <c r="I14" s="789"/>
      <c r="J14" s="787" t="str">
        <f>IF('CoC Renewal Ranking Report'!G89&lt;&gt;"",'CoC Renewal Ranking Report'!G89,"")</f>
        <v/>
      </c>
      <c r="K14" s="788"/>
      <c r="L14" s="788"/>
      <c r="M14" s="789"/>
      <c r="N14" s="45">
        <v>29</v>
      </c>
      <c r="O14" s="32">
        <f t="shared" si="2"/>
        <v>5.6201550387596902E-2</v>
      </c>
      <c r="P14" s="48"/>
      <c r="Q14" s="59">
        <v>56400</v>
      </c>
      <c r="R14" s="67"/>
      <c r="S14" s="70">
        <f t="shared" si="0"/>
        <v>0</v>
      </c>
      <c r="T14" s="73">
        <f t="shared" si="3"/>
        <v>10008.004895641479</v>
      </c>
      <c r="U14" s="76">
        <f t="shared" si="1"/>
        <v>46391.995104358517</v>
      </c>
    </row>
    <row r="15" spans="1:21" x14ac:dyDescent="0.25">
      <c r="A15" s="784" t="str">
        <f>IF('CoC Renewal Ranking Report'!D90&lt;&gt;"",'CoC Renewal Ranking Report'!D90,"")</f>
        <v/>
      </c>
      <c r="B15" s="785"/>
      <c r="C15" s="785"/>
      <c r="D15" s="786"/>
      <c r="E15" s="787" t="str">
        <f>IF('CoC Renewal Ranking Report'!E90&lt;&gt;"",'CoC Renewal Ranking Report'!E90,"")</f>
        <v/>
      </c>
      <c r="F15" s="788"/>
      <c r="G15" s="788"/>
      <c r="H15" s="788"/>
      <c r="I15" s="789"/>
      <c r="J15" s="787" t="str">
        <f>IF('CoC Renewal Ranking Report'!G90&lt;&gt;"",'CoC Renewal Ranking Report'!G90,"")</f>
        <v/>
      </c>
      <c r="K15" s="788"/>
      <c r="L15" s="788"/>
      <c r="M15" s="789"/>
      <c r="N15" s="45">
        <v>34</v>
      </c>
      <c r="O15" s="32">
        <f t="shared" si="2"/>
        <v>6.589147286821706E-2</v>
      </c>
      <c r="P15" s="48"/>
      <c r="Q15" s="59">
        <v>101053</v>
      </c>
      <c r="R15" s="67"/>
      <c r="S15" s="70">
        <f t="shared" si="0"/>
        <v>0</v>
      </c>
      <c r="T15" s="73">
        <f t="shared" si="3"/>
        <v>11733.522981096907</v>
      </c>
      <c r="U15" s="76">
        <f t="shared" si="1"/>
        <v>89319.477018903097</v>
      </c>
    </row>
    <row r="16" spans="1:21" x14ac:dyDescent="0.25">
      <c r="A16" s="784" t="str">
        <f>IF('CoC Renewal Ranking Report'!D91&lt;&gt;"",'CoC Renewal Ranking Report'!D91,"")</f>
        <v/>
      </c>
      <c r="B16" s="785"/>
      <c r="C16" s="785"/>
      <c r="D16" s="786"/>
      <c r="E16" s="787" t="str">
        <f>IF('CoC Renewal Ranking Report'!E91&lt;&gt;"",'CoC Renewal Ranking Report'!E91,"")</f>
        <v/>
      </c>
      <c r="F16" s="788"/>
      <c r="G16" s="788"/>
      <c r="H16" s="788"/>
      <c r="I16" s="789"/>
      <c r="J16" s="787" t="str">
        <f>IF('CoC Renewal Ranking Report'!G91&lt;&gt;"",'CoC Renewal Ranking Report'!G91,"")</f>
        <v/>
      </c>
      <c r="K16" s="788"/>
      <c r="L16" s="788"/>
      <c r="M16" s="789"/>
      <c r="N16" s="45">
        <v>15</v>
      </c>
      <c r="O16" s="32">
        <f t="shared" si="2"/>
        <v>2.9069767441860465E-2</v>
      </c>
      <c r="P16" s="48"/>
      <c r="Q16" s="59">
        <v>139400</v>
      </c>
      <c r="R16" s="67"/>
      <c r="S16" s="70">
        <f t="shared" si="0"/>
        <v>0</v>
      </c>
      <c r="T16" s="73">
        <f t="shared" si="3"/>
        <v>5176.5542563662821</v>
      </c>
      <c r="U16" s="76">
        <f t="shared" si="1"/>
        <v>134223.44574363373</v>
      </c>
    </row>
    <row r="17" spans="1:21" x14ac:dyDescent="0.25">
      <c r="A17" s="784" t="str">
        <f>IF('CoC Renewal Ranking Report'!D92&lt;&gt;"",'CoC Renewal Ranking Report'!D92,"")</f>
        <v/>
      </c>
      <c r="B17" s="785"/>
      <c r="C17" s="785"/>
      <c r="D17" s="786"/>
      <c r="E17" s="787" t="str">
        <f>IF('CoC Renewal Ranking Report'!E92&lt;&gt;"",'CoC Renewal Ranking Report'!E92,"")</f>
        <v/>
      </c>
      <c r="F17" s="788"/>
      <c r="G17" s="788"/>
      <c r="H17" s="788"/>
      <c r="I17" s="789"/>
      <c r="J17" s="787" t="str">
        <f>IF('CoC Renewal Ranking Report'!G92&lt;&gt;"",'CoC Renewal Ranking Report'!G92,"")</f>
        <v/>
      </c>
      <c r="K17" s="788"/>
      <c r="L17" s="788"/>
      <c r="M17" s="789"/>
      <c r="N17" s="45">
        <v>25</v>
      </c>
      <c r="O17" s="32">
        <f t="shared" si="2"/>
        <v>4.8449612403100778E-2</v>
      </c>
      <c r="P17" s="48"/>
      <c r="Q17" s="59">
        <v>171109</v>
      </c>
      <c r="R17" s="67"/>
      <c r="S17" s="70">
        <f t="shared" si="0"/>
        <v>0</v>
      </c>
      <c r="T17" s="73">
        <f t="shared" si="3"/>
        <v>8627.5904272771368</v>
      </c>
      <c r="U17" s="76">
        <f t="shared" si="1"/>
        <v>162481.40957272286</v>
      </c>
    </row>
    <row r="18" spans="1:21" x14ac:dyDescent="0.25">
      <c r="A18" s="784" t="str">
        <f>IF('CoC Renewal Ranking Report'!D93&lt;&gt;"",'CoC Renewal Ranking Report'!D93,"")</f>
        <v/>
      </c>
      <c r="B18" s="785"/>
      <c r="C18" s="785"/>
      <c r="D18" s="786"/>
      <c r="E18" s="787" t="str">
        <f>IF('CoC Renewal Ranking Report'!E93&lt;&gt;"",'CoC Renewal Ranking Report'!E93,"")</f>
        <v/>
      </c>
      <c r="F18" s="788"/>
      <c r="G18" s="788"/>
      <c r="H18" s="788"/>
      <c r="I18" s="789"/>
      <c r="J18" s="787" t="str">
        <f>IF('CoC Renewal Ranking Report'!G93&lt;&gt;"",'CoC Renewal Ranking Report'!G93,"")</f>
        <v/>
      </c>
      <c r="K18" s="788"/>
      <c r="L18" s="788"/>
      <c r="M18" s="789"/>
      <c r="N18" s="45">
        <v>20</v>
      </c>
      <c r="O18" s="32">
        <f t="shared" si="2"/>
        <v>3.875968992248062E-2</v>
      </c>
      <c r="P18" s="48"/>
      <c r="Q18" s="59">
        <v>276497</v>
      </c>
      <c r="R18" s="67"/>
      <c r="S18" s="70">
        <f t="shared" si="0"/>
        <v>0</v>
      </c>
      <c r="T18" s="73">
        <f t="shared" si="3"/>
        <v>6902.0723418217085</v>
      </c>
      <c r="U18" s="76">
        <f t="shared" si="1"/>
        <v>269594.92765817832</v>
      </c>
    </row>
    <row r="19" spans="1:21" x14ac:dyDescent="0.25">
      <c r="A19" s="784" t="str">
        <f>IF('CoC Renewal Ranking Report'!D94&lt;&gt;"",'CoC Renewal Ranking Report'!D94,"")</f>
        <v/>
      </c>
      <c r="B19" s="785"/>
      <c r="C19" s="785"/>
      <c r="D19" s="786"/>
      <c r="E19" s="787" t="str">
        <f>IF('CoC Renewal Ranking Report'!E94&lt;&gt;"",'CoC Renewal Ranking Report'!E94,"")</f>
        <v/>
      </c>
      <c r="F19" s="788"/>
      <c r="G19" s="788"/>
      <c r="H19" s="788"/>
      <c r="I19" s="789"/>
      <c r="J19" s="787" t="str">
        <f>IF('CoC Renewal Ranking Report'!G94&lt;&gt;"",'CoC Renewal Ranking Report'!G94,"")</f>
        <v/>
      </c>
      <c r="K19" s="788"/>
      <c r="L19" s="788"/>
      <c r="M19" s="789"/>
      <c r="N19" s="45">
        <v>11</v>
      </c>
      <c r="O19" s="32">
        <f t="shared" si="2"/>
        <v>2.1317829457364341E-2</v>
      </c>
      <c r="P19" s="48"/>
      <c r="Q19" s="59">
        <v>209443</v>
      </c>
      <c r="R19" s="67"/>
      <c r="S19" s="70">
        <f t="shared" si="0"/>
        <v>0</v>
      </c>
      <c r="T19" s="73">
        <f t="shared" si="3"/>
        <v>3796.1397880019399</v>
      </c>
      <c r="U19" s="76">
        <f t="shared" si="1"/>
        <v>205646.86021199805</v>
      </c>
    </row>
    <row r="20" spans="1:21" x14ac:dyDescent="0.25">
      <c r="A20" s="784" t="str">
        <f>IF('CoC Renewal Ranking Report'!D95&lt;&gt;"",'CoC Renewal Ranking Report'!D95,"")</f>
        <v/>
      </c>
      <c r="B20" s="785"/>
      <c r="C20" s="785"/>
      <c r="D20" s="786"/>
      <c r="E20" s="787" t="str">
        <f>IF('CoC Renewal Ranking Report'!E95&lt;&gt;"",'CoC Renewal Ranking Report'!E95,"")</f>
        <v/>
      </c>
      <c r="F20" s="788"/>
      <c r="G20" s="788"/>
      <c r="H20" s="788"/>
      <c r="I20" s="789"/>
      <c r="J20" s="787" t="str">
        <f>IF('CoC Renewal Ranking Report'!G95&lt;&gt;"",'CoC Renewal Ranking Report'!G95,"")</f>
        <v/>
      </c>
      <c r="K20" s="788"/>
      <c r="L20" s="788"/>
      <c r="M20" s="789"/>
      <c r="N20" s="45">
        <v>22</v>
      </c>
      <c r="O20" s="32">
        <f t="shared" si="2"/>
        <v>4.2635658914728682E-2</v>
      </c>
      <c r="P20" s="48"/>
      <c r="Q20" s="59">
        <v>209921</v>
      </c>
      <c r="R20" s="67">
        <v>0.14291100000000001</v>
      </c>
      <c r="S20" s="70">
        <f t="shared" si="0"/>
        <v>30000.020031000004</v>
      </c>
      <c r="T20" s="73">
        <f t="shared" si="3"/>
        <v>0</v>
      </c>
      <c r="U20" s="76">
        <f t="shared" si="1"/>
        <v>179920.97996900001</v>
      </c>
    </row>
    <row r="21" spans="1:21" x14ac:dyDescent="0.25">
      <c r="A21" s="784" t="str">
        <f>IF('CoC Renewal Ranking Report'!D96&lt;&gt;"",'CoC Renewal Ranking Report'!D96,"")</f>
        <v/>
      </c>
      <c r="B21" s="785"/>
      <c r="C21" s="785"/>
      <c r="D21" s="786"/>
      <c r="E21" s="787" t="str">
        <f>IF('CoC Renewal Ranking Report'!E96&lt;&gt;"",'CoC Renewal Ranking Report'!E96,"")</f>
        <v/>
      </c>
      <c r="F21" s="788"/>
      <c r="G21" s="788"/>
      <c r="H21" s="788"/>
      <c r="I21" s="789"/>
      <c r="J21" s="787" t="str">
        <f>IF('CoC Renewal Ranking Report'!G96&lt;&gt;"",'CoC Renewal Ranking Report'!G96,"")</f>
        <v/>
      </c>
      <c r="K21" s="788"/>
      <c r="L21" s="788"/>
      <c r="M21" s="789"/>
      <c r="N21" s="45">
        <v>2</v>
      </c>
      <c r="O21" s="32">
        <f t="shared" si="2"/>
        <v>3.875968992248062E-3</v>
      </c>
      <c r="P21" s="48"/>
      <c r="Q21" s="59">
        <v>171738</v>
      </c>
      <c r="R21" s="67"/>
      <c r="S21" s="70">
        <f t="shared" si="0"/>
        <v>0</v>
      </c>
      <c r="T21" s="73">
        <f t="shared" si="3"/>
        <v>690.20723418217085</v>
      </c>
      <c r="U21" s="76">
        <f t="shared" si="1"/>
        <v>171047.79276581784</v>
      </c>
    </row>
    <row r="22" spans="1:21" x14ac:dyDescent="0.25">
      <c r="A22" s="784" t="str">
        <f>IF('CoC Renewal Ranking Report'!D97&lt;&gt;"",'CoC Renewal Ranking Report'!D97,"")</f>
        <v/>
      </c>
      <c r="B22" s="785"/>
      <c r="C22" s="785"/>
      <c r="D22" s="786"/>
      <c r="E22" s="787" t="str">
        <f>IF('CoC Renewal Ranking Report'!E97&lt;&gt;"",'CoC Renewal Ranking Report'!E97,"")</f>
        <v/>
      </c>
      <c r="F22" s="788"/>
      <c r="G22" s="788"/>
      <c r="H22" s="788"/>
      <c r="I22" s="789"/>
      <c r="J22" s="787" t="str">
        <f>IF('CoC Renewal Ranking Report'!G97&lt;&gt;"",'CoC Renewal Ranking Report'!G97,"")</f>
        <v/>
      </c>
      <c r="K22" s="788"/>
      <c r="L22" s="788"/>
      <c r="M22" s="789"/>
      <c r="N22" s="45">
        <v>14</v>
      </c>
      <c r="O22" s="32">
        <f t="shared" si="2"/>
        <v>2.7131782945736434E-2</v>
      </c>
      <c r="P22" s="48"/>
      <c r="Q22" s="59">
        <v>209324</v>
      </c>
      <c r="R22" s="67"/>
      <c r="S22" s="70">
        <f t="shared" si="0"/>
        <v>0</v>
      </c>
      <c r="T22" s="73">
        <f t="shared" si="3"/>
        <v>4831.4506392751964</v>
      </c>
      <c r="U22" s="76">
        <f t="shared" si="1"/>
        <v>204492.54936072481</v>
      </c>
    </row>
    <row r="23" spans="1:21" x14ac:dyDescent="0.25">
      <c r="A23" s="784" t="str">
        <f>IF('CoC Renewal Ranking Report'!D98&lt;&gt;"",'CoC Renewal Ranking Report'!D98,"")</f>
        <v/>
      </c>
      <c r="B23" s="785"/>
      <c r="C23" s="785"/>
      <c r="D23" s="786"/>
      <c r="E23" s="787" t="str">
        <f>IF('CoC Renewal Ranking Report'!E98&lt;&gt;"",'CoC Renewal Ranking Report'!E98,"")</f>
        <v/>
      </c>
      <c r="F23" s="788"/>
      <c r="G23" s="788"/>
      <c r="H23" s="788"/>
      <c r="I23" s="789"/>
      <c r="J23" s="787" t="str">
        <f>IF('CoC Renewal Ranking Report'!G98&lt;&gt;"",'CoC Renewal Ranking Report'!G98,"")</f>
        <v/>
      </c>
      <c r="K23" s="788"/>
      <c r="L23" s="788"/>
      <c r="M23" s="789"/>
      <c r="N23" s="45">
        <v>23</v>
      </c>
      <c r="O23" s="32">
        <f t="shared" si="2"/>
        <v>4.4573643410852716E-2</v>
      </c>
      <c r="P23" s="48"/>
      <c r="Q23" s="59">
        <v>103272</v>
      </c>
      <c r="R23" s="67"/>
      <c r="S23" s="70">
        <f t="shared" si="0"/>
        <v>0</v>
      </c>
      <c r="T23" s="73">
        <f t="shared" si="3"/>
        <v>7937.3831930949655</v>
      </c>
      <c r="U23" s="76">
        <f t="shared" si="1"/>
        <v>95334.616806905033</v>
      </c>
    </row>
    <row r="24" spans="1:21" x14ac:dyDescent="0.25">
      <c r="A24" s="784" t="str">
        <f>IF('CoC Renewal Ranking Report'!D99&lt;&gt;"",'CoC Renewal Ranking Report'!D99,"")</f>
        <v/>
      </c>
      <c r="B24" s="785"/>
      <c r="C24" s="785"/>
      <c r="D24" s="786"/>
      <c r="E24" s="787" t="str">
        <f>IF('CoC Renewal Ranking Report'!E99&lt;&gt;"",'CoC Renewal Ranking Report'!E99,"")</f>
        <v/>
      </c>
      <c r="F24" s="788"/>
      <c r="G24" s="788"/>
      <c r="H24" s="788"/>
      <c r="I24" s="789"/>
      <c r="J24" s="787" t="str">
        <f>IF('CoC Renewal Ranking Report'!G99&lt;&gt;"",'CoC Renewal Ranking Report'!G99,"")</f>
        <v/>
      </c>
      <c r="K24" s="788"/>
      <c r="L24" s="788"/>
      <c r="M24" s="789"/>
      <c r="N24" s="45">
        <v>19</v>
      </c>
      <c r="O24" s="32">
        <f t="shared" si="2"/>
        <v>3.6821705426356592E-2</v>
      </c>
      <c r="P24" s="48"/>
      <c r="Q24" s="59">
        <v>109239</v>
      </c>
      <c r="R24" s="67"/>
      <c r="S24" s="70">
        <f t="shared" si="0"/>
        <v>0</v>
      </c>
      <c r="T24" s="73">
        <f t="shared" si="3"/>
        <v>6556.9687247306238</v>
      </c>
      <c r="U24" s="76">
        <f t="shared" si="1"/>
        <v>102682.03127526937</v>
      </c>
    </row>
    <row r="25" spans="1:21" x14ac:dyDescent="0.25">
      <c r="A25" s="784" t="str">
        <f>IF('CoC Renewal Ranking Report'!D100&lt;&gt;"",'CoC Renewal Ranking Report'!D100,"")</f>
        <v/>
      </c>
      <c r="B25" s="785"/>
      <c r="C25" s="785"/>
      <c r="D25" s="786"/>
      <c r="E25" s="787" t="str">
        <f>IF('CoC Renewal Ranking Report'!E100&lt;&gt;"",'CoC Renewal Ranking Report'!E100,"")</f>
        <v/>
      </c>
      <c r="F25" s="788"/>
      <c r="G25" s="788"/>
      <c r="H25" s="788"/>
      <c r="I25" s="789"/>
      <c r="J25" s="787" t="str">
        <f>IF('CoC Renewal Ranking Report'!G100&lt;&gt;"",'CoC Renewal Ranking Report'!G100,"")</f>
        <v/>
      </c>
      <c r="K25" s="788"/>
      <c r="L25" s="788"/>
      <c r="M25" s="789"/>
      <c r="N25" s="45">
        <v>21</v>
      </c>
      <c r="O25" s="32">
        <f t="shared" si="2"/>
        <v>4.0697674418604654E-2</v>
      </c>
      <c r="P25" s="48"/>
      <c r="Q25" s="59">
        <v>262240</v>
      </c>
      <c r="R25" s="67"/>
      <c r="S25" s="70">
        <f t="shared" si="0"/>
        <v>0</v>
      </c>
      <c r="T25" s="73">
        <f t="shared" si="3"/>
        <v>7247.1759589127951</v>
      </c>
      <c r="U25" s="76">
        <f t="shared" si="1"/>
        <v>254992.82404108721</v>
      </c>
    </row>
    <row r="26" spans="1:21" x14ac:dyDescent="0.25">
      <c r="A26" s="784" t="str">
        <f>IF('CoC Renewal Ranking Report'!D101&lt;&gt;"",'CoC Renewal Ranking Report'!D101,"")</f>
        <v/>
      </c>
      <c r="B26" s="785"/>
      <c r="C26" s="785"/>
      <c r="D26" s="786"/>
      <c r="E26" s="787" t="str">
        <f>IF('CoC Renewal Ranking Report'!E101&lt;&gt;"",'CoC Renewal Ranking Report'!E101,"")</f>
        <v/>
      </c>
      <c r="F26" s="788"/>
      <c r="G26" s="788"/>
      <c r="H26" s="788"/>
      <c r="I26" s="789"/>
      <c r="J26" s="787" t="str">
        <f>IF('CoC Renewal Ranking Report'!G101&lt;&gt;"",'CoC Renewal Ranking Report'!G101,"")</f>
        <v/>
      </c>
      <c r="K26" s="788"/>
      <c r="L26" s="788"/>
      <c r="M26" s="789"/>
      <c r="N26" s="45">
        <v>8</v>
      </c>
      <c r="O26" s="32">
        <f>N26/$N$42</f>
        <v>1.5503875968992248E-2</v>
      </c>
      <c r="P26" s="48"/>
      <c r="Q26" s="59">
        <v>332688</v>
      </c>
      <c r="R26" s="67"/>
      <c r="S26" s="70">
        <f t="shared" si="0"/>
        <v>0</v>
      </c>
      <c r="T26" s="73">
        <f t="shared" si="3"/>
        <v>2760.8289367286834</v>
      </c>
      <c r="U26" s="76">
        <f t="shared" si="1"/>
        <v>329927.17106327129</v>
      </c>
    </row>
    <row r="27" spans="1:21" x14ac:dyDescent="0.25">
      <c r="A27" s="784" t="str">
        <f>IF('CoC Renewal Ranking Report'!D102&lt;&gt;"",'CoC Renewal Ranking Report'!D102,"")</f>
        <v/>
      </c>
      <c r="B27" s="785"/>
      <c r="C27" s="785"/>
      <c r="D27" s="786"/>
      <c r="E27" s="787" t="str">
        <f>IF('CoC Renewal Ranking Report'!E102&lt;&gt;"",'CoC Renewal Ranking Report'!E102,"")</f>
        <v/>
      </c>
      <c r="F27" s="788"/>
      <c r="G27" s="788"/>
      <c r="H27" s="788"/>
      <c r="I27" s="789"/>
      <c r="J27" s="787" t="str">
        <f>IF('CoC Renewal Ranking Report'!G102&lt;&gt;"",'CoC Renewal Ranking Report'!G102,"")</f>
        <v/>
      </c>
      <c r="K27" s="788"/>
      <c r="L27" s="788"/>
      <c r="M27" s="789"/>
      <c r="N27" s="45">
        <v>3</v>
      </c>
      <c r="O27" s="32">
        <f t="shared" si="2"/>
        <v>5.8139534883720929E-3</v>
      </c>
      <c r="P27" s="48"/>
      <c r="Q27" s="59">
        <v>90403</v>
      </c>
      <c r="R27" s="67"/>
      <c r="S27" s="70">
        <f t="shared" si="0"/>
        <v>0</v>
      </c>
      <c r="T27" s="73">
        <f t="shared" si="3"/>
        <v>1035.3108512732563</v>
      </c>
      <c r="U27" s="76">
        <f t="shared" si="1"/>
        <v>89367.689148726742</v>
      </c>
    </row>
    <row r="28" spans="1:21" x14ac:dyDescent="0.25">
      <c r="A28" s="784" t="str">
        <f>IF('CoC Renewal Ranking Report'!D103&lt;&gt;"",'CoC Renewal Ranking Report'!D103,"")</f>
        <v/>
      </c>
      <c r="B28" s="785"/>
      <c r="C28" s="785"/>
      <c r="D28" s="786"/>
      <c r="E28" s="787" t="str">
        <f>IF('CoC Renewal Ranking Report'!E103&lt;&gt;"",'CoC Renewal Ranking Report'!E103,"")</f>
        <v/>
      </c>
      <c r="F28" s="788"/>
      <c r="G28" s="788"/>
      <c r="H28" s="788"/>
      <c r="I28" s="789"/>
      <c r="J28" s="787" t="str">
        <f>IF('CoC Renewal Ranking Report'!G103&lt;&gt;"",'CoC Renewal Ranking Report'!G103,"")</f>
        <v/>
      </c>
      <c r="K28" s="788"/>
      <c r="L28" s="788"/>
      <c r="M28" s="789"/>
      <c r="N28" s="45">
        <v>10</v>
      </c>
      <c r="O28" s="32">
        <f t="shared" si="2"/>
        <v>1.937984496124031E-2</v>
      </c>
      <c r="P28" s="48"/>
      <c r="Q28" s="59">
        <v>211873</v>
      </c>
      <c r="R28" s="67">
        <v>0.12903999999999999</v>
      </c>
      <c r="S28" s="70">
        <f t="shared" si="0"/>
        <v>27340.091919999999</v>
      </c>
      <c r="T28" s="73">
        <f t="shared" si="3"/>
        <v>0</v>
      </c>
      <c r="U28" s="76">
        <f t="shared" si="1"/>
        <v>184532.90807999999</v>
      </c>
    </row>
    <row r="29" spans="1:21" x14ac:dyDescent="0.25">
      <c r="A29" s="784" t="str">
        <f>IF('CoC Renewal Ranking Report'!D104&lt;&gt;"",'CoC Renewal Ranking Report'!D104,"")</f>
        <v/>
      </c>
      <c r="B29" s="785"/>
      <c r="C29" s="785"/>
      <c r="D29" s="786"/>
      <c r="E29" s="787" t="str">
        <f>IF('CoC Renewal Ranking Report'!E104&lt;&gt;"",'CoC Renewal Ranking Report'!E104,"")</f>
        <v/>
      </c>
      <c r="F29" s="788"/>
      <c r="G29" s="788"/>
      <c r="H29" s="788"/>
      <c r="I29" s="789"/>
      <c r="J29" s="787" t="str">
        <f>IF('CoC Renewal Ranking Report'!G104&lt;&gt;"",'CoC Renewal Ranking Report'!G104,"")</f>
        <v/>
      </c>
      <c r="K29" s="788"/>
      <c r="L29" s="788"/>
      <c r="M29" s="789"/>
      <c r="N29" s="45">
        <v>5</v>
      </c>
      <c r="O29" s="32">
        <f t="shared" si="2"/>
        <v>9.6899224806201549E-3</v>
      </c>
      <c r="P29" s="48"/>
      <c r="Q29" s="59">
        <v>120850</v>
      </c>
      <c r="R29" s="67"/>
      <c r="S29" s="70">
        <f t="shared" si="0"/>
        <v>0</v>
      </c>
      <c r="T29" s="73">
        <f t="shared" si="3"/>
        <v>1725.5180854554271</v>
      </c>
      <c r="U29" s="76">
        <f t="shared" si="1"/>
        <v>119124.48191454458</v>
      </c>
    </row>
    <row r="30" spans="1:21" x14ac:dyDescent="0.25">
      <c r="A30" s="784" t="str">
        <f>IF('CoC Renewal Ranking Report'!D105&lt;&gt;"",'CoC Renewal Ranking Report'!D105,"")</f>
        <v/>
      </c>
      <c r="B30" s="785"/>
      <c r="C30" s="785"/>
      <c r="D30" s="786"/>
      <c r="E30" s="787" t="str">
        <f>IF('CoC Renewal Ranking Report'!E105&lt;&gt;"",'CoC Renewal Ranking Report'!E105,"")</f>
        <v/>
      </c>
      <c r="F30" s="788"/>
      <c r="G30" s="788"/>
      <c r="H30" s="788"/>
      <c r="I30" s="789"/>
      <c r="J30" s="787" t="str">
        <f>IF('CoC Renewal Ranking Report'!G105&lt;&gt;"",'CoC Renewal Ranking Report'!G105,"")</f>
        <v/>
      </c>
      <c r="K30" s="788"/>
      <c r="L30" s="788"/>
      <c r="M30" s="789"/>
      <c r="N30" s="45">
        <v>9</v>
      </c>
      <c r="O30" s="32">
        <f t="shared" si="2"/>
        <v>1.7441860465116279E-2</v>
      </c>
      <c r="P30" s="48"/>
      <c r="Q30" s="59">
        <v>132404</v>
      </c>
      <c r="R30" s="67">
        <v>0.23106599999999999</v>
      </c>
      <c r="S30" s="70">
        <f t="shared" si="0"/>
        <v>30594.062664000001</v>
      </c>
      <c r="T30" s="73">
        <f t="shared" si="3"/>
        <v>0</v>
      </c>
      <c r="U30" s="76">
        <f t="shared" si="1"/>
        <v>101809.937336</v>
      </c>
    </row>
    <row r="31" spans="1:21" x14ac:dyDescent="0.25">
      <c r="A31" s="784" t="str">
        <f>IF('CoC Renewal Ranking Report'!D106&lt;&gt;"",'CoC Renewal Ranking Report'!D106,"")</f>
        <v/>
      </c>
      <c r="B31" s="785"/>
      <c r="C31" s="785"/>
      <c r="D31" s="786"/>
      <c r="E31" s="787" t="str">
        <f>IF('CoC Renewal Ranking Report'!E106&lt;&gt;"",'CoC Renewal Ranking Report'!E106,"")</f>
        <v/>
      </c>
      <c r="F31" s="788"/>
      <c r="G31" s="788"/>
      <c r="H31" s="788"/>
      <c r="I31" s="789"/>
      <c r="J31" s="787" t="str">
        <f>IF('CoC Renewal Ranking Report'!G106&lt;&gt;"",'CoC Renewal Ranking Report'!G106,"")</f>
        <v/>
      </c>
      <c r="K31" s="788"/>
      <c r="L31" s="788"/>
      <c r="M31" s="789"/>
      <c r="N31" s="45">
        <v>13</v>
      </c>
      <c r="O31" s="32">
        <f t="shared" si="2"/>
        <v>2.5193798449612403E-2</v>
      </c>
      <c r="P31" s="48"/>
      <c r="Q31" s="59">
        <v>169174</v>
      </c>
      <c r="R31" s="67"/>
      <c r="S31" s="70">
        <f t="shared" si="0"/>
        <v>0</v>
      </c>
      <c r="T31" s="73">
        <f t="shared" si="3"/>
        <v>4486.3470221841108</v>
      </c>
      <c r="U31" s="76">
        <f t="shared" si="1"/>
        <v>164687.65297781589</v>
      </c>
    </row>
    <row r="32" spans="1:21" x14ac:dyDescent="0.25">
      <c r="A32" s="784" t="str">
        <f>IF('CoC Renewal Ranking Report'!D107&lt;&gt;"",'CoC Renewal Ranking Report'!D107,"")</f>
        <v/>
      </c>
      <c r="B32" s="785"/>
      <c r="C32" s="785"/>
      <c r="D32" s="786"/>
      <c r="E32" s="787" t="str">
        <f>IF('CoC Renewal Ranking Report'!E107&lt;&gt;"",'CoC Renewal Ranking Report'!E107,"")</f>
        <v/>
      </c>
      <c r="F32" s="788"/>
      <c r="G32" s="788"/>
      <c r="H32" s="788"/>
      <c r="I32" s="789"/>
      <c r="J32" s="787" t="str">
        <f>IF('CoC Renewal Ranking Report'!G107&lt;&gt;"",'CoC Renewal Ranking Report'!G107,"")</f>
        <v/>
      </c>
      <c r="K32" s="788"/>
      <c r="L32" s="788"/>
      <c r="M32" s="789"/>
      <c r="N32" s="45">
        <v>30</v>
      </c>
      <c r="O32" s="32">
        <f t="shared" si="2"/>
        <v>5.8139534883720929E-2</v>
      </c>
      <c r="P32" s="48"/>
      <c r="Q32" s="59">
        <v>111776</v>
      </c>
      <c r="R32" s="67"/>
      <c r="S32" s="70">
        <f t="shared" si="0"/>
        <v>0</v>
      </c>
      <c r="T32" s="73">
        <f t="shared" si="3"/>
        <v>10353.108512732564</v>
      </c>
      <c r="U32" s="76">
        <f t="shared" si="1"/>
        <v>101422.89148726744</v>
      </c>
    </row>
    <row r="33" spans="1:21" x14ac:dyDescent="0.25">
      <c r="A33" s="784" t="str">
        <f>IF('CoC Renewal Ranking Report'!D108&lt;&gt;"",'CoC Renewal Ranking Report'!D108,"")</f>
        <v/>
      </c>
      <c r="B33" s="785"/>
      <c r="C33" s="785"/>
      <c r="D33" s="786"/>
      <c r="E33" s="787" t="str">
        <f>IF('CoC Renewal Ranking Report'!E108&lt;&gt;"",'CoC Renewal Ranking Report'!E108,"")</f>
        <v/>
      </c>
      <c r="F33" s="788"/>
      <c r="G33" s="788"/>
      <c r="H33" s="788"/>
      <c r="I33" s="789"/>
      <c r="J33" s="787" t="str">
        <f>IF('CoC Renewal Ranking Report'!G108&lt;&gt;"",'CoC Renewal Ranking Report'!G108,"")</f>
        <v/>
      </c>
      <c r="K33" s="788"/>
      <c r="L33" s="788"/>
      <c r="M33" s="789"/>
      <c r="N33" s="45">
        <v>17</v>
      </c>
      <c r="O33" s="32">
        <f t="shared" si="2"/>
        <v>3.294573643410853E-2</v>
      </c>
      <c r="P33" s="48"/>
      <c r="Q33" s="59">
        <v>70192</v>
      </c>
      <c r="R33" s="67"/>
      <c r="S33" s="70">
        <f t="shared" si="0"/>
        <v>0</v>
      </c>
      <c r="T33" s="73">
        <f t="shared" si="3"/>
        <v>5866.7614905484534</v>
      </c>
      <c r="U33" s="76">
        <f t="shared" si="1"/>
        <v>64325.238509451548</v>
      </c>
    </row>
    <row r="34" spans="1:21" x14ac:dyDescent="0.25">
      <c r="A34" s="784" t="str">
        <f>IF('CoC Renewal Ranking Report'!D109&lt;&gt;"",'CoC Renewal Ranking Report'!D109,"")</f>
        <v/>
      </c>
      <c r="B34" s="785"/>
      <c r="C34" s="785"/>
      <c r="D34" s="786"/>
      <c r="E34" s="787" t="str">
        <f>IF('CoC Renewal Ranking Report'!E109&lt;&gt;"",'CoC Renewal Ranking Report'!E109,"")</f>
        <v/>
      </c>
      <c r="F34" s="788"/>
      <c r="G34" s="788"/>
      <c r="H34" s="788"/>
      <c r="I34" s="789"/>
      <c r="J34" s="787" t="str">
        <f>IF('CoC Renewal Ranking Report'!G109&lt;&gt;"",'CoC Renewal Ranking Report'!G109,"")</f>
        <v/>
      </c>
      <c r="K34" s="788"/>
      <c r="L34" s="788"/>
      <c r="M34" s="789"/>
      <c r="N34" s="45">
        <v>24</v>
      </c>
      <c r="O34" s="32">
        <f t="shared" si="2"/>
        <v>4.6511627906976744E-2</v>
      </c>
      <c r="P34" s="48"/>
      <c r="Q34" s="59">
        <v>117150</v>
      </c>
      <c r="R34" s="67"/>
      <c r="S34" s="70">
        <f t="shared" si="0"/>
        <v>0</v>
      </c>
      <c r="T34" s="73">
        <f t="shared" si="3"/>
        <v>8282.4868101860502</v>
      </c>
      <c r="U34" s="76">
        <f t="shared" si="1"/>
        <v>108867.51318981395</v>
      </c>
    </row>
    <row r="35" spans="1:21" x14ac:dyDescent="0.25">
      <c r="A35" s="784" t="str">
        <f>IF('CoC Renewal Ranking Report'!D110&lt;&gt;"",'CoC Renewal Ranking Report'!D110,"")</f>
        <v/>
      </c>
      <c r="B35" s="785"/>
      <c r="C35" s="785"/>
      <c r="D35" s="786"/>
      <c r="E35" s="787" t="str">
        <f>IF('CoC Renewal Ranking Report'!E110&lt;&gt;"",'CoC Renewal Ranking Report'!E110,"")</f>
        <v/>
      </c>
      <c r="F35" s="788"/>
      <c r="G35" s="788"/>
      <c r="H35" s="788"/>
      <c r="I35" s="789"/>
      <c r="J35" s="787" t="str">
        <f>IF('CoC Renewal Ranking Report'!G110&lt;&gt;"",'CoC Renewal Ranking Report'!G110,"")</f>
        <v/>
      </c>
      <c r="K35" s="788"/>
      <c r="L35" s="788"/>
      <c r="M35" s="789"/>
      <c r="N35" s="45">
        <v>33</v>
      </c>
      <c r="O35" s="32">
        <f t="shared" si="2"/>
        <v>6.3953488372093026E-2</v>
      </c>
      <c r="P35" s="48"/>
      <c r="Q35" s="59">
        <v>160003</v>
      </c>
      <c r="R35" s="67"/>
      <c r="S35" s="70">
        <f t="shared" si="0"/>
        <v>0</v>
      </c>
      <c r="T35" s="73">
        <f t="shared" si="3"/>
        <v>11388.41936400582</v>
      </c>
      <c r="U35" s="76">
        <f t="shared" si="1"/>
        <v>148614.58063599418</v>
      </c>
    </row>
    <row r="36" spans="1:21" x14ac:dyDescent="0.25">
      <c r="A36" s="784" t="str">
        <f>IF('CoC Renewal Ranking Report'!D111&lt;&gt;"",'CoC Renewal Ranking Report'!D111,"")</f>
        <v/>
      </c>
      <c r="B36" s="785"/>
      <c r="C36" s="785"/>
      <c r="D36" s="786"/>
      <c r="E36" s="787" t="str">
        <f>IF('CoC Renewal Ranking Report'!E111&lt;&gt;"",'CoC Renewal Ranking Report'!E111,"")</f>
        <v/>
      </c>
      <c r="F36" s="788"/>
      <c r="G36" s="788"/>
      <c r="H36" s="788"/>
      <c r="I36" s="789"/>
      <c r="J36" s="787" t="str">
        <f>IF('CoC Renewal Ranking Report'!G111&lt;&gt;"",'CoC Renewal Ranking Report'!G111,"")</f>
        <v/>
      </c>
      <c r="K36" s="788"/>
      <c r="L36" s="788"/>
      <c r="M36" s="789"/>
      <c r="N36" s="45">
        <v>16</v>
      </c>
      <c r="O36" s="32">
        <f t="shared" si="2"/>
        <v>3.1007751937984496E-2</v>
      </c>
      <c r="P36" s="48"/>
      <c r="Q36" s="59">
        <v>88198</v>
      </c>
      <c r="R36" s="67"/>
      <c r="S36" s="70">
        <f t="shared" si="0"/>
        <v>0</v>
      </c>
      <c r="T36" s="73">
        <f t="shared" si="3"/>
        <v>5521.6578734573668</v>
      </c>
      <c r="U36" s="76">
        <f t="shared" si="1"/>
        <v>82676.34212654263</v>
      </c>
    </row>
    <row r="37" spans="1:21" x14ac:dyDescent="0.25">
      <c r="A37" s="784" t="str">
        <f>IF('CoC Renewal Ranking Report'!D112&lt;&gt;"",'CoC Renewal Ranking Report'!D112,"")</f>
        <v/>
      </c>
      <c r="B37" s="785"/>
      <c r="C37" s="785"/>
      <c r="D37" s="786"/>
      <c r="E37" s="787" t="str">
        <f>IF('CoC Renewal Ranking Report'!E112&lt;&gt;"",'CoC Renewal Ranking Report'!E112,"")</f>
        <v/>
      </c>
      <c r="F37" s="788"/>
      <c r="G37" s="788"/>
      <c r="H37" s="788"/>
      <c r="I37" s="789"/>
      <c r="J37" s="787" t="str">
        <f>IF('CoC Renewal Ranking Report'!G112&lt;&gt;"",'CoC Renewal Ranking Report'!G112,"")</f>
        <v/>
      </c>
      <c r="K37" s="788"/>
      <c r="L37" s="788"/>
      <c r="M37" s="789"/>
      <c r="N37" s="45">
        <v>27</v>
      </c>
      <c r="O37" s="32">
        <f t="shared" si="2"/>
        <v>5.232558139534884E-2</v>
      </c>
      <c r="P37" s="48"/>
      <c r="Q37" s="59">
        <v>237814</v>
      </c>
      <c r="R37" s="67"/>
      <c r="S37" s="70">
        <f t="shared" si="0"/>
        <v>0</v>
      </c>
      <c r="T37" s="73">
        <f t="shared" si="3"/>
        <v>9317.7976614593081</v>
      </c>
      <c r="U37" s="76">
        <f t="shared" si="1"/>
        <v>228496.20233854069</v>
      </c>
    </row>
    <row r="38" spans="1:21" x14ac:dyDescent="0.25">
      <c r="A38" s="784" t="e">
        <f>IF('CoC Renewal Ranking Report'!#REF!&lt;&gt;"",'CoC Renewal Ranking Report'!#REF!,"")</f>
        <v>#REF!</v>
      </c>
      <c r="B38" s="785"/>
      <c r="C38" s="785"/>
      <c r="D38" s="786"/>
      <c r="E38" s="787" t="e">
        <f>IF('CoC Renewal Ranking Report'!#REF!&lt;&gt;"",'CoC Renewal Ranking Report'!#REF!,"")</f>
        <v>#REF!</v>
      </c>
      <c r="F38" s="788"/>
      <c r="G38" s="788"/>
      <c r="H38" s="788"/>
      <c r="I38" s="789"/>
      <c r="J38" s="787" t="e">
        <f>IF('CoC Renewal Ranking Report'!#REF!&lt;&gt;"",'CoC Renewal Ranking Report'!#REF!,"")</f>
        <v>#REF!</v>
      </c>
      <c r="K38" s="788"/>
      <c r="L38" s="788"/>
      <c r="M38" s="789"/>
      <c r="N38" s="45">
        <v>18</v>
      </c>
      <c r="O38" s="32">
        <f t="shared" si="2"/>
        <v>3.4883720930232558E-2</v>
      </c>
      <c r="P38" s="48"/>
      <c r="Q38" s="59">
        <v>471836</v>
      </c>
      <c r="R38" s="67"/>
      <c r="S38" s="70">
        <f t="shared" si="0"/>
        <v>0</v>
      </c>
      <c r="T38" s="73">
        <f t="shared" si="3"/>
        <v>6211.8651076395381</v>
      </c>
      <c r="U38" s="76">
        <f t="shared" si="1"/>
        <v>465624.13489236048</v>
      </c>
    </row>
    <row r="39" spans="1:21" x14ac:dyDescent="0.25">
      <c r="A39" s="784" t="e">
        <f>IF('CoC Renewal Ranking Report'!#REF!&lt;&gt;"",'CoC Renewal Ranking Report'!#REF!,"")</f>
        <v>#REF!</v>
      </c>
      <c r="B39" s="785"/>
      <c r="C39" s="785"/>
      <c r="D39" s="786"/>
      <c r="E39" s="787" t="e">
        <f>IF('CoC Renewal Ranking Report'!#REF!&lt;&gt;"",'CoC Renewal Ranking Report'!#REF!,"")</f>
        <v>#REF!</v>
      </c>
      <c r="F39" s="788"/>
      <c r="G39" s="788"/>
      <c r="H39" s="788"/>
      <c r="I39" s="789"/>
      <c r="J39" s="787" t="e">
        <f>IF('CoC Renewal Ranking Report'!#REF!&lt;&gt;"",'CoC Renewal Ranking Report'!#REF!,"")</f>
        <v>#REF!</v>
      </c>
      <c r="K39" s="788"/>
      <c r="L39" s="788"/>
      <c r="M39" s="789"/>
      <c r="N39" s="45">
        <v>7</v>
      </c>
      <c r="O39" s="32">
        <f t="shared" si="2"/>
        <v>1.3565891472868217E-2</v>
      </c>
      <c r="P39" s="48"/>
      <c r="Q39" s="59">
        <v>32784</v>
      </c>
      <c r="R39" s="67"/>
      <c r="S39" s="70">
        <f t="shared" si="0"/>
        <v>0</v>
      </c>
      <c r="T39" s="73">
        <f t="shared" si="3"/>
        <v>2415.7253196375982</v>
      </c>
      <c r="U39" s="76">
        <f t="shared" si="1"/>
        <v>30368.274680362403</v>
      </c>
    </row>
    <row r="40" spans="1:21" x14ac:dyDescent="0.25">
      <c r="A40" s="784" t="e">
        <f>IF('CoC Renewal Ranking Report'!#REF!&lt;&gt;"",'CoC Renewal Ranking Report'!#REF!,"")</f>
        <v>#REF!</v>
      </c>
      <c r="B40" s="785"/>
      <c r="C40" s="785"/>
      <c r="D40" s="786"/>
      <c r="E40" s="787" t="e">
        <f>IF('CoC Renewal Ranking Report'!#REF!&lt;&gt;"",'CoC Renewal Ranking Report'!#REF!,"")</f>
        <v>#REF!</v>
      </c>
      <c r="F40" s="788"/>
      <c r="G40" s="788"/>
      <c r="H40" s="788"/>
      <c r="I40" s="789"/>
      <c r="J40" s="787" t="e">
        <f>IF('CoC Renewal Ranking Report'!#REF!&lt;&gt;"",'CoC Renewal Ranking Report'!#REF!,"")</f>
        <v>#REF!</v>
      </c>
      <c r="K40" s="788"/>
      <c r="L40" s="788"/>
      <c r="M40" s="789"/>
      <c r="N40" s="45">
        <v>6</v>
      </c>
      <c r="O40" s="32">
        <f t="shared" si="2"/>
        <v>1.1627906976744186E-2</v>
      </c>
      <c r="P40" s="48"/>
      <c r="Q40" s="59">
        <v>51948</v>
      </c>
      <c r="R40" s="67"/>
      <c r="S40" s="70">
        <f t="shared" si="0"/>
        <v>0</v>
      </c>
      <c r="T40" s="73">
        <f t="shared" si="3"/>
        <v>2070.6217025465126</v>
      </c>
      <c r="U40" s="76">
        <f t="shared" si="1"/>
        <v>49877.378297453484</v>
      </c>
    </row>
    <row r="41" spans="1:21" ht="27" thickBot="1" x14ac:dyDescent="0.3">
      <c r="A41" s="784" t="e">
        <f>IF('CoC Renewal Ranking Report'!#REF!&lt;&gt;"",'CoC Renewal Ranking Report'!#REF!,"")</f>
        <v>#REF!</v>
      </c>
      <c r="B41" s="785"/>
      <c r="C41" s="785"/>
      <c r="D41" s="786"/>
      <c r="E41" s="798" t="e">
        <f>IF('CoC Renewal Ranking Report'!#REF!&lt;&gt;"",'CoC Renewal Ranking Report'!#REF!,"")</f>
        <v>#REF!</v>
      </c>
      <c r="F41" s="799"/>
      <c r="G41" s="799"/>
      <c r="H41" s="799"/>
      <c r="I41" s="800"/>
      <c r="J41" s="787" t="e">
        <f>IF('CoC Renewal Ranking Report'!#REF!&lt;&gt;"",'CoC Renewal Ranking Report'!#REF!,"")</f>
        <v>#REF!</v>
      </c>
      <c r="K41" s="788"/>
      <c r="L41" s="788"/>
      <c r="M41" s="789"/>
      <c r="N41" s="46">
        <v>35</v>
      </c>
      <c r="O41" s="33">
        <f t="shared" si="2"/>
        <v>6.7829457364341081E-2</v>
      </c>
      <c r="P41" s="49" t="s">
        <v>105</v>
      </c>
      <c r="Q41" s="60">
        <v>53171</v>
      </c>
      <c r="R41" s="68">
        <v>1</v>
      </c>
      <c r="S41" s="71">
        <f t="shared" si="0"/>
        <v>53171</v>
      </c>
      <c r="T41" s="74">
        <f t="shared" si="3"/>
        <v>0</v>
      </c>
      <c r="U41" s="77">
        <f t="shared" si="1"/>
        <v>0</v>
      </c>
    </row>
    <row r="42" spans="1:21" ht="15.75" thickBot="1" x14ac:dyDescent="0.3">
      <c r="N42" s="61">
        <f>SUMIF(S6:S41,"=0",N6:N41)</f>
        <v>516</v>
      </c>
      <c r="O42" s="34"/>
      <c r="P42" s="34"/>
      <c r="Q42" s="62">
        <f>SUM(Q6:Q41)</f>
        <v>5316556</v>
      </c>
      <c r="R42" s="18"/>
      <c r="S42" s="63">
        <f>SUM(S6:S41)</f>
        <v>278246.05358099996</v>
      </c>
      <c r="T42" s="64">
        <f>SUM(T6:T41)</f>
        <v>178073.46641900009</v>
      </c>
      <c r="U42" s="65">
        <f>SUM(U6:U41)</f>
        <v>4860236.4800000004</v>
      </c>
    </row>
    <row r="43" spans="1:21" x14ac:dyDescent="0.25">
      <c r="Q43" s="16"/>
      <c r="R43" s="29" t="s">
        <v>112</v>
      </c>
      <c r="S43" s="16">
        <f>SUM(S11,S41)</f>
        <v>91170.878965999989</v>
      </c>
      <c r="T43" s="16"/>
      <c r="U43" s="28"/>
    </row>
    <row r="44" spans="1:21" x14ac:dyDescent="0.25">
      <c r="Q44" s="16"/>
      <c r="R44" s="29" t="s">
        <v>113</v>
      </c>
      <c r="S44" s="16">
        <f>SUM(S6,S20,S28,S30)</f>
        <v>187075.174615</v>
      </c>
      <c r="T44" s="16"/>
      <c r="U44" s="18"/>
    </row>
    <row r="45" spans="1:21" x14ac:dyDescent="0.25">
      <c r="Q45" s="16"/>
      <c r="R45" s="29" t="s">
        <v>109</v>
      </c>
      <c r="S45" s="16">
        <f>S2-S42</f>
        <v>-9001.7035809999215</v>
      </c>
      <c r="T45" s="16"/>
      <c r="U45" s="18"/>
    </row>
    <row r="46" spans="1:21" x14ac:dyDescent="0.25">
      <c r="Q46" s="16"/>
      <c r="R46" s="29" t="s">
        <v>108</v>
      </c>
      <c r="S46" s="16">
        <v>187075.17</v>
      </c>
      <c r="T46" s="21"/>
    </row>
    <row r="47" spans="1:21" x14ac:dyDescent="0.25">
      <c r="R47" s="29" t="s">
        <v>110</v>
      </c>
      <c r="S47" s="16">
        <f>SUM(S45:S46)</f>
        <v>178073.46641900009</v>
      </c>
    </row>
  </sheetData>
  <sheetProtection algorithmName="SHA-512" hashValue="v+NRfkojM/7bnqBfJ0o8q5zMvcWUviebEink3xRXo5f9O/S7pj82j0wa0EC+51rgxXnfJpvETGMdX5lASnrEng==" saltValue="a0+qO99ep5u83fw17pmJ6A==" spinCount="100000" sheet="1" objects="1" scenarios="1" selectLockedCells="1"/>
  <autoFilter ref="A5:U5" xr:uid="{00000000-0009-0000-0000-000029000000}">
    <filterColumn colId="0" showButton="0"/>
    <filterColumn colId="1" showButton="0"/>
    <filterColumn colId="2" showButton="0"/>
    <filterColumn colId="4" showButton="0"/>
    <filterColumn colId="5" showButton="0"/>
    <filterColumn colId="6" showButton="0"/>
    <filterColumn colId="7" showButton="0"/>
    <filterColumn colId="9" showButton="0"/>
    <filterColumn colId="10" showButton="0"/>
    <filterColumn colId="11" showButton="0"/>
  </autoFilter>
  <mergeCells count="112">
    <mergeCell ref="Q4:U4"/>
    <mergeCell ref="A40:D40"/>
    <mergeCell ref="E40:I40"/>
    <mergeCell ref="J40:M40"/>
    <mergeCell ref="A41:D41"/>
    <mergeCell ref="E41:I41"/>
    <mergeCell ref="J41:M41"/>
    <mergeCell ref="A38:D38"/>
    <mergeCell ref="E38:I38"/>
    <mergeCell ref="J38:M38"/>
    <mergeCell ref="A39:D39"/>
    <mergeCell ref="E39:I39"/>
    <mergeCell ref="J39:M39"/>
    <mergeCell ref="A36:D36"/>
    <mergeCell ref="E36:I36"/>
    <mergeCell ref="J36:M36"/>
    <mergeCell ref="A37:D37"/>
    <mergeCell ref="E37:I37"/>
    <mergeCell ref="J37:M37"/>
    <mergeCell ref="A35:D35"/>
    <mergeCell ref="E35:I35"/>
    <mergeCell ref="J35:M35"/>
    <mergeCell ref="A34:D34"/>
    <mergeCell ref="E34:I34"/>
    <mergeCell ref="J34:M34"/>
    <mergeCell ref="A33:D33"/>
    <mergeCell ref="E33:I33"/>
    <mergeCell ref="J33:M33"/>
    <mergeCell ref="A32:D32"/>
    <mergeCell ref="E32:I32"/>
    <mergeCell ref="J32:M32"/>
    <mergeCell ref="A30:D30"/>
    <mergeCell ref="E30:I30"/>
    <mergeCell ref="J30:M30"/>
    <mergeCell ref="A31:D31"/>
    <mergeCell ref="E31:I31"/>
    <mergeCell ref="J31:M31"/>
    <mergeCell ref="A28:D28"/>
    <mergeCell ref="E28:I28"/>
    <mergeCell ref="J28:M28"/>
    <mergeCell ref="A29:D29"/>
    <mergeCell ref="E29:I29"/>
    <mergeCell ref="J29:M29"/>
    <mergeCell ref="A26:D26"/>
    <mergeCell ref="E26:I26"/>
    <mergeCell ref="J26:M26"/>
    <mergeCell ref="A27:D27"/>
    <mergeCell ref="E27:I27"/>
    <mergeCell ref="J27:M27"/>
    <mergeCell ref="A24:D24"/>
    <mergeCell ref="E24:I24"/>
    <mergeCell ref="J24:M24"/>
    <mergeCell ref="A25:D25"/>
    <mergeCell ref="E25:I25"/>
    <mergeCell ref="J25:M25"/>
    <mergeCell ref="A22:D22"/>
    <mergeCell ref="E22:I22"/>
    <mergeCell ref="J22:M22"/>
    <mergeCell ref="A23:D23"/>
    <mergeCell ref="E23:I23"/>
    <mergeCell ref="J23:M23"/>
    <mergeCell ref="A20:D20"/>
    <mergeCell ref="E20:I20"/>
    <mergeCell ref="J20:M20"/>
    <mergeCell ref="A21:D21"/>
    <mergeCell ref="E21:I21"/>
    <mergeCell ref="J21:M21"/>
    <mergeCell ref="A18:D18"/>
    <mergeCell ref="E18:I18"/>
    <mergeCell ref="J18:M18"/>
    <mergeCell ref="A19:D19"/>
    <mergeCell ref="E19:I19"/>
    <mergeCell ref="J19:M19"/>
    <mergeCell ref="A16:D16"/>
    <mergeCell ref="E16:I16"/>
    <mergeCell ref="J16:M16"/>
    <mergeCell ref="A17:D17"/>
    <mergeCell ref="E17:I17"/>
    <mergeCell ref="J17:M17"/>
    <mergeCell ref="A14:D14"/>
    <mergeCell ref="E14:I14"/>
    <mergeCell ref="J14:M14"/>
    <mergeCell ref="A15:D15"/>
    <mergeCell ref="E15:I15"/>
    <mergeCell ref="J15:M15"/>
    <mergeCell ref="A12:D12"/>
    <mergeCell ref="E12:I12"/>
    <mergeCell ref="J12:M12"/>
    <mergeCell ref="A13:D13"/>
    <mergeCell ref="E13:I13"/>
    <mergeCell ref="J13:M13"/>
    <mergeCell ref="A10:D10"/>
    <mergeCell ref="E10:I10"/>
    <mergeCell ref="J10:M10"/>
    <mergeCell ref="A11:D11"/>
    <mergeCell ref="E11:I11"/>
    <mergeCell ref="J11:M11"/>
    <mergeCell ref="A5:D5"/>
    <mergeCell ref="E5:I5"/>
    <mergeCell ref="J5:M5"/>
    <mergeCell ref="A8:D8"/>
    <mergeCell ref="E8:I8"/>
    <mergeCell ref="J8:M8"/>
    <mergeCell ref="A9:D9"/>
    <mergeCell ref="E9:I9"/>
    <mergeCell ref="J9:M9"/>
    <mergeCell ref="A6:D6"/>
    <mergeCell ref="E6:I6"/>
    <mergeCell ref="J6:M6"/>
    <mergeCell ref="A7:D7"/>
    <mergeCell ref="E7:I7"/>
    <mergeCell ref="J7:M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CM115"/>
  <sheetViews>
    <sheetView topLeftCell="E1" workbookViewId="0">
      <selection activeCell="E39" sqref="E39"/>
    </sheetView>
  </sheetViews>
  <sheetFormatPr defaultRowHeight="15" x14ac:dyDescent="0.25"/>
  <cols>
    <col min="1" max="1" width="8.5703125" style="1" customWidth="1"/>
    <col min="2" max="2" width="42.85546875" customWidth="1"/>
    <col min="3" max="3" width="45.28515625" customWidth="1"/>
    <col min="4" max="5" width="42.85546875" customWidth="1"/>
    <col min="6" max="6" width="19.28515625" customWidth="1"/>
    <col min="8" max="24" width="15.85546875" customWidth="1"/>
    <col min="25" max="25" width="20.7109375" customWidth="1"/>
    <col min="26" max="28" width="15.85546875" customWidth="1"/>
    <col min="29" max="33" width="16.85546875" customWidth="1"/>
    <col min="34" max="46" width="15.85546875" customWidth="1"/>
    <col min="47" max="51" width="17" customWidth="1"/>
    <col min="52" max="84" width="15.85546875" customWidth="1"/>
    <col min="90" max="90" width="25.85546875" style="1" hidden="1" customWidth="1"/>
    <col min="91" max="91" width="25.140625" style="1" hidden="1" customWidth="1"/>
  </cols>
  <sheetData>
    <row r="1" spans="1:91" s="303" customFormat="1" x14ac:dyDescent="0.25">
      <c r="CL1" s="316"/>
      <c r="CM1" s="316"/>
    </row>
    <row r="2" spans="1:91" s="303" customFormat="1" x14ac:dyDescent="0.25">
      <c r="CL2" s="316"/>
      <c r="CM2" s="316"/>
    </row>
    <row r="3" spans="1:91" s="303" customFormat="1" x14ac:dyDescent="0.25">
      <c r="CL3" s="316"/>
      <c r="CM3" s="316"/>
    </row>
    <row r="4" spans="1:91" s="303" customFormat="1" x14ac:dyDescent="0.25">
      <c r="CL4" s="316"/>
      <c r="CM4" s="316"/>
    </row>
    <row r="5" spans="1:91" s="303" customFormat="1" x14ac:dyDescent="0.25">
      <c r="CL5" s="316"/>
      <c r="CM5" s="316"/>
    </row>
    <row r="6" spans="1:91" s="316" customFormat="1" x14ac:dyDescent="0.25">
      <c r="A6" s="98">
        <v>1</v>
      </c>
      <c r="B6" s="98">
        <v>2</v>
      </c>
      <c r="C6" s="98">
        <v>3</v>
      </c>
      <c r="D6" s="98">
        <v>4</v>
      </c>
      <c r="E6" s="98">
        <v>5</v>
      </c>
      <c r="F6" s="98">
        <v>6</v>
      </c>
      <c r="G6" s="98">
        <v>7</v>
      </c>
      <c r="H6" s="98">
        <v>8</v>
      </c>
      <c r="I6" s="98">
        <v>9</v>
      </c>
      <c r="J6" s="98">
        <v>10</v>
      </c>
      <c r="K6" s="98">
        <v>11</v>
      </c>
      <c r="L6" s="98">
        <v>12</v>
      </c>
      <c r="M6" s="98">
        <v>13</v>
      </c>
      <c r="N6" s="98">
        <v>14</v>
      </c>
      <c r="O6" s="98">
        <v>15</v>
      </c>
      <c r="P6" s="98">
        <v>16</v>
      </c>
      <c r="Q6" s="98">
        <v>17</v>
      </c>
      <c r="R6" s="98">
        <v>18</v>
      </c>
      <c r="S6" s="98">
        <v>19</v>
      </c>
      <c r="T6" s="98">
        <v>20</v>
      </c>
      <c r="U6" s="98">
        <v>21</v>
      </c>
      <c r="V6" s="98">
        <v>22</v>
      </c>
      <c r="W6" s="98">
        <v>23</v>
      </c>
      <c r="X6" s="98">
        <v>24</v>
      </c>
      <c r="Y6" s="98">
        <v>25</v>
      </c>
      <c r="Z6" s="98">
        <v>26</v>
      </c>
      <c r="AA6" s="98">
        <v>27</v>
      </c>
      <c r="AB6" s="98">
        <v>28</v>
      </c>
      <c r="AC6" s="98">
        <v>29</v>
      </c>
      <c r="AD6" s="98">
        <v>30</v>
      </c>
      <c r="AE6" s="98">
        <v>31</v>
      </c>
      <c r="AF6" s="98">
        <v>32</v>
      </c>
      <c r="AG6" s="98">
        <v>33</v>
      </c>
      <c r="AH6" s="98">
        <v>34</v>
      </c>
      <c r="AI6" s="98">
        <v>35</v>
      </c>
      <c r="AJ6" s="98">
        <v>36</v>
      </c>
      <c r="AK6" s="98">
        <v>37</v>
      </c>
      <c r="AL6" s="98">
        <v>38</v>
      </c>
      <c r="AM6" s="98">
        <v>39</v>
      </c>
      <c r="AN6" s="98">
        <v>40</v>
      </c>
      <c r="AO6" s="98">
        <v>41</v>
      </c>
      <c r="AP6" s="98">
        <v>42</v>
      </c>
      <c r="AQ6" s="98">
        <v>43</v>
      </c>
      <c r="AR6" s="98">
        <v>44</v>
      </c>
      <c r="AS6" s="98">
        <v>45</v>
      </c>
      <c r="AT6" s="98">
        <v>46</v>
      </c>
      <c r="AU6" s="98">
        <v>47</v>
      </c>
      <c r="AV6" s="98">
        <v>48</v>
      </c>
      <c r="AW6" s="98">
        <v>49</v>
      </c>
      <c r="AX6" s="98">
        <v>50</v>
      </c>
      <c r="AY6" s="98">
        <v>51</v>
      </c>
      <c r="AZ6" s="98">
        <v>52</v>
      </c>
      <c r="BA6" s="98">
        <v>53</v>
      </c>
      <c r="BB6" s="98">
        <v>54</v>
      </c>
      <c r="BC6" s="98">
        <v>55</v>
      </c>
      <c r="BD6" s="98">
        <v>56</v>
      </c>
      <c r="BE6" s="98">
        <v>57</v>
      </c>
      <c r="BF6" s="98">
        <v>58</v>
      </c>
      <c r="BG6" s="98">
        <v>59</v>
      </c>
      <c r="BH6" s="98">
        <v>60</v>
      </c>
      <c r="BI6" s="98">
        <v>61</v>
      </c>
      <c r="BJ6" s="98">
        <v>62</v>
      </c>
      <c r="BK6" s="98">
        <v>63</v>
      </c>
      <c r="BL6" s="98">
        <v>64</v>
      </c>
      <c r="BM6" s="98">
        <v>65</v>
      </c>
      <c r="BN6" s="98">
        <v>66</v>
      </c>
      <c r="BO6" s="98">
        <v>67</v>
      </c>
      <c r="BP6" s="98">
        <v>68</v>
      </c>
      <c r="BQ6" s="98">
        <v>69</v>
      </c>
      <c r="BR6" s="98">
        <v>70</v>
      </c>
      <c r="BS6" s="98">
        <v>71</v>
      </c>
      <c r="BT6" s="98">
        <v>72</v>
      </c>
      <c r="BU6" s="98">
        <v>73</v>
      </c>
      <c r="BV6" s="98">
        <v>74</v>
      </c>
      <c r="BW6" s="98">
        <v>75</v>
      </c>
      <c r="BX6" s="98">
        <v>76</v>
      </c>
      <c r="BY6" s="98">
        <v>77</v>
      </c>
      <c r="BZ6" s="98">
        <v>78</v>
      </c>
      <c r="CA6" s="98">
        <v>79</v>
      </c>
      <c r="CB6" s="98">
        <v>80</v>
      </c>
      <c r="CC6" s="98">
        <v>81</v>
      </c>
      <c r="CD6" s="98">
        <v>82</v>
      </c>
      <c r="CE6" s="98">
        <v>83</v>
      </c>
      <c r="CF6" s="98">
        <v>84</v>
      </c>
    </row>
    <row r="7" spans="1:91" s="314" customFormat="1" ht="12.75" x14ac:dyDescent="0.2">
      <c r="A7" s="759" t="s">
        <v>19</v>
      </c>
      <c r="B7" s="759"/>
      <c r="C7" s="759"/>
      <c r="D7" s="759"/>
      <c r="E7" s="759"/>
      <c r="F7" s="759"/>
      <c r="G7" s="759"/>
      <c r="H7" s="759"/>
      <c r="I7" s="759"/>
      <c r="J7" s="759"/>
      <c r="K7" s="759"/>
      <c r="L7" s="315" t="s">
        <v>317</v>
      </c>
      <c r="M7" s="759" t="s">
        <v>20</v>
      </c>
      <c r="N7" s="759"/>
      <c r="O7" s="759"/>
      <c r="P7" s="759" t="s">
        <v>234</v>
      </c>
      <c r="Q7" s="759"/>
      <c r="R7" s="759"/>
      <c r="S7" s="759"/>
      <c r="T7" s="759"/>
      <c r="U7" s="759"/>
      <c r="V7" s="759"/>
      <c r="W7" s="759"/>
      <c r="X7" s="759"/>
      <c r="Y7" s="759"/>
      <c r="Z7" s="759"/>
      <c r="AA7" s="759"/>
      <c r="AB7" s="315"/>
      <c r="AC7" s="315"/>
      <c r="AD7" s="478"/>
      <c r="AE7" s="478"/>
      <c r="AF7" s="478"/>
      <c r="AG7" s="478"/>
      <c r="AH7" s="760" t="s">
        <v>238</v>
      </c>
      <c r="AI7" s="761"/>
      <c r="AJ7" s="761"/>
      <c r="AK7" s="761"/>
      <c r="AL7" s="761"/>
      <c r="AM7" s="761"/>
      <c r="AN7" s="761"/>
      <c r="AO7" s="761"/>
      <c r="AP7" s="761"/>
      <c r="AQ7" s="761"/>
      <c r="AR7" s="759" t="s">
        <v>249</v>
      </c>
      <c r="AS7" s="759"/>
      <c r="AT7" s="759"/>
      <c r="AU7" s="759"/>
      <c r="AV7" s="759"/>
      <c r="AW7" s="759"/>
      <c r="AX7" s="759"/>
      <c r="AY7" s="759"/>
      <c r="AZ7" s="759"/>
      <c r="BA7" s="759"/>
      <c r="BB7" s="759"/>
      <c r="BC7" s="759"/>
      <c r="BD7" s="759"/>
      <c r="BE7" s="759"/>
      <c r="BF7" s="478"/>
      <c r="BG7" s="760" t="s">
        <v>250</v>
      </c>
      <c r="BH7" s="760"/>
      <c r="BI7" s="760"/>
      <c r="BJ7" s="760"/>
      <c r="BK7" s="761"/>
      <c r="BL7" s="761"/>
      <c r="BM7" s="757" t="s">
        <v>320</v>
      </c>
      <c r="BN7" s="757"/>
      <c r="BO7" s="757"/>
      <c r="BP7" s="758" t="s">
        <v>316</v>
      </c>
      <c r="BQ7" s="758"/>
      <c r="BR7" s="758"/>
      <c r="BS7" s="758"/>
      <c r="BT7" s="758"/>
      <c r="BU7" s="758"/>
      <c r="BV7" s="758"/>
      <c r="BW7" s="758"/>
      <c r="BX7" s="758"/>
      <c r="BY7" s="758"/>
      <c r="BZ7" s="758"/>
      <c r="CA7" s="758"/>
      <c r="CB7" s="758"/>
      <c r="CC7" s="758"/>
      <c r="CD7" s="758"/>
      <c r="CE7" s="758"/>
      <c r="CF7" s="758"/>
      <c r="CL7" s="405"/>
      <c r="CM7" s="407"/>
    </row>
    <row r="8" spans="1:91" s="302" customFormat="1" ht="33.75" x14ac:dyDescent="0.25">
      <c r="A8" s="385" t="s">
        <v>21</v>
      </c>
      <c r="B8" s="309" t="s">
        <v>325</v>
      </c>
      <c r="C8" s="309" t="s">
        <v>326</v>
      </c>
      <c r="D8" s="309" t="s">
        <v>323</v>
      </c>
      <c r="E8" s="309" t="s">
        <v>324</v>
      </c>
      <c r="F8" s="309" t="s">
        <v>322</v>
      </c>
      <c r="G8" s="309" t="s">
        <v>22</v>
      </c>
      <c r="H8" s="310" t="s">
        <v>23</v>
      </c>
      <c r="I8" s="310" t="s">
        <v>227</v>
      </c>
      <c r="J8" s="310" t="s">
        <v>24</v>
      </c>
      <c r="K8" s="310" t="s">
        <v>25</v>
      </c>
      <c r="L8" s="310" t="s">
        <v>288</v>
      </c>
      <c r="M8" s="310" t="s">
        <v>27</v>
      </c>
      <c r="N8" s="310" t="s">
        <v>28</v>
      </c>
      <c r="O8" s="310" t="s">
        <v>29</v>
      </c>
      <c r="P8" s="311" t="s">
        <v>32</v>
      </c>
      <c r="Q8" s="311" t="s">
        <v>33</v>
      </c>
      <c r="R8" s="311" t="s">
        <v>34</v>
      </c>
      <c r="S8" s="311" t="s">
        <v>231</v>
      </c>
      <c r="T8" s="311" t="s">
        <v>232</v>
      </c>
      <c r="U8" s="311" t="s">
        <v>233</v>
      </c>
      <c r="V8" s="310" t="s">
        <v>230</v>
      </c>
      <c r="W8" s="310" t="s">
        <v>30</v>
      </c>
      <c r="X8" s="310" t="s">
        <v>31</v>
      </c>
      <c r="Y8" s="310" t="s">
        <v>344</v>
      </c>
      <c r="Z8" s="310" t="s">
        <v>235</v>
      </c>
      <c r="AA8" s="310" t="s">
        <v>236</v>
      </c>
      <c r="AB8" s="310" t="s">
        <v>237</v>
      </c>
      <c r="AC8" s="310" t="s">
        <v>345</v>
      </c>
      <c r="AD8" s="310" t="s">
        <v>597</v>
      </c>
      <c r="AE8" s="310" t="s">
        <v>598</v>
      </c>
      <c r="AF8" s="310" t="s">
        <v>599</v>
      </c>
      <c r="AG8" s="310" t="s">
        <v>600</v>
      </c>
      <c r="AH8" s="304" t="s">
        <v>239</v>
      </c>
      <c r="AI8" s="304" t="s">
        <v>240</v>
      </c>
      <c r="AJ8" s="304" t="s">
        <v>241</v>
      </c>
      <c r="AK8" s="304" t="s">
        <v>242</v>
      </c>
      <c r="AL8" s="304" t="s">
        <v>243</v>
      </c>
      <c r="AM8" s="304" t="s">
        <v>244</v>
      </c>
      <c r="AN8" s="304" t="s">
        <v>245</v>
      </c>
      <c r="AO8" s="304" t="s">
        <v>246</v>
      </c>
      <c r="AP8" s="304" t="s">
        <v>247</v>
      </c>
      <c r="AQ8" s="304" t="s">
        <v>248</v>
      </c>
      <c r="AR8" s="310" t="s">
        <v>26</v>
      </c>
      <c r="AS8" s="310" t="s">
        <v>228</v>
      </c>
      <c r="AT8" s="310" t="s">
        <v>229</v>
      </c>
      <c r="AU8" s="352" t="s">
        <v>346</v>
      </c>
      <c r="AV8" s="352" t="s">
        <v>349</v>
      </c>
      <c r="AW8" s="352" t="s">
        <v>594</v>
      </c>
      <c r="AX8" s="352" t="s">
        <v>348</v>
      </c>
      <c r="AY8" s="352" t="s">
        <v>347</v>
      </c>
      <c r="AZ8" s="312" t="s">
        <v>98</v>
      </c>
      <c r="BA8" s="313" t="s">
        <v>216</v>
      </c>
      <c r="BB8" s="312" t="s">
        <v>91</v>
      </c>
      <c r="BC8" s="312" t="s">
        <v>285</v>
      </c>
      <c r="BD8" s="312" t="s">
        <v>286</v>
      </c>
      <c r="BE8" s="312" t="s">
        <v>287</v>
      </c>
      <c r="BF8" s="495" t="s">
        <v>367</v>
      </c>
      <c r="BG8" s="304" t="s">
        <v>251</v>
      </c>
      <c r="BH8" s="304" t="s">
        <v>252</v>
      </c>
      <c r="BI8" s="304" t="s">
        <v>253</v>
      </c>
      <c r="BJ8" s="304" t="s">
        <v>254</v>
      </c>
      <c r="BK8" s="305" t="s">
        <v>257</v>
      </c>
      <c r="BL8" s="306" t="s">
        <v>258</v>
      </c>
      <c r="BM8" s="307" t="s">
        <v>318</v>
      </c>
      <c r="BN8" s="307" t="s">
        <v>319</v>
      </c>
      <c r="BO8" s="307" t="s">
        <v>703</v>
      </c>
      <c r="BP8" s="308" t="s">
        <v>312</v>
      </c>
      <c r="BQ8" s="308" t="s">
        <v>704</v>
      </c>
      <c r="BR8" s="308" t="s">
        <v>295</v>
      </c>
      <c r="BS8" s="308" t="s">
        <v>620</v>
      </c>
      <c r="BT8" s="308" t="s">
        <v>301</v>
      </c>
      <c r="BU8" s="308" t="s">
        <v>512</v>
      </c>
      <c r="BV8" s="308" t="s">
        <v>315</v>
      </c>
      <c r="BW8" s="308" t="s">
        <v>510</v>
      </c>
      <c r="BX8" s="308" t="s">
        <v>261</v>
      </c>
      <c r="BY8" s="308" t="s">
        <v>341</v>
      </c>
      <c r="BZ8" s="308" t="s">
        <v>613</v>
      </c>
      <c r="CA8" s="308" t="s">
        <v>356</v>
      </c>
      <c r="CB8" s="308" t="s">
        <v>357</v>
      </c>
      <c r="CC8" s="308" t="s">
        <v>615</v>
      </c>
      <c r="CD8" s="308" t="s">
        <v>616</v>
      </c>
      <c r="CE8" s="308" t="s">
        <v>619</v>
      </c>
      <c r="CF8" s="308" t="s">
        <v>366</v>
      </c>
      <c r="CL8" s="406" t="s">
        <v>370</v>
      </c>
      <c r="CM8" s="408" t="s">
        <v>371</v>
      </c>
    </row>
    <row r="9" spans="1:91" x14ac:dyDescent="0.25">
      <c r="A9" s="555" t="s">
        <v>628</v>
      </c>
      <c r="B9" s="386" t="s">
        <v>629</v>
      </c>
      <c r="C9" s="386" t="s">
        <v>630</v>
      </c>
      <c r="D9" s="386" t="s">
        <v>629</v>
      </c>
      <c r="E9" s="386" t="s">
        <v>631</v>
      </c>
      <c r="F9" s="387" t="s">
        <v>728</v>
      </c>
      <c r="G9" s="388" t="s">
        <v>133</v>
      </c>
      <c r="H9" s="389">
        <v>31</v>
      </c>
      <c r="I9" s="389">
        <v>19</v>
      </c>
      <c r="J9" s="389">
        <v>22</v>
      </c>
      <c r="K9" s="389">
        <v>11</v>
      </c>
      <c r="L9" s="390">
        <v>0</v>
      </c>
      <c r="M9" s="389">
        <v>29</v>
      </c>
      <c r="N9" s="576">
        <v>29</v>
      </c>
      <c r="O9" s="556">
        <v>1</v>
      </c>
      <c r="P9" s="576">
        <v>16</v>
      </c>
      <c r="Q9" s="576">
        <v>6</v>
      </c>
      <c r="R9" s="556">
        <v>0.38</v>
      </c>
      <c r="S9" s="576">
        <v>16</v>
      </c>
      <c r="T9" s="576">
        <v>6</v>
      </c>
      <c r="U9" s="556">
        <v>0.38</v>
      </c>
      <c r="V9" s="576">
        <v>16</v>
      </c>
      <c r="W9" s="576">
        <v>6</v>
      </c>
      <c r="X9" s="556">
        <v>0.38</v>
      </c>
      <c r="Y9" s="556">
        <v>0.5</v>
      </c>
      <c r="Z9" s="576">
        <v>22</v>
      </c>
      <c r="AA9" s="576">
        <v>21</v>
      </c>
      <c r="AB9" s="556">
        <v>0.95454545454545459</v>
      </c>
      <c r="AC9" s="556">
        <v>0.32</v>
      </c>
      <c r="AD9" s="576">
        <v>21</v>
      </c>
      <c r="AE9" s="556">
        <v>0.95454545454545459</v>
      </c>
      <c r="AF9" s="576">
        <v>21</v>
      </c>
      <c r="AG9" s="556">
        <v>0.95454545454545459</v>
      </c>
      <c r="AH9" s="389">
        <v>9</v>
      </c>
      <c r="AI9" s="389">
        <v>0</v>
      </c>
      <c r="AJ9" s="389">
        <v>1</v>
      </c>
      <c r="AK9" s="392">
        <v>0.11</v>
      </c>
      <c r="AL9" s="389">
        <v>0</v>
      </c>
      <c r="AM9" s="392">
        <v>0</v>
      </c>
      <c r="AN9" s="389">
        <v>0</v>
      </c>
      <c r="AO9" s="392">
        <v>0</v>
      </c>
      <c r="AP9" s="389">
        <v>1</v>
      </c>
      <c r="AQ9" s="392">
        <v>0.11</v>
      </c>
      <c r="AR9" s="391">
        <v>0</v>
      </c>
      <c r="AS9" s="391">
        <v>0</v>
      </c>
      <c r="AT9" s="391">
        <v>0</v>
      </c>
      <c r="AU9" s="557">
        <v>88.97</v>
      </c>
      <c r="AV9" s="558">
        <v>20</v>
      </c>
      <c r="AW9" s="389">
        <v>0</v>
      </c>
      <c r="AX9" s="389">
        <v>6</v>
      </c>
      <c r="AY9" s="389">
        <v>30</v>
      </c>
      <c r="AZ9" s="389">
        <v>19</v>
      </c>
      <c r="BA9" s="559">
        <v>1</v>
      </c>
      <c r="BB9" s="557">
        <v>3.11</v>
      </c>
      <c r="BC9" s="389">
        <v>19</v>
      </c>
      <c r="BD9" s="389">
        <v>18</v>
      </c>
      <c r="BE9" s="392">
        <v>0.95</v>
      </c>
      <c r="BF9" s="389">
        <v>17</v>
      </c>
      <c r="BG9" s="390">
        <v>12</v>
      </c>
      <c r="BH9" s="390">
        <v>10</v>
      </c>
      <c r="BI9" s="390">
        <v>12</v>
      </c>
      <c r="BJ9" s="390">
        <v>14</v>
      </c>
      <c r="BK9" s="390">
        <v>12</v>
      </c>
      <c r="BL9" s="390">
        <v>11.86</v>
      </c>
      <c r="BM9" s="568"/>
      <c r="BN9" s="568"/>
      <c r="BO9" s="568">
        <v>13</v>
      </c>
      <c r="BP9" s="569" t="s">
        <v>78</v>
      </c>
      <c r="BQ9" s="569">
        <v>0.91342462086675758</v>
      </c>
      <c r="BR9" s="570" t="s">
        <v>303</v>
      </c>
      <c r="BS9" s="682">
        <v>28520</v>
      </c>
      <c r="BT9" s="569" t="s">
        <v>79</v>
      </c>
      <c r="BU9" s="573"/>
      <c r="BV9" s="569"/>
      <c r="BW9" s="573">
        <v>2</v>
      </c>
      <c r="BX9" s="569" t="s">
        <v>78</v>
      </c>
      <c r="BY9" s="572"/>
      <c r="BZ9" s="569"/>
      <c r="CA9" s="572" t="s">
        <v>708</v>
      </c>
      <c r="CB9" s="572" t="s">
        <v>708</v>
      </c>
      <c r="CC9" s="572">
        <v>4</v>
      </c>
      <c r="CD9" s="572"/>
      <c r="CE9" s="572">
        <v>2.5</v>
      </c>
      <c r="CF9" s="572"/>
      <c r="CL9" s="98">
        <f>ROUND($CM9, 2)</f>
        <v>1</v>
      </c>
      <c r="CM9" s="409">
        <v>0.99996851399255782</v>
      </c>
    </row>
    <row r="10" spans="1:91" x14ac:dyDescent="0.25">
      <c r="A10" s="555" t="s">
        <v>628</v>
      </c>
      <c r="B10" s="386" t="s">
        <v>629</v>
      </c>
      <c r="C10" s="386" t="s">
        <v>632</v>
      </c>
      <c r="D10" s="386" t="s">
        <v>629</v>
      </c>
      <c r="E10" s="386" t="s">
        <v>633</v>
      </c>
      <c r="F10" s="387" t="s">
        <v>729</v>
      </c>
      <c r="G10" s="388" t="s">
        <v>280</v>
      </c>
      <c r="H10" s="389">
        <v>50</v>
      </c>
      <c r="I10" s="389">
        <v>17</v>
      </c>
      <c r="J10" s="389">
        <v>21</v>
      </c>
      <c r="K10" s="389">
        <v>23</v>
      </c>
      <c r="L10" s="390">
        <v>0</v>
      </c>
      <c r="M10" s="389">
        <v>49</v>
      </c>
      <c r="N10" s="576">
        <v>44</v>
      </c>
      <c r="O10" s="556">
        <v>0.9</v>
      </c>
      <c r="P10" s="576">
        <v>9</v>
      </c>
      <c r="Q10" s="576">
        <v>3</v>
      </c>
      <c r="R10" s="556">
        <v>0.33</v>
      </c>
      <c r="S10" s="576">
        <v>9</v>
      </c>
      <c r="T10" s="576">
        <v>3</v>
      </c>
      <c r="U10" s="556">
        <v>0.33</v>
      </c>
      <c r="V10" s="576">
        <v>9</v>
      </c>
      <c r="W10" s="576">
        <v>6</v>
      </c>
      <c r="X10" s="556">
        <v>0.67</v>
      </c>
      <c r="Y10" s="556">
        <v>0.89</v>
      </c>
      <c r="Z10" s="576">
        <v>21</v>
      </c>
      <c r="AA10" s="576">
        <v>21</v>
      </c>
      <c r="AB10" s="556">
        <v>1</v>
      </c>
      <c r="AC10" s="556">
        <v>0.53</v>
      </c>
      <c r="AD10" s="576">
        <v>17</v>
      </c>
      <c r="AE10" s="556">
        <v>0.80952380952380953</v>
      </c>
      <c r="AF10" s="576">
        <v>21</v>
      </c>
      <c r="AG10" s="556">
        <v>1</v>
      </c>
      <c r="AH10" s="389">
        <v>17</v>
      </c>
      <c r="AI10" s="389">
        <v>0</v>
      </c>
      <c r="AJ10" s="389">
        <v>0</v>
      </c>
      <c r="AK10" s="392">
        <v>0</v>
      </c>
      <c r="AL10" s="389">
        <v>0</v>
      </c>
      <c r="AM10" s="392">
        <v>0</v>
      </c>
      <c r="AN10" s="389">
        <v>0</v>
      </c>
      <c r="AO10" s="392">
        <v>0</v>
      </c>
      <c r="AP10" s="389">
        <v>0</v>
      </c>
      <c r="AQ10" s="392">
        <v>0</v>
      </c>
      <c r="AR10" s="391">
        <v>0</v>
      </c>
      <c r="AS10" s="391">
        <v>3.0999999999999999E-3</v>
      </c>
      <c r="AT10" s="391">
        <v>3.0999999999999999E-3</v>
      </c>
      <c r="AU10" s="390">
        <v>9.36</v>
      </c>
      <c r="AV10" s="388">
        <v>0</v>
      </c>
      <c r="AW10" s="388">
        <v>0</v>
      </c>
      <c r="AX10" s="560">
        <v>13</v>
      </c>
      <c r="AY10" s="560">
        <v>31</v>
      </c>
      <c r="AZ10" s="389">
        <v>16</v>
      </c>
      <c r="BA10" s="392">
        <v>0.94</v>
      </c>
      <c r="BB10" s="390">
        <v>2</v>
      </c>
      <c r="BC10" s="577">
        <v>17</v>
      </c>
      <c r="BD10" s="389">
        <v>17</v>
      </c>
      <c r="BE10" s="392">
        <v>1</v>
      </c>
      <c r="BF10" s="389">
        <v>14</v>
      </c>
      <c r="BG10" s="390">
        <v>3</v>
      </c>
      <c r="BH10" s="390">
        <v>4</v>
      </c>
      <c r="BI10" s="390">
        <v>9</v>
      </c>
      <c r="BJ10" s="390">
        <v>12</v>
      </c>
      <c r="BK10" s="390">
        <v>7</v>
      </c>
      <c r="BL10" s="575">
        <v>6.97</v>
      </c>
      <c r="BM10" s="568"/>
      <c r="BN10" s="568"/>
      <c r="BO10" s="568">
        <v>6</v>
      </c>
      <c r="BP10" s="569" t="s">
        <v>78</v>
      </c>
      <c r="BQ10" s="569">
        <v>0.95004389730923966</v>
      </c>
      <c r="BR10" s="570" t="s">
        <v>303</v>
      </c>
      <c r="BS10" s="682">
        <v>34351</v>
      </c>
      <c r="BT10" s="569" t="s">
        <v>79</v>
      </c>
      <c r="BU10" s="573"/>
      <c r="BV10" s="569"/>
      <c r="BW10" s="573">
        <v>2</v>
      </c>
      <c r="BX10" s="569" t="s">
        <v>78</v>
      </c>
      <c r="BY10" s="572"/>
      <c r="BZ10" s="569"/>
      <c r="CA10" s="572" t="s">
        <v>708</v>
      </c>
      <c r="CB10" s="572" t="s">
        <v>708</v>
      </c>
      <c r="CC10" s="572">
        <v>4</v>
      </c>
      <c r="CD10" s="572"/>
      <c r="CE10" s="572">
        <v>2.5</v>
      </c>
      <c r="CF10" s="572"/>
      <c r="CL10" s="98">
        <f t="shared" ref="CL10:CL73" si="0">ROUND($CM10, 2)</f>
        <v>1</v>
      </c>
      <c r="CM10" s="410">
        <v>0.99971697045171515</v>
      </c>
    </row>
    <row r="11" spans="1:91" x14ac:dyDescent="0.25">
      <c r="A11" s="555" t="s">
        <v>628</v>
      </c>
      <c r="B11" s="386" t="s">
        <v>629</v>
      </c>
      <c r="C11" s="386" t="s">
        <v>634</v>
      </c>
      <c r="D11" s="386" t="s">
        <v>629</v>
      </c>
      <c r="E11" s="386" t="s">
        <v>634</v>
      </c>
      <c r="F11" s="387" t="s">
        <v>730</v>
      </c>
      <c r="G11" s="388" t="s">
        <v>280</v>
      </c>
      <c r="H11" s="389">
        <v>52</v>
      </c>
      <c r="I11" s="389">
        <v>21</v>
      </c>
      <c r="J11" s="389">
        <v>28</v>
      </c>
      <c r="K11" s="389">
        <v>36</v>
      </c>
      <c r="L11" s="390">
        <v>0</v>
      </c>
      <c r="M11" s="389">
        <v>52</v>
      </c>
      <c r="N11" s="576">
        <v>33</v>
      </c>
      <c r="O11" s="556">
        <v>0.63</v>
      </c>
      <c r="P11" s="576">
        <v>19</v>
      </c>
      <c r="Q11" s="576">
        <v>2</v>
      </c>
      <c r="R11" s="556">
        <v>0.11</v>
      </c>
      <c r="S11" s="576">
        <v>19</v>
      </c>
      <c r="T11" s="576">
        <v>2</v>
      </c>
      <c r="U11" s="556">
        <v>0.11</v>
      </c>
      <c r="V11" s="576">
        <v>19</v>
      </c>
      <c r="W11" s="576">
        <v>3</v>
      </c>
      <c r="X11" s="556">
        <v>0.16</v>
      </c>
      <c r="Y11" s="556">
        <v>0.32</v>
      </c>
      <c r="Z11" s="576">
        <v>28</v>
      </c>
      <c r="AA11" s="576">
        <v>28</v>
      </c>
      <c r="AB11" s="556">
        <v>1</v>
      </c>
      <c r="AC11" s="556">
        <v>0.56999999999999995</v>
      </c>
      <c r="AD11" s="576">
        <v>28</v>
      </c>
      <c r="AE11" s="556">
        <v>1</v>
      </c>
      <c r="AF11" s="576">
        <v>28</v>
      </c>
      <c r="AG11" s="556">
        <v>1</v>
      </c>
      <c r="AH11" s="389">
        <v>17</v>
      </c>
      <c r="AI11" s="389">
        <v>0</v>
      </c>
      <c r="AJ11" s="389">
        <v>0</v>
      </c>
      <c r="AK11" s="392">
        <v>0</v>
      </c>
      <c r="AL11" s="389">
        <v>0</v>
      </c>
      <c r="AM11" s="392">
        <v>0</v>
      </c>
      <c r="AN11" s="389">
        <v>0</v>
      </c>
      <c r="AO11" s="392">
        <v>0</v>
      </c>
      <c r="AP11" s="389">
        <v>0</v>
      </c>
      <c r="AQ11" s="392">
        <v>0</v>
      </c>
      <c r="AR11" s="391">
        <v>1.5E-3</v>
      </c>
      <c r="AS11" s="391">
        <v>1.5E-3</v>
      </c>
      <c r="AT11" s="391">
        <v>3.0000000000000001E-3</v>
      </c>
      <c r="AU11" s="390">
        <v>27.27</v>
      </c>
      <c r="AV11" s="388">
        <v>0</v>
      </c>
      <c r="AW11" s="388">
        <v>0</v>
      </c>
      <c r="AX11" s="388">
        <v>63</v>
      </c>
      <c r="AY11" s="388">
        <v>41</v>
      </c>
      <c r="AZ11" s="389">
        <v>19</v>
      </c>
      <c r="BA11" s="392">
        <v>0.9</v>
      </c>
      <c r="BB11" s="390">
        <v>2.42</v>
      </c>
      <c r="BC11" s="389">
        <v>21</v>
      </c>
      <c r="BD11" s="389">
        <v>21</v>
      </c>
      <c r="BE11" s="392">
        <v>1</v>
      </c>
      <c r="BF11" s="389">
        <v>16</v>
      </c>
      <c r="BG11" s="390">
        <v>9</v>
      </c>
      <c r="BH11" s="390">
        <v>11</v>
      </c>
      <c r="BI11" s="390">
        <v>10</v>
      </c>
      <c r="BJ11" s="390">
        <v>11</v>
      </c>
      <c r="BK11" s="390">
        <v>10.25</v>
      </c>
      <c r="BL11" s="390">
        <v>9.8699999999999992</v>
      </c>
      <c r="BM11" s="568"/>
      <c r="BN11" s="568"/>
      <c r="BO11" s="568">
        <v>10</v>
      </c>
      <c r="BP11" s="569" t="s">
        <v>78</v>
      </c>
      <c r="BQ11" s="569">
        <v>0.86494527680374034</v>
      </c>
      <c r="BR11" s="570" t="s">
        <v>303</v>
      </c>
      <c r="BS11" s="682">
        <v>67230</v>
      </c>
      <c r="BT11" s="569" t="s">
        <v>79</v>
      </c>
      <c r="BU11" s="573"/>
      <c r="BV11" s="569"/>
      <c r="BW11" s="573">
        <v>2</v>
      </c>
      <c r="BX11" s="569" t="s">
        <v>78</v>
      </c>
      <c r="BY11" s="572"/>
      <c r="BZ11" s="569"/>
      <c r="CA11" s="572" t="s">
        <v>708</v>
      </c>
      <c r="CB11" s="572" t="s">
        <v>708</v>
      </c>
      <c r="CC11" s="572">
        <v>4</v>
      </c>
      <c r="CD11" s="572"/>
      <c r="CE11" s="572">
        <v>2.5</v>
      </c>
      <c r="CF11" s="572"/>
      <c r="CL11" s="98">
        <f t="shared" si="0"/>
        <v>0.99</v>
      </c>
      <c r="CM11" s="409">
        <v>0.99439957782708044</v>
      </c>
    </row>
    <row r="12" spans="1:91" ht="15.75" customHeight="1" x14ac:dyDescent="0.25">
      <c r="A12" s="555" t="s">
        <v>628</v>
      </c>
      <c r="B12" s="386" t="s">
        <v>635</v>
      </c>
      <c r="C12" s="386" t="s">
        <v>636</v>
      </c>
      <c r="D12" s="547" t="s">
        <v>538</v>
      </c>
      <c r="E12" s="386" t="s">
        <v>731</v>
      </c>
      <c r="F12" s="387" t="s">
        <v>732</v>
      </c>
      <c r="G12" s="388" t="s">
        <v>133</v>
      </c>
      <c r="H12" s="389">
        <v>17</v>
      </c>
      <c r="I12" s="389">
        <v>14</v>
      </c>
      <c r="J12" s="389">
        <v>15</v>
      </c>
      <c r="K12" s="389">
        <v>4</v>
      </c>
      <c r="L12" s="390">
        <v>0</v>
      </c>
      <c r="M12" s="389">
        <v>17</v>
      </c>
      <c r="N12" s="576">
        <v>14</v>
      </c>
      <c r="O12" s="556">
        <v>0.82</v>
      </c>
      <c r="P12" s="576">
        <v>12</v>
      </c>
      <c r="Q12" s="576">
        <v>0</v>
      </c>
      <c r="R12" s="556">
        <v>0</v>
      </c>
      <c r="S12" s="576">
        <v>12</v>
      </c>
      <c r="T12" s="576">
        <v>0</v>
      </c>
      <c r="U12" s="556">
        <v>0</v>
      </c>
      <c r="V12" s="576">
        <v>12</v>
      </c>
      <c r="W12" s="576">
        <v>1</v>
      </c>
      <c r="X12" s="556">
        <v>0.08</v>
      </c>
      <c r="Y12" s="556">
        <v>0</v>
      </c>
      <c r="Z12" s="576">
        <v>15</v>
      </c>
      <c r="AA12" s="576">
        <v>14</v>
      </c>
      <c r="AB12" s="556">
        <v>0.93333333333333335</v>
      </c>
      <c r="AC12" s="556">
        <v>0.79</v>
      </c>
      <c r="AD12" s="576">
        <v>8</v>
      </c>
      <c r="AE12" s="556">
        <v>0.53333333333333333</v>
      </c>
      <c r="AF12" s="576">
        <v>14</v>
      </c>
      <c r="AG12" s="556">
        <v>0.93333333333333335</v>
      </c>
      <c r="AH12" s="389">
        <v>1</v>
      </c>
      <c r="AI12" s="389">
        <v>0</v>
      </c>
      <c r="AJ12" s="389">
        <v>0</v>
      </c>
      <c r="AK12" s="392">
        <v>0</v>
      </c>
      <c r="AL12" s="389">
        <v>0</v>
      </c>
      <c r="AM12" s="392">
        <v>0</v>
      </c>
      <c r="AN12" s="389">
        <v>0</v>
      </c>
      <c r="AO12" s="392">
        <v>0</v>
      </c>
      <c r="AP12" s="389">
        <v>0</v>
      </c>
      <c r="AQ12" s="392">
        <v>0</v>
      </c>
      <c r="AR12" s="391">
        <v>1.8100000000000002E-2</v>
      </c>
      <c r="AS12" s="391">
        <v>0</v>
      </c>
      <c r="AT12" s="391">
        <v>1.8100000000000002E-2</v>
      </c>
      <c r="AU12" s="390">
        <v>108.12</v>
      </c>
      <c r="AV12" s="389">
        <v>11</v>
      </c>
      <c r="AW12" s="389">
        <v>0</v>
      </c>
      <c r="AX12" s="389">
        <v>38</v>
      </c>
      <c r="AY12" s="389">
        <v>37</v>
      </c>
      <c r="AZ12" s="389">
        <v>14</v>
      </c>
      <c r="BA12" s="392">
        <v>1</v>
      </c>
      <c r="BB12" s="390">
        <v>1.57</v>
      </c>
      <c r="BC12" s="389">
        <v>14</v>
      </c>
      <c r="BD12" s="389">
        <v>14</v>
      </c>
      <c r="BE12" s="392">
        <v>1</v>
      </c>
      <c r="BF12" s="389">
        <v>11</v>
      </c>
      <c r="BG12" s="390">
        <v>9</v>
      </c>
      <c r="BH12" s="390">
        <v>11</v>
      </c>
      <c r="BI12" s="390">
        <v>11</v>
      </c>
      <c r="BJ12" s="390">
        <v>12</v>
      </c>
      <c r="BK12" s="390">
        <v>10.75</v>
      </c>
      <c r="BL12" s="390">
        <v>10.99</v>
      </c>
      <c r="BM12" s="568"/>
      <c r="BN12" s="568"/>
      <c r="BO12" s="568">
        <v>10</v>
      </c>
      <c r="BP12" s="569" t="s">
        <v>78</v>
      </c>
      <c r="BQ12" s="569">
        <v>0.99998606912500176</v>
      </c>
      <c r="BR12" s="570" t="s">
        <v>303</v>
      </c>
      <c r="BS12" s="682">
        <v>9299</v>
      </c>
      <c r="BT12" s="569" t="s">
        <v>79</v>
      </c>
      <c r="BU12" s="573"/>
      <c r="BV12" s="569"/>
      <c r="BW12" s="573">
        <v>1.5</v>
      </c>
      <c r="BX12" s="569" t="s">
        <v>78</v>
      </c>
      <c r="BY12" s="572"/>
      <c r="BZ12" s="569"/>
      <c r="CA12" s="572" t="s">
        <v>708</v>
      </c>
      <c r="CB12" s="572" t="s">
        <v>708</v>
      </c>
      <c r="CC12" s="572">
        <v>4</v>
      </c>
      <c r="CD12" s="572"/>
      <c r="CE12" s="572">
        <v>2</v>
      </c>
      <c r="CF12" s="572"/>
      <c r="CL12" s="98">
        <f t="shared" si="0"/>
        <v>0.82</v>
      </c>
      <c r="CM12" s="410">
        <v>0.81569617058860633</v>
      </c>
    </row>
    <row r="13" spans="1:91" ht="16.5" customHeight="1" x14ac:dyDescent="0.25">
      <c r="A13" s="555" t="s">
        <v>628</v>
      </c>
      <c r="B13" s="386" t="s">
        <v>635</v>
      </c>
      <c r="C13" s="386" t="s">
        <v>637</v>
      </c>
      <c r="D13" s="547" t="s">
        <v>538</v>
      </c>
      <c r="E13" s="386" t="s">
        <v>733</v>
      </c>
      <c r="F13" s="387" t="s">
        <v>734</v>
      </c>
      <c r="G13" s="388" t="s">
        <v>133</v>
      </c>
      <c r="H13" s="389">
        <v>40</v>
      </c>
      <c r="I13" s="389">
        <v>22</v>
      </c>
      <c r="J13" s="389">
        <v>29</v>
      </c>
      <c r="K13" s="389">
        <v>3</v>
      </c>
      <c r="L13" s="390">
        <v>0</v>
      </c>
      <c r="M13" s="389">
        <v>39</v>
      </c>
      <c r="N13" s="576">
        <v>38</v>
      </c>
      <c r="O13" s="556">
        <v>0.97</v>
      </c>
      <c r="P13" s="576">
        <v>29</v>
      </c>
      <c r="Q13" s="576">
        <v>7</v>
      </c>
      <c r="R13" s="556">
        <v>0.24</v>
      </c>
      <c r="S13" s="576">
        <v>29</v>
      </c>
      <c r="T13" s="576">
        <v>7</v>
      </c>
      <c r="U13" s="556">
        <v>0.24</v>
      </c>
      <c r="V13" s="576">
        <v>29</v>
      </c>
      <c r="W13" s="576">
        <v>11</v>
      </c>
      <c r="X13" s="556">
        <v>0.38</v>
      </c>
      <c r="Y13" s="556">
        <v>0.24</v>
      </c>
      <c r="Z13" s="576">
        <v>29</v>
      </c>
      <c r="AA13" s="576">
        <v>26</v>
      </c>
      <c r="AB13" s="556">
        <v>0.89655172413793105</v>
      </c>
      <c r="AC13" s="556">
        <v>0.59</v>
      </c>
      <c r="AD13" s="576">
        <v>19</v>
      </c>
      <c r="AE13" s="556">
        <v>0.65517241379310343</v>
      </c>
      <c r="AF13" s="576">
        <v>27</v>
      </c>
      <c r="AG13" s="556">
        <v>0.93103448275862066</v>
      </c>
      <c r="AH13" s="389">
        <v>1</v>
      </c>
      <c r="AI13" s="389">
        <v>0</v>
      </c>
      <c r="AJ13" s="389">
        <v>0</v>
      </c>
      <c r="AK13" s="392">
        <v>0</v>
      </c>
      <c r="AL13" s="389">
        <v>0</v>
      </c>
      <c r="AM13" s="392">
        <v>0</v>
      </c>
      <c r="AN13" s="389">
        <v>0</v>
      </c>
      <c r="AO13" s="392">
        <v>0</v>
      </c>
      <c r="AP13" s="389">
        <v>0</v>
      </c>
      <c r="AQ13" s="392">
        <v>0</v>
      </c>
      <c r="AR13" s="391">
        <v>1.9199999999999998E-2</v>
      </c>
      <c r="AS13" s="391">
        <v>3.8E-3</v>
      </c>
      <c r="AT13" s="391">
        <v>2.3099999999999999E-2</v>
      </c>
      <c r="AU13" s="390">
        <v>124.68</v>
      </c>
      <c r="AV13" s="389">
        <v>23</v>
      </c>
      <c r="AW13" s="389">
        <v>0</v>
      </c>
      <c r="AX13" s="389">
        <v>0</v>
      </c>
      <c r="AY13" s="389">
        <v>0</v>
      </c>
      <c r="AZ13" s="389">
        <v>22</v>
      </c>
      <c r="BA13" s="392">
        <v>1</v>
      </c>
      <c r="BB13" s="390">
        <v>1.91</v>
      </c>
      <c r="BC13" s="389">
        <v>22</v>
      </c>
      <c r="BD13" s="389">
        <v>22</v>
      </c>
      <c r="BE13" s="392">
        <v>1</v>
      </c>
      <c r="BF13" s="389">
        <v>20</v>
      </c>
      <c r="BG13" s="390">
        <v>22</v>
      </c>
      <c r="BH13" s="390">
        <v>22</v>
      </c>
      <c r="BI13" s="390">
        <v>20</v>
      </c>
      <c r="BJ13" s="390">
        <v>20</v>
      </c>
      <c r="BK13" s="390">
        <v>21</v>
      </c>
      <c r="BL13" s="390">
        <v>20.88</v>
      </c>
      <c r="BM13" s="568"/>
      <c r="BN13" s="568"/>
      <c r="BO13" s="568">
        <v>13</v>
      </c>
      <c r="BP13" s="569" t="s">
        <v>78</v>
      </c>
      <c r="BQ13" s="569">
        <v>0.98470632575529149</v>
      </c>
      <c r="BR13" s="570" t="s">
        <v>303</v>
      </c>
      <c r="BS13" s="682">
        <v>34900</v>
      </c>
      <c r="BT13" s="569" t="s">
        <v>79</v>
      </c>
      <c r="BU13" s="573"/>
      <c r="BV13" s="569"/>
      <c r="BW13" s="573">
        <v>1.5</v>
      </c>
      <c r="BX13" s="569" t="s">
        <v>78</v>
      </c>
      <c r="BY13" s="572"/>
      <c r="BZ13" s="569"/>
      <c r="CA13" s="572" t="s">
        <v>708</v>
      </c>
      <c r="CB13" s="572" t="s">
        <v>708</v>
      </c>
      <c r="CC13" s="572">
        <v>4</v>
      </c>
      <c r="CD13" s="572"/>
      <c r="CE13" s="572">
        <v>2</v>
      </c>
      <c r="CF13" s="572"/>
      <c r="CL13" s="98">
        <f t="shared" si="0"/>
        <v>0.75</v>
      </c>
      <c r="CM13" s="409">
        <v>0.75260000000000005</v>
      </c>
    </row>
    <row r="14" spans="1:91" s="594" customFormat="1" x14ac:dyDescent="0.25">
      <c r="A14" s="586" t="s">
        <v>628</v>
      </c>
      <c r="B14" s="579" t="s">
        <v>702</v>
      </c>
      <c r="C14" s="579" t="s">
        <v>702</v>
      </c>
      <c r="D14" s="587" t="s">
        <v>539</v>
      </c>
      <c r="E14" s="587" t="s">
        <v>540</v>
      </c>
      <c r="F14" s="580" t="s">
        <v>735</v>
      </c>
      <c r="G14" s="581" t="s">
        <v>133</v>
      </c>
      <c r="H14" s="582">
        <v>32</v>
      </c>
      <c r="I14" s="582">
        <v>16</v>
      </c>
      <c r="J14" s="582">
        <v>23</v>
      </c>
      <c r="K14" s="582">
        <v>0</v>
      </c>
      <c r="L14" s="583">
        <v>0</v>
      </c>
      <c r="M14" s="582">
        <v>32</v>
      </c>
      <c r="N14" s="586">
        <v>32</v>
      </c>
      <c r="O14" s="588">
        <v>1</v>
      </c>
      <c r="P14" s="586">
        <v>16</v>
      </c>
      <c r="Q14" s="586">
        <v>2</v>
      </c>
      <c r="R14" s="588">
        <v>0.13</v>
      </c>
      <c r="S14" s="586">
        <v>16</v>
      </c>
      <c r="T14" s="586">
        <v>8</v>
      </c>
      <c r="U14" s="588">
        <v>0.5</v>
      </c>
      <c r="V14" s="586">
        <v>16</v>
      </c>
      <c r="W14" s="586">
        <v>8</v>
      </c>
      <c r="X14" s="588">
        <v>0.5</v>
      </c>
      <c r="Y14" s="588">
        <v>0.56000000000000005</v>
      </c>
      <c r="Z14" s="586">
        <v>23</v>
      </c>
      <c r="AA14" s="586">
        <v>22</v>
      </c>
      <c r="AB14" s="588">
        <v>0.96</v>
      </c>
      <c r="AC14" s="588">
        <v>0.48</v>
      </c>
      <c r="AD14" s="586">
        <v>21</v>
      </c>
      <c r="AE14" s="588">
        <v>0.91</v>
      </c>
      <c r="AF14" s="586">
        <v>23</v>
      </c>
      <c r="AG14" s="588">
        <v>1</v>
      </c>
      <c r="AH14" s="582">
        <v>0</v>
      </c>
      <c r="AI14" s="582">
        <v>0</v>
      </c>
      <c r="AJ14" s="582"/>
      <c r="AK14" s="584"/>
      <c r="AL14" s="582"/>
      <c r="AM14" s="584"/>
      <c r="AN14" s="582"/>
      <c r="AO14" s="584"/>
      <c r="AP14" s="582"/>
      <c r="AQ14" s="584"/>
      <c r="AR14" s="585">
        <v>0</v>
      </c>
      <c r="AS14" s="585">
        <v>0</v>
      </c>
      <c r="AT14" s="585">
        <v>0</v>
      </c>
      <c r="AU14" s="583"/>
      <c r="AV14" s="582">
        <v>0</v>
      </c>
      <c r="AW14" s="582">
        <v>0</v>
      </c>
      <c r="AX14" s="582">
        <v>0</v>
      </c>
      <c r="AY14" s="581">
        <v>0</v>
      </c>
      <c r="AZ14" s="582">
        <v>24</v>
      </c>
      <c r="BA14" s="584">
        <v>0.75</v>
      </c>
      <c r="BB14" s="583">
        <v>1.63</v>
      </c>
      <c r="BC14" s="582">
        <v>23</v>
      </c>
      <c r="BD14" s="582">
        <v>23</v>
      </c>
      <c r="BE14" s="584">
        <v>1</v>
      </c>
      <c r="BF14" s="582">
        <v>16</v>
      </c>
      <c r="BG14" s="583">
        <v>14</v>
      </c>
      <c r="BH14" s="583">
        <v>16</v>
      </c>
      <c r="BI14" s="583">
        <v>16</v>
      </c>
      <c r="BJ14" s="583">
        <v>16</v>
      </c>
      <c r="BK14" s="583">
        <v>15.5</v>
      </c>
      <c r="BL14" s="583">
        <v>15.5</v>
      </c>
      <c r="BM14" s="589"/>
      <c r="BN14" s="589"/>
      <c r="BO14" s="589">
        <v>12</v>
      </c>
      <c r="BP14" s="590" t="s">
        <v>78</v>
      </c>
      <c r="BQ14" s="590">
        <v>0.99996819566029782</v>
      </c>
      <c r="BR14" s="591" t="s">
        <v>303</v>
      </c>
      <c r="BS14" s="682">
        <v>44721</v>
      </c>
      <c r="BT14" s="590" t="s">
        <v>79</v>
      </c>
      <c r="BU14" s="592"/>
      <c r="BV14" s="590"/>
      <c r="BW14" s="592">
        <v>2</v>
      </c>
      <c r="BX14" s="590" t="s">
        <v>78</v>
      </c>
      <c r="BY14" s="593">
        <v>4</v>
      </c>
      <c r="BZ14" s="590"/>
      <c r="CA14" s="593" t="s">
        <v>708</v>
      </c>
      <c r="CB14" s="593" t="s">
        <v>708</v>
      </c>
      <c r="CC14" s="593">
        <v>4</v>
      </c>
      <c r="CD14" s="593"/>
      <c r="CE14" s="593">
        <v>3</v>
      </c>
      <c r="CF14" s="593"/>
      <c r="CL14" s="595">
        <f t="shared" si="0"/>
        <v>0.8</v>
      </c>
      <c r="CM14" s="596">
        <v>0.79620000000000002</v>
      </c>
    </row>
    <row r="15" spans="1:91" x14ac:dyDescent="0.25">
      <c r="A15" s="555" t="s">
        <v>628</v>
      </c>
      <c r="B15" s="386" t="s">
        <v>638</v>
      </c>
      <c r="C15" s="386" t="s">
        <v>639</v>
      </c>
      <c r="D15" s="386" t="s">
        <v>541</v>
      </c>
      <c r="E15" s="386" t="s">
        <v>542</v>
      </c>
      <c r="F15" s="387" t="s">
        <v>736</v>
      </c>
      <c r="G15" s="388" t="s">
        <v>38</v>
      </c>
      <c r="H15" s="389">
        <v>49</v>
      </c>
      <c r="I15" s="389">
        <v>22</v>
      </c>
      <c r="J15" s="389">
        <v>25</v>
      </c>
      <c r="K15" s="389">
        <v>29</v>
      </c>
      <c r="L15" s="390">
        <v>302.95999999999998</v>
      </c>
      <c r="M15" s="389">
        <v>26</v>
      </c>
      <c r="N15" s="576">
        <v>26</v>
      </c>
      <c r="O15" s="556">
        <v>1</v>
      </c>
      <c r="P15" s="576">
        <v>16</v>
      </c>
      <c r="Q15" s="576">
        <v>5</v>
      </c>
      <c r="R15" s="556">
        <v>0.31</v>
      </c>
      <c r="S15" s="576">
        <v>16</v>
      </c>
      <c r="T15" s="576">
        <v>4</v>
      </c>
      <c r="U15" s="556">
        <v>0.25</v>
      </c>
      <c r="V15" s="576">
        <v>16</v>
      </c>
      <c r="W15" s="576">
        <v>9</v>
      </c>
      <c r="X15" s="556">
        <v>0.56000000000000005</v>
      </c>
      <c r="Y15" s="556">
        <v>0.75</v>
      </c>
      <c r="Z15" s="576">
        <v>25</v>
      </c>
      <c r="AA15" s="576">
        <v>25</v>
      </c>
      <c r="AB15" s="556">
        <v>1</v>
      </c>
      <c r="AC15" s="556">
        <v>0.23</v>
      </c>
      <c r="AD15" s="555">
        <v>24</v>
      </c>
      <c r="AE15" s="556">
        <v>0.96</v>
      </c>
      <c r="AF15" s="555">
        <v>25</v>
      </c>
      <c r="AG15" s="556">
        <v>1</v>
      </c>
      <c r="AH15" s="389">
        <v>26</v>
      </c>
      <c r="AI15" s="389">
        <v>15</v>
      </c>
      <c r="AJ15" s="389">
        <v>1</v>
      </c>
      <c r="AK15" s="392">
        <v>0.04</v>
      </c>
      <c r="AL15" s="389">
        <v>3</v>
      </c>
      <c r="AM15" s="392">
        <v>0.12</v>
      </c>
      <c r="AN15" s="389">
        <v>0</v>
      </c>
      <c r="AO15" s="392">
        <v>0</v>
      </c>
      <c r="AP15" s="389">
        <v>4</v>
      </c>
      <c r="AQ15" s="392">
        <v>0.15</v>
      </c>
      <c r="AR15" s="391">
        <v>0</v>
      </c>
      <c r="AS15" s="391">
        <v>1.6000000000000001E-3</v>
      </c>
      <c r="AT15" s="391">
        <v>1.6000000000000001E-3</v>
      </c>
      <c r="AU15" s="390">
        <v>40.31</v>
      </c>
      <c r="AV15" s="389">
        <v>13</v>
      </c>
      <c r="AW15" s="389">
        <v>0.5</v>
      </c>
      <c r="AX15" s="389">
        <v>0</v>
      </c>
      <c r="AY15" s="389">
        <v>0</v>
      </c>
      <c r="AZ15" s="389">
        <v>20</v>
      </c>
      <c r="BA15" s="392">
        <v>0.91</v>
      </c>
      <c r="BB15" s="390">
        <v>1.8</v>
      </c>
      <c r="BC15" s="389">
        <v>22</v>
      </c>
      <c r="BD15" s="389">
        <v>20</v>
      </c>
      <c r="BE15" s="392">
        <v>0.91</v>
      </c>
      <c r="BF15" s="389">
        <v>13</v>
      </c>
      <c r="BG15" s="390">
        <v>11</v>
      </c>
      <c r="BH15" s="390">
        <v>10</v>
      </c>
      <c r="BI15" s="390">
        <v>8</v>
      </c>
      <c r="BJ15" s="390">
        <v>10</v>
      </c>
      <c r="BK15" s="390">
        <v>9.75</v>
      </c>
      <c r="BL15" s="390">
        <v>9.0500000000000007</v>
      </c>
      <c r="BM15" s="568"/>
      <c r="BN15" s="568"/>
      <c r="BO15" s="568">
        <v>12</v>
      </c>
      <c r="BP15" s="569" t="s">
        <v>78</v>
      </c>
      <c r="BQ15" s="569">
        <v>1</v>
      </c>
      <c r="BR15" s="570" t="s">
        <v>303</v>
      </c>
      <c r="BS15" s="682">
        <v>48858</v>
      </c>
      <c r="BT15" s="569" t="s">
        <v>79</v>
      </c>
      <c r="BU15" s="573"/>
      <c r="BV15" s="569"/>
      <c r="BW15" s="573">
        <v>2</v>
      </c>
      <c r="BX15" s="569" t="s">
        <v>78</v>
      </c>
      <c r="BY15" s="572"/>
      <c r="BZ15" s="569"/>
      <c r="CA15" s="572" t="s">
        <v>708</v>
      </c>
      <c r="CB15" s="572" t="s">
        <v>708</v>
      </c>
      <c r="CC15" s="572">
        <v>4</v>
      </c>
      <c r="CD15" s="572"/>
      <c r="CE15" s="572">
        <v>1.5</v>
      </c>
      <c r="CF15" s="572"/>
      <c r="CL15" s="98">
        <f t="shared" si="0"/>
        <v>0.97</v>
      </c>
      <c r="CM15" s="409">
        <v>0.97479587568874904</v>
      </c>
    </row>
    <row r="16" spans="1:91" x14ac:dyDescent="0.25">
      <c r="A16" s="555" t="s">
        <v>628</v>
      </c>
      <c r="B16" s="386" t="s">
        <v>543</v>
      </c>
      <c r="C16" s="386" t="s">
        <v>640</v>
      </c>
      <c r="D16" s="386" t="s">
        <v>543</v>
      </c>
      <c r="E16" s="386" t="s">
        <v>544</v>
      </c>
      <c r="F16" s="387" t="s">
        <v>737</v>
      </c>
      <c r="G16" s="388" t="s">
        <v>133</v>
      </c>
      <c r="H16" s="389">
        <v>17</v>
      </c>
      <c r="I16" s="389">
        <v>17</v>
      </c>
      <c r="J16" s="389">
        <v>17</v>
      </c>
      <c r="K16" s="389">
        <v>7</v>
      </c>
      <c r="L16" s="390">
        <v>0</v>
      </c>
      <c r="M16" s="389">
        <v>16</v>
      </c>
      <c r="N16" s="576">
        <v>15</v>
      </c>
      <c r="O16" s="556">
        <v>0.94</v>
      </c>
      <c r="P16" s="576">
        <v>10</v>
      </c>
      <c r="Q16" s="576">
        <v>0</v>
      </c>
      <c r="R16" s="556">
        <v>0</v>
      </c>
      <c r="S16" s="576">
        <v>10</v>
      </c>
      <c r="T16" s="576">
        <v>8</v>
      </c>
      <c r="U16" s="556">
        <v>0.8</v>
      </c>
      <c r="V16" s="576">
        <v>10</v>
      </c>
      <c r="W16" s="576">
        <v>8</v>
      </c>
      <c r="X16" s="556">
        <v>0.8</v>
      </c>
      <c r="Y16" s="556">
        <v>0.7</v>
      </c>
      <c r="Z16" s="576">
        <v>17</v>
      </c>
      <c r="AA16" s="576">
        <v>17</v>
      </c>
      <c r="AB16" s="556">
        <v>1</v>
      </c>
      <c r="AC16" s="556">
        <v>0.76</v>
      </c>
      <c r="AD16" s="576">
        <v>17</v>
      </c>
      <c r="AE16" s="556">
        <v>1</v>
      </c>
      <c r="AF16" s="576">
        <v>17</v>
      </c>
      <c r="AG16" s="556">
        <v>1</v>
      </c>
      <c r="AH16" s="389">
        <v>5</v>
      </c>
      <c r="AI16" s="389">
        <v>0</v>
      </c>
      <c r="AJ16" s="389">
        <v>0</v>
      </c>
      <c r="AK16" s="392">
        <v>0</v>
      </c>
      <c r="AL16" s="389">
        <v>0</v>
      </c>
      <c r="AM16" s="392">
        <v>0</v>
      </c>
      <c r="AN16" s="389">
        <v>0</v>
      </c>
      <c r="AO16" s="392">
        <v>0</v>
      </c>
      <c r="AP16" s="389">
        <v>0</v>
      </c>
      <c r="AQ16" s="392">
        <v>0</v>
      </c>
      <c r="AR16" s="391">
        <v>0</v>
      </c>
      <c r="AS16" s="391">
        <v>0</v>
      </c>
      <c r="AT16" s="391">
        <v>0</v>
      </c>
      <c r="AU16" s="390">
        <v>4.59</v>
      </c>
      <c r="AV16" s="389">
        <v>2</v>
      </c>
      <c r="AW16" s="389">
        <v>1</v>
      </c>
      <c r="AX16" s="389">
        <v>0</v>
      </c>
      <c r="AY16" s="389">
        <v>34</v>
      </c>
      <c r="AZ16" s="389">
        <v>17</v>
      </c>
      <c r="BA16" s="392">
        <v>1</v>
      </c>
      <c r="BB16" s="390">
        <v>2.82</v>
      </c>
      <c r="BC16" s="389">
        <v>17</v>
      </c>
      <c r="BD16" s="389">
        <v>17</v>
      </c>
      <c r="BE16" s="392">
        <v>1</v>
      </c>
      <c r="BF16" s="389">
        <v>15</v>
      </c>
      <c r="BG16" s="390">
        <v>9</v>
      </c>
      <c r="BH16" s="390">
        <v>7</v>
      </c>
      <c r="BI16" s="390">
        <v>11</v>
      </c>
      <c r="BJ16" s="390">
        <v>10</v>
      </c>
      <c r="BK16" s="390">
        <v>9.25</v>
      </c>
      <c r="BL16" s="390">
        <v>9.44</v>
      </c>
      <c r="BM16" s="568"/>
      <c r="BN16" s="568"/>
      <c r="BO16" s="568">
        <v>10</v>
      </c>
      <c r="BP16" s="569" t="s">
        <v>78</v>
      </c>
      <c r="BQ16" s="569">
        <v>0.99998910817758002</v>
      </c>
      <c r="BR16" s="570" t="s">
        <v>303</v>
      </c>
      <c r="BS16" s="682">
        <v>28041</v>
      </c>
      <c r="BT16" s="569" t="s">
        <v>79</v>
      </c>
      <c r="BU16" s="573"/>
      <c r="BV16" s="569"/>
      <c r="BW16" s="573">
        <v>1.5</v>
      </c>
      <c r="BX16" s="569" t="s">
        <v>78</v>
      </c>
      <c r="BY16" s="572"/>
      <c r="BZ16" s="569"/>
      <c r="CA16" s="572" t="s">
        <v>708</v>
      </c>
      <c r="CB16" s="572" t="s">
        <v>708</v>
      </c>
      <c r="CC16" s="572">
        <v>4</v>
      </c>
      <c r="CD16" s="572"/>
      <c r="CE16" s="572">
        <v>3</v>
      </c>
      <c r="CF16" s="572"/>
      <c r="CL16" s="98">
        <f t="shared" si="0"/>
        <v>0.94</v>
      </c>
      <c r="CM16" s="410">
        <v>0.9367677756359678</v>
      </c>
    </row>
    <row r="17" spans="1:91" x14ac:dyDescent="0.25">
      <c r="A17" s="555" t="s">
        <v>628</v>
      </c>
      <c r="B17" s="386" t="s">
        <v>543</v>
      </c>
      <c r="C17" s="386" t="s">
        <v>641</v>
      </c>
      <c r="D17" s="386" t="s">
        <v>543</v>
      </c>
      <c r="E17" s="386" t="s">
        <v>368</v>
      </c>
      <c r="F17" s="387" t="s">
        <v>738</v>
      </c>
      <c r="G17" s="388" t="s">
        <v>38</v>
      </c>
      <c r="H17" s="389">
        <v>29</v>
      </c>
      <c r="I17" s="389">
        <v>28</v>
      </c>
      <c r="J17" s="389">
        <v>28</v>
      </c>
      <c r="K17" s="389">
        <v>22</v>
      </c>
      <c r="L17" s="390">
        <v>143.55000000000001</v>
      </c>
      <c r="M17" s="389">
        <v>22</v>
      </c>
      <c r="N17" s="576">
        <v>16</v>
      </c>
      <c r="O17" s="556">
        <v>0.73</v>
      </c>
      <c r="P17" s="576">
        <v>21</v>
      </c>
      <c r="Q17" s="576">
        <v>5</v>
      </c>
      <c r="R17" s="556">
        <v>0.24</v>
      </c>
      <c r="S17" s="576">
        <v>22</v>
      </c>
      <c r="T17" s="576">
        <v>0</v>
      </c>
      <c r="U17" s="556">
        <v>0</v>
      </c>
      <c r="V17" s="576">
        <v>22</v>
      </c>
      <c r="W17" s="576">
        <v>5</v>
      </c>
      <c r="X17" s="556">
        <v>0.23</v>
      </c>
      <c r="Y17" s="556">
        <v>0.41</v>
      </c>
      <c r="Z17" s="576">
        <v>28</v>
      </c>
      <c r="AA17" s="576">
        <v>26</v>
      </c>
      <c r="AB17" s="556">
        <v>0.9285714285714286</v>
      </c>
      <c r="AC17" s="556">
        <v>0.68</v>
      </c>
      <c r="AD17" s="576">
        <v>24</v>
      </c>
      <c r="AE17" s="556">
        <v>0.8571428571428571</v>
      </c>
      <c r="AF17" s="576">
        <v>26</v>
      </c>
      <c r="AG17" s="556">
        <v>0.9285714285714286</v>
      </c>
      <c r="AH17" s="389">
        <v>16</v>
      </c>
      <c r="AI17" s="389">
        <v>3.56</v>
      </c>
      <c r="AJ17" s="389">
        <v>2</v>
      </c>
      <c r="AK17" s="392">
        <v>0.13</v>
      </c>
      <c r="AL17" s="389">
        <v>0</v>
      </c>
      <c r="AM17" s="392">
        <v>0</v>
      </c>
      <c r="AN17" s="389">
        <v>0</v>
      </c>
      <c r="AO17" s="392">
        <v>0</v>
      </c>
      <c r="AP17" s="389">
        <v>2</v>
      </c>
      <c r="AQ17" s="392">
        <v>0.13</v>
      </c>
      <c r="AR17" s="391">
        <v>0</v>
      </c>
      <c r="AS17" s="391">
        <v>0</v>
      </c>
      <c r="AT17" s="391">
        <v>0</v>
      </c>
      <c r="AU17" s="390">
        <v>2.48</v>
      </c>
      <c r="AV17" s="389">
        <v>1</v>
      </c>
      <c r="AW17" s="389">
        <v>1</v>
      </c>
      <c r="AX17" s="389">
        <v>0</v>
      </c>
      <c r="AY17" s="389">
        <v>0</v>
      </c>
      <c r="AZ17" s="389">
        <v>25</v>
      </c>
      <c r="BA17" s="392">
        <v>0.89</v>
      </c>
      <c r="BB17" s="390">
        <v>2.12</v>
      </c>
      <c r="BC17" s="389">
        <v>28</v>
      </c>
      <c r="BD17" s="389">
        <v>28</v>
      </c>
      <c r="BE17" s="392">
        <v>1</v>
      </c>
      <c r="BF17" s="389">
        <v>16</v>
      </c>
      <c r="BG17" s="390">
        <v>7</v>
      </c>
      <c r="BH17" s="390">
        <v>8</v>
      </c>
      <c r="BI17" s="390">
        <v>8</v>
      </c>
      <c r="BJ17" s="390">
        <v>7</v>
      </c>
      <c r="BK17" s="390">
        <v>7.5</v>
      </c>
      <c r="BL17" s="390">
        <v>6.8</v>
      </c>
      <c r="BM17" s="568"/>
      <c r="BN17" s="568"/>
      <c r="BO17" s="568">
        <v>3</v>
      </c>
      <c r="BP17" s="569" t="s">
        <v>78</v>
      </c>
      <c r="BQ17" s="569">
        <v>0.99996974327165999</v>
      </c>
      <c r="BR17" s="570" t="s">
        <v>303</v>
      </c>
      <c r="BS17" s="682">
        <v>44238</v>
      </c>
      <c r="BT17" s="569" t="s">
        <v>79</v>
      </c>
      <c r="BU17" s="573"/>
      <c r="BV17" s="569"/>
      <c r="BW17" s="573">
        <v>1.5</v>
      </c>
      <c r="BX17" s="569" t="s">
        <v>78</v>
      </c>
      <c r="BY17" s="572"/>
      <c r="BZ17" s="569"/>
      <c r="CA17" s="572" t="s">
        <v>708</v>
      </c>
      <c r="CB17" s="572" t="s">
        <v>708</v>
      </c>
      <c r="CC17" s="572">
        <v>4</v>
      </c>
      <c r="CD17" s="572"/>
      <c r="CE17" s="572">
        <v>3</v>
      </c>
      <c r="CF17" s="572"/>
      <c r="CL17" s="98">
        <f t="shared" si="0"/>
        <v>0</v>
      </c>
      <c r="CM17" s="409">
        <v>0</v>
      </c>
    </row>
    <row r="18" spans="1:91" x14ac:dyDescent="0.25">
      <c r="A18" s="555" t="s">
        <v>628</v>
      </c>
      <c r="B18" s="386" t="s">
        <v>642</v>
      </c>
      <c r="C18" s="386" t="s">
        <v>643</v>
      </c>
      <c r="D18" s="386" t="s">
        <v>739</v>
      </c>
      <c r="E18" s="386" t="s">
        <v>740</v>
      </c>
      <c r="F18" s="387" t="s">
        <v>741</v>
      </c>
      <c r="G18" s="388" t="s">
        <v>133</v>
      </c>
      <c r="H18" s="389">
        <v>30</v>
      </c>
      <c r="I18" s="389">
        <v>21</v>
      </c>
      <c r="J18" s="389">
        <v>22</v>
      </c>
      <c r="K18" s="389">
        <v>12</v>
      </c>
      <c r="L18" s="390">
        <v>0</v>
      </c>
      <c r="M18" s="389">
        <v>29</v>
      </c>
      <c r="N18" s="576">
        <v>25</v>
      </c>
      <c r="O18" s="556">
        <v>0.86</v>
      </c>
      <c r="P18" s="576">
        <v>16</v>
      </c>
      <c r="Q18" s="576">
        <v>2</v>
      </c>
      <c r="R18" s="556">
        <v>0.13</v>
      </c>
      <c r="S18" s="576">
        <v>16</v>
      </c>
      <c r="T18" s="576">
        <v>5</v>
      </c>
      <c r="U18" s="556">
        <v>0.31</v>
      </c>
      <c r="V18" s="576">
        <v>16</v>
      </c>
      <c r="W18" s="576">
        <v>7</v>
      </c>
      <c r="X18" s="556">
        <v>0.44</v>
      </c>
      <c r="Y18" s="556">
        <v>0.5</v>
      </c>
      <c r="Z18" s="576">
        <v>22</v>
      </c>
      <c r="AA18" s="576">
        <v>22</v>
      </c>
      <c r="AB18" s="556">
        <v>1</v>
      </c>
      <c r="AC18" s="556">
        <v>0.56999999999999995</v>
      </c>
      <c r="AD18" s="576">
        <v>22</v>
      </c>
      <c r="AE18" s="556">
        <v>1</v>
      </c>
      <c r="AF18" s="576">
        <v>22</v>
      </c>
      <c r="AG18" s="556">
        <v>1</v>
      </c>
      <c r="AH18" s="389">
        <v>7</v>
      </c>
      <c r="AI18" s="389">
        <v>0</v>
      </c>
      <c r="AJ18" s="389">
        <v>0</v>
      </c>
      <c r="AK18" s="392">
        <v>0</v>
      </c>
      <c r="AL18" s="389">
        <v>0</v>
      </c>
      <c r="AM18" s="392">
        <v>0</v>
      </c>
      <c r="AN18" s="389">
        <v>0</v>
      </c>
      <c r="AO18" s="392">
        <v>0</v>
      </c>
      <c r="AP18" s="389">
        <v>0</v>
      </c>
      <c r="AQ18" s="392">
        <v>0</v>
      </c>
      <c r="AR18" s="391">
        <v>0</v>
      </c>
      <c r="AS18" s="391">
        <v>5.1000000000000004E-3</v>
      </c>
      <c r="AT18" s="391">
        <v>5.1000000000000004E-3</v>
      </c>
      <c r="AU18" s="390">
        <v>4.57</v>
      </c>
      <c r="AV18" s="389">
        <v>14</v>
      </c>
      <c r="AW18" s="389">
        <v>0</v>
      </c>
      <c r="AX18" s="389">
        <v>49</v>
      </c>
      <c r="AY18" s="389">
        <v>53</v>
      </c>
      <c r="AZ18" s="389">
        <v>21</v>
      </c>
      <c r="BA18" s="392">
        <v>1</v>
      </c>
      <c r="BB18" s="390">
        <v>1.81</v>
      </c>
      <c r="BC18" s="389">
        <v>21</v>
      </c>
      <c r="BD18" s="389">
        <v>20</v>
      </c>
      <c r="BE18" s="392">
        <v>0.95</v>
      </c>
      <c r="BF18" s="389">
        <v>16</v>
      </c>
      <c r="BG18" s="390">
        <v>12</v>
      </c>
      <c r="BH18" s="390">
        <v>13</v>
      </c>
      <c r="BI18" s="390">
        <v>11</v>
      </c>
      <c r="BJ18" s="390">
        <v>12</v>
      </c>
      <c r="BK18" s="390">
        <v>12</v>
      </c>
      <c r="BL18" s="390">
        <v>11.26</v>
      </c>
      <c r="BM18" s="568"/>
      <c r="BN18" s="568"/>
      <c r="BO18" s="568">
        <v>12</v>
      </c>
      <c r="BP18" s="569" t="s">
        <v>78</v>
      </c>
      <c r="BQ18" s="569">
        <v>0.9994385039792979</v>
      </c>
      <c r="BR18" s="570" t="s">
        <v>303</v>
      </c>
      <c r="BS18" s="682">
        <v>4878</v>
      </c>
      <c r="BT18" s="569" t="s">
        <v>79</v>
      </c>
      <c r="BU18" s="573"/>
      <c r="BV18" s="569"/>
      <c r="BW18" s="573">
        <v>1.5</v>
      </c>
      <c r="BX18" s="569" t="s">
        <v>78</v>
      </c>
      <c r="BY18" s="572"/>
      <c r="BZ18" s="569"/>
      <c r="CA18" s="572" t="s">
        <v>708</v>
      </c>
      <c r="CB18" s="572" t="s">
        <v>708</v>
      </c>
      <c r="CC18" s="572">
        <v>4</v>
      </c>
      <c r="CD18" s="572"/>
      <c r="CE18" s="572">
        <v>3</v>
      </c>
      <c r="CF18" s="572"/>
      <c r="CL18" s="98">
        <f t="shared" si="0"/>
        <v>0.43</v>
      </c>
      <c r="CM18" s="410">
        <v>0.43006684323369904</v>
      </c>
    </row>
    <row r="19" spans="1:91" x14ac:dyDescent="0.25">
      <c r="A19" s="555" t="s">
        <v>628</v>
      </c>
      <c r="B19" s="386" t="s">
        <v>644</v>
      </c>
      <c r="C19" s="386" t="s">
        <v>645</v>
      </c>
      <c r="D19" s="547" t="s">
        <v>545</v>
      </c>
      <c r="E19" s="386" t="s">
        <v>546</v>
      </c>
      <c r="F19" s="387" t="s">
        <v>742</v>
      </c>
      <c r="G19" s="388" t="s">
        <v>133</v>
      </c>
      <c r="H19" s="389">
        <v>4</v>
      </c>
      <c r="I19" s="389">
        <v>4</v>
      </c>
      <c r="J19" s="389">
        <v>4</v>
      </c>
      <c r="K19" s="389">
        <v>0</v>
      </c>
      <c r="L19" s="390">
        <v>0</v>
      </c>
      <c r="M19" s="389">
        <v>4</v>
      </c>
      <c r="N19" s="576">
        <v>4</v>
      </c>
      <c r="O19" s="556">
        <v>1</v>
      </c>
      <c r="P19" s="576">
        <v>4</v>
      </c>
      <c r="Q19" s="576">
        <v>1</v>
      </c>
      <c r="R19" s="556">
        <v>0.25</v>
      </c>
      <c r="S19" s="576">
        <v>4</v>
      </c>
      <c r="T19" s="576">
        <v>2</v>
      </c>
      <c r="U19" s="556">
        <v>0.5</v>
      </c>
      <c r="V19" s="576">
        <v>4</v>
      </c>
      <c r="W19" s="576">
        <v>3</v>
      </c>
      <c r="X19" s="556">
        <v>0.75</v>
      </c>
      <c r="Y19" s="556">
        <v>0.25</v>
      </c>
      <c r="Z19" s="576">
        <v>4</v>
      </c>
      <c r="AA19" s="576">
        <v>4</v>
      </c>
      <c r="AB19" s="556">
        <v>1</v>
      </c>
      <c r="AC19" s="556">
        <v>0.75</v>
      </c>
      <c r="AD19" s="576">
        <v>4</v>
      </c>
      <c r="AE19" s="556">
        <v>1</v>
      </c>
      <c r="AF19" s="576">
        <v>4</v>
      </c>
      <c r="AG19" s="556">
        <v>1</v>
      </c>
      <c r="AH19" s="389">
        <v>0</v>
      </c>
      <c r="AI19" s="389">
        <v>0</v>
      </c>
      <c r="AJ19" s="389">
        <v>0</v>
      </c>
      <c r="AK19" s="392">
        <v>0</v>
      </c>
      <c r="AL19" s="389">
        <v>0</v>
      </c>
      <c r="AM19" s="392">
        <v>0</v>
      </c>
      <c r="AN19" s="389">
        <v>0</v>
      </c>
      <c r="AO19" s="392">
        <v>0</v>
      </c>
      <c r="AP19" s="389">
        <v>0</v>
      </c>
      <c r="AQ19" s="392">
        <v>0</v>
      </c>
      <c r="AR19" s="391">
        <v>0</v>
      </c>
      <c r="AS19" s="391">
        <v>0</v>
      </c>
      <c r="AT19" s="391">
        <v>0</v>
      </c>
      <c r="AU19" s="390">
        <v>9.5</v>
      </c>
      <c r="AV19" s="389">
        <v>4</v>
      </c>
      <c r="AW19" s="389">
        <v>0</v>
      </c>
      <c r="AX19" s="389">
        <v>0</v>
      </c>
      <c r="AY19" s="389">
        <v>0</v>
      </c>
      <c r="AZ19" s="389">
        <v>4</v>
      </c>
      <c r="BA19" s="392">
        <v>1</v>
      </c>
      <c r="BB19" s="390">
        <v>3.5</v>
      </c>
      <c r="BC19" s="389">
        <v>4</v>
      </c>
      <c r="BD19" s="389">
        <v>4</v>
      </c>
      <c r="BE19" s="392">
        <v>1</v>
      </c>
      <c r="BF19" s="389">
        <v>4</v>
      </c>
      <c r="BG19" s="390">
        <v>4</v>
      </c>
      <c r="BH19" s="390">
        <v>4</v>
      </c>
      <c r="BI19" s="390">
        <v>4</v>
      </c>
      <c r="BJ19" s="390">
        <v>4</v>
      </c>
      <c r="BK19" s="390">
        <v>4</v>
      </c>
      <c r="BL19" s="390">
        <v>4</v>
      </c>
      <c r="BM19" s="568"/>
      <c r="BN19" s="568"/>
      <c r="BO19" s="568">
        <v>4</v>
      </c>
      <c r="BP19" s="569" t="s">
        <v>79</v>
      </c>
      <c r="BQ19" s="569">
        <v>1</v>
      </c>
      <c r="BR19" s="570" t="s">
        <v>303</v>
      </c>
      <c r="BS19" s="682">
        <v>16572</v>
      </c>
      <c r="BT19" s="569" t="s">
        <v>79</v>
      </c>
      <c r="BU19" s="573"/>
      <c r="BV19" s="569"/>
      <c r="BW19" s="573">
        <v>2</v>
      </c>
      <c r="BX19" s="569" t="s">
        <v>78</v>
      </c>
      <c r="BY19" s="572"/>
      <c r="BZ19" s="569"/>
      <c r="CA19" s="572" t="s">
        <v>708</v>
      </c>
      <c r="CB19" s="572" t="s">
        <v>708</v>
      </c>
      <c r="CC19" s="572">
        <v>4</v>
      </c>
      <c r="CD19" s="572"/>
      <c r="CE19" s="572">
        <v>3</v>
      </c>
      <c r="CF19" s="572"/>
      <c r="CL19" s="98">
        <f t="shared" si="0"/>
        <v>1</v>
      </c>
      <c r="CM19" s="409">
        <v>1</v>
      </c>
    </row>
    <row r="20" spans="1:91" x14ac:dyDescent="0.25">
      <c r="A20" s="555" t="s">
        <v>628</v>
      </c>
      <c r="B20" s="386" t="s">
        <v>646</v>
      </c>
      <c r="C20" s="386" t="s">
        <v>647</v>
      </c>
      <c r="D20" s="386" t="s">
        <v>547</v>
      </c>
      <c r="E20" s="386" t="s">
        <v>743</v>
      </c>
      <c r="F20" s="387" t="s">
        <v>744</v>
      </c>
      <c r="G20" s="388" t="s">
        <v>133</v>
      </c>
      <c r="H20" s="389">
        <v>18</v>
      </c>
      <c r="I20" s="389">
        <v>9</v>
      </c>
      <c r="J20" s="389">
        <v>10</v>
      </c>
      <c r="K20" s="389">
        <v>7</v>
      </c>
      <c r="L20" s="390">
        <v>0</v>
      </c>
      <c r="M20" s="389">
        <v>18</v>
      </c>
      <c r="N20" s="576">
        <v>18</v>
      </c>
      <c r="O20" s="556">
        <v>1</v>
      </c>
      <c r="P20" s="576">
        <v>6</v>
      </c>
      <c r="Q20" s="576">
        <v>2</v>
      </c>
      <c r="R20" s="556">
        <v>0.33</v>
      </c>
      <c r="S20" s="576">
        <v>7</v>
      </c>
      <c r="T20" s="576">
        <v>3</v>
      </c>
      <c r="U20" s="556">
        <v>0.43</v>
      </c>
      <c r="V20" s="576">
        <v>7</v>
      </c>
      <c r="W20" s="576">
        <v>5</v>
      </c>
      <c r="X20" s="556">
        <v>0.71</v>
      </c>
      <c r="Y20" s="556">
        <v>0.28999999999999998</v>
      </c>
      <c r="Z20" s="576">
        <v>10</v>
      </c>
      <c r="AA20" s="576">
        <v>10</v>
      </c>
      <c r="AB20" s="556">
        <v>1</v>
      </c>
      <c r="AC20" s="556">
        <v>0</v>
      </c>
      <c r="AD20" s="576">
        <v>9</v>
      </c>
      <c r="AE20" s="556">
        <v>0.9</v>
      </c>
      <c r="AF20" s="576">
        <v>10</v>
      </c>
      <c r="AG20" s="556">
        <v>1</v>
      </c>
      <c r="AH20" s="389">
        <v>7</v>
      </c>
      <c r="AI20" s="389">
        <v>0</v>
      </c>
      <c r="AJ20" s="389">
        <v>0</v>
      </c>
      <c r="AK20" s="392">
        <v>0</v>
      </c>
      <c r="AL20" s="389">
        <v>0</v>
      </c>
      <c r="AM20" s="392">
        <v>0</v>
      </c>
      <c r="AN20" s="389">
        <v>0</v>
      </c>
      <c r="AO20" s="392">
        <v>0</v>
      </c>
      <c r="AP20" s="389">
        <v>0</v>
      </c>
      <c r="AQ20" s="392">
        <v>0</v>
      </c>
      <c r="AR20" s="391">
        <v>0</v>
      </c>
      <c r="AS20" s="391">
        <v>4.3E-3</v>
      </c>
      <c r="AT20" s="391">
        <v>4.3E-3</v>
      </c>
      <c r="AU20" s="390">
        <v>230.33</v>
      </c>
      <c r="AV20" s="389">
        <v>9</v>
      </c>
      <c r="AW20" s="389">
        <v>1</v>
      </c>
      <c r="AX20" s="389">
        <v>0</v>
      </c>
      <c r="AY20" s="389">
        <v>39</v>
      </c>
      <c r="AZ20" s="389">
        <v>8</v>
      </c>
      <c r="BA20" s="392">
        <v>0.89</v>
      </c>
      <c r="BB20" s="390">
        <v>1.75</v>
      </c>
      <c r="BC20" s="389">
        <v>9</v>
      </c>
      <c r="BD20" s="389">
        <v>9</v>
      </c>
      <c r="BE20" s="392">
        <v>1</v>
      </c>
      <c r="BF20" s="389">
        <v>9</v>
      </c>
      <c r="BG20" s="390">
        <v>6</v>
      </c>
      <c r="BH20" s="390">
        <v>7</v>
      </c>
      <c r="BI20" s="390">
        <v>8</v>
      </c>
      <c r="BJ20" s="390">
        <v>7</v>
      </c>
      <c r="BK20" s="390">
        <v>7</v>
      </c>
      <c r="BL20" s="390">
        <v>7.27</v>
      </c>
      <c r="BM20" s="568"/>
      <c r="BN20" s="568"/>
      <c r="BO20" s="568">
        <v>21</v>
      </c>
      <c r="BP20" s="569" t="s">
        <v>78</v>
      </c>
      <c r="BQ20" s="569">
        <v>0.95050195203569432</v>
      </c>
      <c r="BR20" s="570" t="s">
        <v>303</v>
      </c>
      <c r="BS20" s="682">
        <v>85059</v>
      </c>
      <c r="BT20" s="569" t="s">
        <v>79</v>
      </c>
      <c r="BU20" s="573"/>
      <c r="BV20" s="569"/>
      <c r="BW20" s="573">
        <v>2</v>
      </c>
      <c r="BX20" s="569" t="s">
        <v>78</v>
      </c>
      <c r="BY20" s="572"/>
      <c r="BZ20" s="569"/>
      <c r="CA20" s="572" t="s">
        <v>708</v>
      </c>
      <c r="CB20" s="572" t="s">
        <v>708</v>
      </c>
      <c r="CC20" s="572">
        <v>4</v>
      </c>
      <c r="CD20" s="572"/>
      <c r="CE20" s="572">
        <v>3</v>
      </c>
      <c r="CF20" s="572"/>
      <c r="CL20" s="98">
        <f t="shared" si="0"/>
        <v>1</v>
      </c>
      <c r="CM20" s="410">
        <v>1</v>
      </c>
    </row>
    <row r="21" spans="1:91" x14ac:dyDescent="0.25">
      <c r="A21" s="555" t="s">
        <v>628</v>
      </c>
      <c r="B21" s="203" t="s">
        <v>648</v>
      </c>
      <c r="C21" s="203" t="s">
        <v>649</v>
      </c>
      <c r="D21" s="203" t="s">
        <v>745</v>
      </c>
      <c r="E21" s="203" t="s">
        <v>548</v>
      </c>
      <c r="F21" s="204" t="s">
        <v>747</v>
      </c>
      <c r="G21" s="204" t="s">
        <v>133</v>
      </c>
      <c r="H21" s="221">
        <v>54</v>
      </c>
      <c r="I21" s="221">
        <v>17</v>
      </c>
      <c r="J21" s="221">
        <v>26</v>
      </c>
      <c r="K21" s="221">
        <v>8</v>
      </c>
      <c r="L21" s="664">
        <v>0</v>
      </c>
      <c r="M21" s="231">
        <v>54</v>
      </c>
      <c r="N21" s="231">
        <v>52</v>
      </c>
      <c r="O21" s="665">
        <v>0.96</v>
      </c>
      <c r="P21" s="231">
        <v>18</v>
      </c>
      <c r="Q21" s="231">
        <v>1</v>
      </c>
      <c r="R21" s="665">
        <v>0.06</v>
      </c>
      <c r="S21" s="231">
        <v>18</v>
      </c>
      <c r="T21" s="231">
        <v>5</v>
      </c>
      <c r="U21" s="665">
        <v>0.28000000000000003</v>
      </c>
      <c r="V21" s="231">
        <v>18</v>
      </c>
      <c r="W21" s="231">
        <v>5</v>
      </c>
      <c r="X21" s="665">
        <v>0.28000000000000003</v>
      </c>
      <c r="Y21" s="665">
        <v>0.33</v>
      </c>
      <c r="Z21" s="231">
        <v>26</v>
      </c>
      <c r="AA21" s="231">
        <v>26</v>
      </c>
      <c r="AB21" s="665">
        <v>1</v>
      </c>
      <c r="AC21" s="665">
        <v>0.24</v>
      </c>
      <c r="AD21" s="231">
        <v>20</v>
      </c>
      <c r="AE21" s="665">
        <v>0.76923076923076927</v>
      </c>
      <c r="AF21" s="231">
        <v>26</v>
      </c>
      <c r="AG21" s="665">
        <v>1</v>
      </c>
      <c r="AH21" s="666">
        <v>6</v>
      </c>
      <c r="AI21" s="664">
        <v>0</v>
      </c>
      <c r="AJ21" s="666">
        <v>0</v>
      </c>
      <c r="AK21" s="667">
        <v>0</v>
      </c>
      <c r="AL21" s="666">
        <v>0</v>
      </c>
      <c r="AM21" s="667">
        <v>0</v>
      </c>
      <c r="AN21" s="666">
        <v>0</v>
      </c>
      <c r="AO21" s="667">
        <v>0</v>
      </c>
      <c r="AP21" s="666">
        <v>0</v>
      </c>
      <c r="AQ21" s="667">
        <v>0</v>
      </c>
      <c r="AR21" s="668">
        <v>0</v>
      </c>
      <c r="AS21" s="668">
        <v>4.3E-3</v>
      </c>
      <c r="AT21" s="668">
        <v>4.3E-3</v>
      </c>
      <c r="AU21" s="664">
        <v>67.67</v>
      </c>
      <c r="AV21" s="666">
        <v>13</v>
      </c>
      <c r="AW21" s="666">
        <v>0</v>
      </c>
      <c r="AX21" s="666">
        <v>0</v>
      </c>
      <c r="AY21" s="666">
        <v>148</v>
      </c>
      <c r="AZ21" s="666">
        <v>17</v>
      </c>
      <c r="BA21" s="667">
        <v>1</v>
      </c>
      <c r="BB21" s="664">
        <v>2.29</v>
      </c>
      <c r="BC21" s="666">
        <v>17</v>
      </c>
      <c r="BD21" s="666">
        <v>17</v>
      </c>
      <c r="BE21" s="667">
        <v>1</v>
      </c>
      <c r="BF21" s="666">
        <v>15</v>
      </c>
      <c r="BG21" s="664">
        <v>13</v>
      </c>
      <c r="BH21" s="664">
        <v>13</v>
      </c>
      <c r="BI21" s="664">
        <v>13</v>
      </c>
      <c r="BJ21" s="664">
        <v>12</v>
      </c>
      <c r="BK21" s="664">
        <v>12.75</v>
      </c>
      <c r="BL21" s="664">
        <v>12.62</v>
      </c>
      <c r="BM21" s="669"/>
      <c r="BN21" s="669"/>
      <c r="BO21" s="669">
        <v>13</v>
      </c>
      <c r="BP21" s="669" t="s">
        <v>78</v>
      </c>
      <c r="BQ21" s="670">
        <v>1.0000229585540703</v>
      </c>
      <c r="BR21" s="669" t="s">
        <v>303</v>
      </c>
      <c r="BS21" s="682">
        <v>28515</v>
      </c>
      <c r="BT21" s="669" t="s">
        <v>79</v>
      </c>
      <c r="BU21" s="669"/>
      <c r="BV21" s="669"/>
      <c r="BW21" s="671">
        <v>2</v>
      </c>
      <c r="BX21" s="669" t="s">
        <v>78</v>
      </c>
      <c r="BY21" s="669"/>
      <c r="BZ21" s="669"/>
      <c r="CA21" s="669" t="s">
        <v>708</v>
      </c>
      <c r="CB21" s="669" t="s">
        <v>708</v>
      </c>
      <c r="CC21" s="669">
        <v>4</v>
      </c>
      <c r="CD21" s="669"/>
      <c r="CE21" s="671">
        <v>3</v>
      </c>
      <c r="CF21" s="572"/>
      <c r="CL21" s="98">
        <f t="shared" si="0"/>
        <v>0.98</v>
      </c>
      <c r="CM21" s="409">
        <v>0.97774084406719297</v>
      </c>
    </row>
    <row r="22" spans="1:91" x14ac:dyDescent="0.25">
      <c r="A22" s="555" t="s">
        <v>628</v>
      </c>
      <c r="B22" s="203" t="s">
        <v>650</v>
      </c>
      <c r="C22" s="203" t="s">
        <v>651</v>
      </c>
      <c r="D22" s="203" t="s">
        <v>745</v>
      </c>
      <c r="E22" s="203" t="s">
        <v>549</v>
      </c>
      <c r="F22" s="204" t="s">
        <v>746</v>
      </c>
      <c r="G22" s="204" t="s">
        <v>133</v>
      </c>
      <c r="H22" s="221">
        <v>24</v>
      </c>
      <c r="I22" s="221">
        <v>24</v>
      </c>
      <c r="J22" s="221">
        <v>24</v>
      </c>
      <c r="K22" s="221">
        <v>9</v>
      </c>
      <c r="L22" s="664">
        <v>0</v>
      </c>
      <c r="M22" s="231">
        <v>23</v>
      </c>
      <c r="N22" s="231">
        <v>20</v>
      </c>
      <c r="O22" s="665">
        <v>0.87</v>
      </c>
      <c r="P22" s="231">
        <v>21</v>
      </c>
      <c r="Q22" s="231">
        <v>5</v>
      </c>
      <c r="R22" s="665">
        <v>0.24</v>
      </c>
      <c r="S22" s="231">
        <v>21</v>
      </c>
      <c r="T22" s="231">
        <v>5</v>
      </c>
      <c r="U22" s="665">
        <v>0.24</v>
      </c>
      <c r="V22" s="231">
        <v>21</v>
      </c>
      <c r="W22" s="231">
        <v>13</v>
      </c>
      <c r="X22" s="665">
        <v>0.62</v>
      </c>
      <c r="Y22" s="665">
        <v>0.5</v>
      </c>
      <c r="Z22" s="231">
        <v>24</v>
      </c>
      <c r="AA22" s="231">
        <v>24</v>
      </c>
      <c r="AB22" s="665">
        <v>1</v>
      </c>
      <c r="AC22" s="665">
        <v>0.71</v>
      </c>
      <c r="AD22" s="231">
        <v>20</v>
      </c>
      <c r="AE22" s="665">
        <v>0.83333333333333337</v>
      </c>
      <c r="AF22" s="231">
        <v>24</v>
      </c>
      <c r="AG22" s="665">
        <v>1</v>
      </c>
      <c r="AH22" s="666">
        <v>5</v>
      </c>
      <c r="AI22" s="664">
        <v>0</v>
      </c>
      <c r="AJ22" s="666">
        <v>0</v>
      </c>
      <c r="AK22" s="667">
        <v>0</v>
      </c>
      <c r="AL22" s="666">
        <v>0</v>
      </c>
      <c r="AM22" s="667">
        <v>0</v>
      </c>
      <c r="AN22" s="666">
        <v>0</v>
      </c>
      <c r="AO22" s="667">
        <v>0</v>
      </c>
      <c r="AP22" s="666">
        <v>0</v>
      </c>
      <c r="AQ22" s="667">
        <v>0</v>
      </c>
      <c r="AR22" s="668">
        <v>3.2000000000000002E-3</v>
      </c>
      <c r="AS22" s="668">
        <v>0</v>
      </c>
      <c r="AT22" s="668">
        <v>3.2000000000000002E-3</v>
      </c>
      <c r="AU22" s="664">
        <v>38.380000000000003</v>
      </c>
      <c r="AV22" s="666">
        <v>19</v>
      </c>
      <c r="AW22" s="666">
        <v>0</v>
      </c>
      <c r="AX22" s="666">
        <v>9</v>
      </c>
      <c r="AY22" s="666">
        <v>37</v>
      </c>
      <c r="AZ22" s="666">
        <v>24</v>
      </c>
      <c r="BA22" s="667">
        <v>1</v>
      </c>
      <c r="BB22" s="664">
        <v>2.33</v>
      </c>
      <c r="BC22" s="666">
        <v>24</v>
      </c>
      <c r="BD22" s="666">
        <v>24</v>
      </c>
      <c r="BE22" s="667">
        <v>1</v>
      </c>
      <c r="BF22" s="666">
        <v>20</v>
      </c>
      <c r="BG22" s="664">
        <v>16</v>
      </c>
      <c r="BH22" s="664">
        <v>17</v>
      </c>
      <c r="BI22" s="664">
        <v>17</v>
      </c>
      <c r="BJ22" s="664">
        <v>15</v>
      </c>
      <c r="BK22" s="664">
        <v>16.25</v>
      </c>
      <c r="BL22" s="664">
        <v>16.55</v>
      </c>
      <c r="BM22" s="669"/>
      <c r="BN22" s="669"/>
      <c r="BO22" s="669">
        <v>18</v>
      </c>
      <c r="BP22" s="669" t="s">
        <v>78</v>
      </c>
      <c r="BQ22" s="670">
        <v>1.000017065720088</v>
      </c>
      <c r="BR22" s="669" t="s">
        <v>303</v>
      </c>
      <c r="BS22" s="682">
        <v>40687</v>
      </c>
      <c r="BT22" s="669" t="s">
        <v>79</v>
      </c>
      <c r="BU22" s="669"/>
      <c r="BV22" s="669"/>
      <c r="BW22" s="671">
        <v>2</v>
      </c>
      <c r="BX22" s="669" t="s">
        <v>78</v>
      </c>
      <c r="BY22" s="669"/>
      <c r="BZ22" s="669"/>
      <c r="CA22" s="669" t="s">
        <v>708</v>
      </c>
      <c r="CB22" s="669" t="s">
        <v>708</v>
      </c>
      <c r="CC22" s="669">
        <v>4</v>
      </c>
      <c r="CD22" s="669"/>
      <c r="CE22" s="671">
        <v>3</v>
      </c>
      <c r="CF22" s="572"/>
      <c r="CL22" s="98">
        <f t="shared" si="0"/>
        <v>0.98</v>
      </c>
      <c r="CM22" s="410">
        <v>0.9814536937068824</v>
      </c>
    </row>
    <row r="23" spans="1:91" x14ac:dyDescent="0.25">
      <c r="A23" s="555" t="s">
        <v>628</v>
      </c>
      <c r="B23" s="386" t="s">
        <v>648</v>
      </c>
      <c r="C23" s="386" t="s">
        <v>652</v>
      </c>
      <c r="D23" s="386" t="s">
        <v>745</v>
      </c>
      <c r="E23" s="386" t="s">
        <v>550</v>
      </c>
      <c r="F23" s="387" t="s">
        <v>748</v>
      </c>
      <c r="G23" s="388" t="s">
        <v>133</v>
      </c>
      <c r="H23" s="389">
        <v>12</v>
      </c>
      <c r="I23" s="389">
        <v>11</v>
      </c>
      <c r="J23" s="389">
        <v>12</v>
      </c>
      <c r="K23" s="389">
        <v>3</v>
      </c>
      <c r="L23" s="390">
        <v>0</v>
      </c>
      <c r="M23" s="389">
        <v>12</v>
      </c>
      <c r="N23" s="576">
        <v>12</v>
      </c>
      <c r="O23" s="556">
        <v>1</v>
      </c>
      <c r="P23" s="576">
        <v>9</v>
      </c>
      <c r="Q23" s="576">
        <v>1</v>
      </c>
      <c r="R23" s="556">
        <v>0.11</v>
      </c>
      <c r="S23" s="576">
        <v>9</v>
      </c>
      <c r="T23" s="576">
        <v>1</v>
      </c>
      <c r="U23" s="556">
        <v>0.11</v>
      </c>
      <c r="V23" s="576">
        <v>9</v>
      </c>
      <c r="W23" s="576">
        <v>3</v>
      </c>
      <c r="X23" s="556">
        <v>0.33</v>
      </c>
      <c r="Y23" s="556">
        <v>0.22</v>
      </c>
      <c r="Z23" s="576">
        <v>12</v>
      </c>
      <c r="AA23" s="576">
        <v>12</v>
      </c>
      <c r="AB23" s="556">
        <v>1</v>
      </c>
      <c r="AC23" s="556">
        <v>0.73</v>
      </c>
      <c r="AD23" s="576">
        <v>12</v>
      </c>
      <c r="AE23" s="556">
        <v>1</v>
      </c>
      <c r="AF23" s="576">
        <v>12</v>
      </c>
      <c r="AG23" s="556">
        <v>1</v>
      </c>
      <c r="AH23" s="389">
        <v>3</v>
      </c>
      <c r="AI23" s="389">
        <v>0</v>
      </c>
      <c r="AJ23" s="389">
        <v>0</v>
      </c>
      <c r="AK23" s="392">
        <v>0</v>
      </c>
      <c r="AL23" s="389">
        <v>0</v>
      </c>
      <c r="AM23" s="392">
        <v>0</v>
      </c>
      <c r="AN23" s="389">
        <v>0</v>
      </c>
      <c r="AO23" s="392">
        <v>0</v>
      </c>
      <c r="AP23" s="389">
        <v>0</v>
      </c>
      <c r="AQ23" s="392">
        <v>0</v>
      </c>
      <c r="AR23" s="391">
        <v>0</v>
      </c>
      <c r="AS23" s="391">
        <v>0</v>
      </c>
      <c r="AT23" s="391">
        <v>0</v>
      </c>
      <c r="AU23" s="390">
        <v>28.17</v>
      </c>
      <c r="AV23" s="389">
        <v>9</v>
      </c>
      <c r="AW23" s="389">
        <v>0</v>
      </c>
      <c r="AX23" s="389">
        <v>0</v>
      </c>
      <c r="AY23" s="389">
        <v>36</v>
      </c>
      <c r="AZ23" s="389">
        <v>11</v>
      </c>
      <c r="BA23" s="392">
        <v>1</v>
      </c>
      <c r="BB23" s="390">
        <v>2.5499999999999998</v>
      </c>
      <c r="BC23" s="389">
        <v>11</v>
      </c>
      <c r="BD23" s="389">
        <v>11</v>
      </c>
      <c r="BE23" s="392">
        <v>1</v>
      </c>
      <c r="BF23" s="389">
        <v>11</v>
      </c>
      <c r="BG23" s="390">
        <v>6</v>
      </c>
      <c r="BH23" s="390">
        <v>9</v>
      </c>
      <c r="BI23" s="390">
        <v>9</v>
      </c>
      <c r="BJ23" s="390">
        <v>9</v>
      </c>
      <c r="BK23" s="390">
        <v>8.25</v>
      </c>
      <c r="BL23" s="390">
        <v>8.5399999999999991</v>
      </c>
      <c r="BM23" s="568"/>
      <c r="BN23" s="568"/>
      <c r="BO23" s="568">
        <v>9</v>
      </c>
      <c r="BP23" s="569" t="s">
        <v>78</v>
      </c>
      <c r="BQ23" s="569">
        <v>0.9999549661119993</v>
      </c>
      <c r="BR23" s="570" t="s">
        <v>303</v>
      </c>
      <c r="BS23" s="682">
        <v>18618</v>
      </c>
      <c r="BT23" s="569" t="s">
        <v>79</v>
      </c>
      <c r="BU23" s="573"/>
      <c r="BV23" s="569"/>
      <c r="BW23" s="573">
        <v>2</v>
      </c>
      <c r="BX23" s="569" t="s">
        <v>78</v>
      </c>
      <c r="BY23" s="572"/>
      <c r="BZ23" s="569"/>
      <c r="CA23" s="572" t="s">
        <v>708</v>
      </c>
      <c r="CB23" s="572" t="s">
        <v>708</v>
      </c>
      <c r="CC23" s="572">
        <v>4</v>
      </c>
      <c r="CD23" s="572"/>
      <c r="CE23" s="572">
        <v>3</v>
      </c>
      <c r="CF23" s="572"/>
      <c r="CL23" s="98">
        <f t="shared" si="0"/>
        <v>0.56999999999999995</v>
      </c>
      <c r="CM23" s="409">
        <v>0.5679483899265324</v>
      </c>
    </row>
    <row r="24" spans="1:91" x14ac:dyDescent="0.25">
      <c r="A24" s="555" t="s">
        <v>628</v>
      </c>
      <c r="B24" s="386" t="s">
        <v>565</v>
      </c>
      <c r="C24" s="386" t="s">
        <v>673</v>
      </c>
      <c r="D24" s="386" t="s">
        <v>749</v>
      </c>
      <c r="E24" s="386" t="s">
        <v>674</v>
      </c>
      <c r="F24" s="387" t="s">
        <v>750</v>
      </c>
      <c r="G24" s="388" t="s">
        <v>280</v>
      </c>
      <c r="H24" s="389">
        <v>26</v>
      </c>
      <c r="I24" s="389">
        <v>13</v>
      </c>
      <c r="J24" s="389">
        <v>18</v>
      </c>
      <c r="K24" s="389">
        <v>8</v>
      </c>
      <c r="L24" s="390">
        <v>0</v>
      </c>
      <c r="M24" s="389">
        <v>25</v>
      </c>
      <c r="N24" s="576">
        <v>25</v>
      </c>
      <c r="O24" s="556">
        <v>1</v>
      </c>
      <c r="P24" s="576">
        <v>9</v>
      </c>
      <c r="Q24" s="576">
        <v>6</v>
      </c>
      <c r="R24" s="556">
        <v>0.66666666666666663</v>
      </c>
      <c r="S24" s="576">
        <v>9</v>
      </c>
      <c r="T24" s="576">
        <v>3</v>
      </c>
      <c r="U24" s="556">
        <v>0.33333333333333331</v>
      </c>
      <c r="V24" s="576">
        <v>9</v>
      </c>
      <c r="W24" s="576">
        <v>9</v>
      </c>
      <c r="X24" s="556">
        <v>1</v>
      </c>
      <c r="Y24" s="556">
        <v>0.75</v>
      </c>
      <c r="Z24" s="576">
        <v>18</v>
      </c>
      <c r="AA24" s="576">
        <v>18</v>
      </c>
      <c r="AB24" s="556">
        <v>1</v>
      </c>
      <c r="AC24" s="556">
        <v>0.22500000000000001</v>
      </c>
      <c r="AD24" s="576">
        <v>15</v>
      </c>
      <c r="AE24" s="556">
        <v>0.83333333333333337</v>
      </c>
      <c r="AF24" s="576">
        <v>18</v>
      </c>
      <c r="AG24" s="556">
        <v>1</v>
      </c>
      <c r="AH24" s="389">
        <v>7</v>
      </c>
      <c r="AI24" s="389">
        <v>0</v>
      </c>
      <c r="AJ24" s="389">
        <v>0</v>
      </c>
      <c r="AK24" s="392">
        <v>0</v>
      </c>
      <c r="AL24" s="389">
        <v>0</v>
      </c>
      <c r="AM24" s="392">
        <v>0</v>
      </c>
      <c r="AN24" s="389">
        <v>0</v>
      </c>
      <c r="AO24" s="392">
        <v>0</v>
      </c>
      <c r="AP24" s="389">
        <v>0</v>
      </c>
      <c r="AQ24" s="392">
        <v>0</v>
      </c>
      <c r="AR24" s="391">
        <v>0</v>
      </c>
      <c r="AS24" s="391">
        <v>0</v>
      </c>
      <c r="AT24" s="391">
        <v>0</v>
      </c>
      <c r="AU24" s="390">
        <v>24.434999999999999</v>
      </c>
      <c r="AV24" s="389">
        <v>0</v>
      </c>
      <c r="AW24" s="389">
        <v>1</v>
      </c>
      <c r="AX24" s="389"/>
      <c r="AY24" s="389"/>
      <c r="AZ24" s="389">
        <v>12</v>
      </c>
      <c r="BA24" s="392">
        <v>0.9</v>
      </c>
      <c r="BB24" s="390">
        <v>1.69</v>
      </c>
      <c r="BC24" s="389">
        <v>13</v>
      </c>
      <c r="BD24" s="389">
        <v>13</v>
      </c>
      <c r="BE24" s="392">
        <v>1</v>
      </c>
      <c r="BF24" s="389">
        <v>12</v>
      </c>
      <c r="BG24" s="390">
        <v>6</v>
      </c>
      <c r="BH24" s="390">
        <v>4</v>
      </c>
      <c r="BI24" s="390">
        <v>5</v>
      </c>
      <c r="BJ24" s="390">
        <v>6</v>
      </c>
      <c r="BK24" s="390">
        <v>5.25</v>
      </c>
      <c r="BL24" s="390">
        <v>5.35</v>
      </c>
      <c r="BM24" s="568"/>
      <c r="BN24" s="568"/>
      <c r="BO24" s="568">
        <v>8</v>
      </c>
      <c r="BP24" s="569" t="s">
        <v>78</v>
      </c>
      <c r="BQ24" s="569">
        <v>0.69524407214385109</v>
      </c>
      <c r="BR24" s="570" t="s">
        <v>303</v>
      </c>
      <c r="BS24" s="682">
        <v>9149</v>
      </c>
      <c r="BT24" s="569" t="s">
        <v>79</v>
      </c>
      <c r="BU24" s="573"/>
      <c r="BV24" s="569"/>
      <c r="BW24" s="573">
        <v>2</v>
      </c>
      <c r="BX24" s="569" t="s">
        <v>78</v>
      </c>
      <c r="BY24" s="572"/>
      <c r="BZ24" s="569"/>
      <c r="CA24" s="572" t="s">
        <v>708</v>
      </c>
      <c r="CB24" s="572" t="s">
        <v>708</v>
      </c>
      <c r="CC24" s="572">
        <v>4</v>
      </c>
      <c r="CD24" s="572"/>
      <c r="CE24" s="572">
        <v>3</v>
      </c>
      <c r="CF24" s="572"/>
      <c r="CL24" s="98">
        <f t="shared" si="0"/>
        <v>0.91</v>
      </c>
      <c r="CM24" s="410">
        <v>0.9119074772640875</v>
      </c>
    </row>
    <row r="25" spans="1:91" x14ac:dyDescent="0.25">
      <c r="A25" s="555" t="s">
        <v>628</v>
      </c>
      <c r="B25" s="386" t="s">
        <v>565</v>
      </c>
      <c r="C25" s="386" t="s">
        <v>675</v>
      </c>
      <c r="D25" s="386" t="s">
        <v>749</v>
      </c>
      <c r="E25" s="386" t="s">
        <v>566</v>
      </c>
      <c r="F25" s="387" t="s">
        <v>751</v>
      </c>
      <c r="G25" s="388" t="s">
        <v>133</v>
      </c>
      <c r="H25" s="389">
        <v>13</v>
      </c>
      <c r="I25" s="389">
        <v>7</v>
      </c>
      <c r="J25" s="389">
        <v>9</v>
      </c>
      <c r="K25" s="389">
        <v>1</v>
      </c>
      <c r="L25" s="390">
        <v>0</v>
      </c>
      <c r="M25" s="389">
        <v>13</v>
      </c>
      <c r="N25" s="576">
        <v>13</v>
      </c>
      <c r="O25" s="556">
        <v>1</v>
      </c>
      <c r="P25" s="576">
        <v>7</v>
      </c>
      <c r="Q25" s="576">
        <v>4</v>
      </c>
      <c r="R25" s="556">
        <v>0.56999999999999995</v>
      </c>
      <c r="S25" s="576">
        <v>7</v>
      </c>
      <c r="T25" s="576">
        <v>4</v>
      </c>
      <c r="U25" s="556">
        <v>0.56999999999999995</v>
      </c>
      <c r="V25" s="576">
        <v>7</v>
      </c>
      <c r="W25" s="576">
        <v>7</v>
      </c>
      <c r="X25" s="556">
        <v>1</v>
      </c>
      <c r="Y25" s="556">
        <v>0.43</v>
      </c>
      <c r="Z25" s="576">
        <v>9</v>
      </c>
      <c r="AA25" s="576">
        <v>9</v>
      </c>
      <c r="AB25" s="556">
        <v>1</v>
      </c>
      <c r="AC25" s="556">
        <v>0</v>
      </c>
      <c r="AD25" s="576">
        <v>9</v>
      </c>
      <c r="AE25" s="556">
        <v>1</v>
      </c>
      <c r="AF25" s="576">
        <v>9</v>
      </c>
      <c r="AG25" s="556">
        <v>1</v>
      </c>
      <c r="AH25" s="389">
        <v>1</v>
      </c>
      <c r="AI25" s="389">
        <v>0</v>
      </c>
      <c r="AJ25" s="389">
        <v>0</v>
      </c>
      <c r="AK25" s="392">
        <v>0</v>
      </c>
      <c r="AL25" s="389">
        <v>0</v>
      </c>
      <c r="AM25" s="392">
        <v>0</v>
      </c>
      <c r="AN25" s="389">
        <v>0</v>
      </c>
      <c r="AO25" s="392">
        <v>0</v>
      </c>
      <c r="AP25" s="389">
        <v>0</v>
      </c>
      <c r="AQ25" s="392">
        <v>0</v>
      </c>
      <c r="AR25" s="391">
        <v>0</v>
      </c>
      <c r="AS25" s="391">
        <v>0</v>
      </c>
      <c r="AT25" s="391">
        <v>0</v>
      </c>
      <c r="AU25" s="390">
        <v>128.38</v>
      </c>
      <c r="AV25" s="389">
        <v>8</v>
      </c>
      <c r="AW25" s="389">
        <v>1</v>
      </c>
      <c r="AX25" s="389">
        <v>52</v>
      </c>
      <c r="AY25" s="389">
        <v>625</v>
      </c>
      <c r="AZ25" s="389">
        <v>7</v>
      </c>
      <c r="BA25" s="392">
        <v>1</v>
      </c>
      <c r="BB25" s="390">
        <v>1.43</v>
      </c>
      <c r="BC25" s="389">
        <v>7</v>
      </c>
      <c r="BD25" s="389">
        <v>7</v>
      </c>
      <c r="BE25" s="392">
        <v>1</v>
      </c>
      <c r="BF25" s="389">
        <v>7</v>
      </c>
      <c r="BG25" s="390">
        <v>5</v>
      </c>
      <c r="BH25" s="390">
        <v>4</v>
      </c>
      <c r="BI25" s="390">
        <v>5</v>
      </c>
      <c r="BJ25" s="390">
        <v>6</v>
      </c>
      <c r="BK25" s="390">
        <v>5</v>
      </c>
      <c r="BL25" s="390">
        <v>5.19</v>
      </c>
      <c r="BM25" s="568"/>
      <c r="BN25" s="568"/>
      <c r="BO25" s="568">
        <v>8</v>
      </c>
      <c r="BP25" s="569" t="s">
        <v>78</v>
      </c>
      <c r="BQ25" s="569">
        <v>0.77992164322757429</v>
      </c>
      <c r="BR25" s="570" t="s">
        <v>303</v>
      </c>
      <c r="BS25" s="682">
        <v>2661</v>
      </c>
      <c r="BT25" s="569" t="s">
        <v>79</v>
      </c>
      <c r="BU25" s="573"/>
      <c r="BV25" s="569"/>
      <c r="BW25" s="573">
        <v>2</v>
      </c>
      <c r="BX25" s="569" t="s">
        <v>78</v>
      </c>
      <c r="BY25" s="572"/>
      <c r="BZ25" s="569"/>
      <c r="CA25" s="572" t="s">
        <v>708</v>
      </c>
      <c r="CB25" s="572" t="s">
        <v>708</v>
      </c>
      <c r="CC25" s="572">
        <v>4</v>
      </c>
      <c r="CD25" s="572"/>
      <c r="CE25" s="572">
        <v>3</v>
      </c>
      <c r="CF25" s="572"/>
      <c r="CL25" s="98">
        <f t="shared" si="0"/>
        <v>0.81</v>
      </c>
      <c r="CM25" s="409">
        <v>0.8109918699186992</v>
      </c>
    </row>
    <row r="26" spans="1:91" x14ac:dyDescent="0.25">
      <c r="A26" s="555" t="s">
        <v>628</v>
      </c>
      <c r="B26" s="386" t="s">
        <v>565</v>
      </c>
      <c r="C26" s="386" t="s">
        <v>676</v>
      </c>
      <c r="D26" s="386" t="s">
        <v>749</v>
      </c>
      <c r="E26" s="386" t="s">
        <v>752</v>
      </c>
      <c r="F26" s="387" t="s">
        <v>753</v>
      </c>
      <c r="G26" s="388" t="s">
        <v>133</v>
      </c>
      <c r="H26" s="389">
        <v>31</v>
      </c>
      <c r="I26" s="389">
        <v>14</v>
      </c>
      <c r="J26" s="389">
        <v>17</v>
      </c>
      <c r="K26" s="389">
        <v>1</v>
      </c>
      <c r="L26" s="390">
        <v>0</v>
      </c>
      <c r="M26" s="389">
        <v>31</v>
      </c>
      <c r="N26" s="576">
        <v>31</v>
      </c>
      <c r="O26" s="556">
        <v>1</v>
      </c>
      <c r="P26" s="576">
        <v>11</v>
      </c>
      <c r="Q26" s="576">
        <v>5</v>
      </c>
      <c r="R26" s="556">
        <v>0.45454545454545453</v>
      </c>
      <c r="S26" s="576">
        <v>11</v>
      </c>
      <c r="T26" s="576">
        <v>1</v>
      </c>
      <c r="U26" s="556">
        <v>9.0909090909090912E-2</v>
      </c>
      <c r="V26" s="576">
        <v>11</v>
      </c>
      <c r="W26" s="576">
        <v>3</v>
      </c>
      <c r="X26" s="556">
        <v>0.27272727272727271</v>
      </c>
      <c r="Y26" s="556">
        <v>0.27</v>
      </c>
      <c r="Z26" s="576">
        <v>17</v>
      </c>
      <c r="AA26" s="576">
        <v>17</v>
      </c>
      <c r="AB26" s="556">
        <v>1</v>
      </c>
      <c r="AC26" s="556">
        <v>0.42000000000000004</v>
      </c>
      <c r="AD26" s="576">
        <v>16</v>
      </c>
      <c r="AE26" s="556">
        <v>0.94117647058823528</v>
      </c>
      <c r="AF26" s="576">
        <v>17</v>
      </c>
      <c r="AG26" s="556">
        <v>1</v>
      </c>
      <c r="AH26" s="389">
        <v>1</v>
      </c>
      <c r="AI26" s="389">
        <v>0</v>
      </c>
      <c r="AJ26" s="389">
        <v>0</v>
      </c>
      <c r="AK26" s="392">
        <v>0</v>
      </c>
      <c r="AL26" s="389">
        <v>0</v>
      </c>
      <c r="AM26" s="392">
        <v>0</v>
      </c>
      <c r="AN26" s="389">
        <v>0</v>
      </c>
      <c r="AO26" s="392">
        <v>0</v>
      </c>
      <c r="AP26" s="389">
        <v>0</v>
      </c>
      <c r="AQ26" s="392">
        <v>0</v>
      </c>
      <c r="AR26" s="391">
        <v>0</v>
      </c>
      <c r="AS26" s="391">
        <v>0</v>
      </c>
      <c r="AT26" s="391">
        <v>0</v>
      </c>
      <c r="AU26" s="390">
        <v>288.04499999999996</v>
      </c>
      <c r="AV26" s="389">
        <v>13</v>
      </c>
      <c r="AW26" s="389">
        <v>1</v>
      </c>
      <c r="AX26" s="389"/>
      <c r="AY26" s="389"/>
      <c r="AZ26" s="389">
        <v>12</v>
      </c>
      <c r="BA26" s="392">
        <v>0.8</v>
      </c>
      <c r="BB26" s="390">
        <v>1.3900000000000001</v>
      </c>
      <c r="BC26" s="389">
        <v>14</v>
      </c>
      <c r="BD26" s="389">
        <v>14</v>
      </c>
      <c r="BE26" s="392">
        <v>1</v>
      </c>
      <c r="BF26" s="389">
        <v>14</v>
      </c>
      <c r="BG26" s="390">
        <v>5.5</v>
      </c>
      <c r="BH26" s="390">
        <v>5.5</v>
      </c>
      <c r="BI26" s="390">
        <v>6</v>
      </c>
      <c r="BJ26" s="390">
        <v>6.5</v>
      </c>
      <c r="BK26" s="390">
        <v>5.875</v>
      </c>
      <c r="BL26" s="390">
        <v>5.8249999999999993</v>
      </c>
      <c r="BM26" s="568"/>
      <c r="BN26" s="568"/>
      <c r="BO26" s="568">
        <v>12</v>
      </c>
      <c r="BP26" s="569" t="s">
        <v>78</v>
      </c>
      <c r="BQ26" s="569">
        <v>0.96470184460202324</v>
      </c>
      <c r="BR26" s="570" t="s">
        <v>303</v>
      </c>
      <c r="BS26" s="682">
        <v>61110</v>
      </c>
      <c r="BT26" s="569" t="s">
        <v>79</v>
      </c>
      <c r="BU26" s="573"/>
      <c r="BV26" s="569"/>
      <c r="BW26" s="573">
        <v>2</v>
      </c>
      <c r="BX26" s="569" t="s">
        <v>78</v>
      </c>
      <c r="BY26" s="572"/>
      <c r="BZ26" s="569"/>
      <c r="CA26" s="572" t="s">
        <v>708</v>
      </c>
      <c r="CB26" s="572" t="s">
        <v>708</v>
      </c>
      <c r="CC26" s="572">
        <v>4</v>
      </c>
      <c r="CD26" s="572"/>
      <c r="CE26" s="572">
        <v>3</v>
      </c>
      <c r="CF26" s="572"/>
      <c r="CL26" s="98">
        <f t="shared" si="0"/>
        <v>0.63</v>
      </c>
      <c r="CM26" s="410">
        <v>0.62680339223569959</v>
      </c>
    </row>
    <row r="27" spans="1:91" x14ac:dyDescent="0.25">
      <c r="A27" s="555" t="s">
        <v>628</v>
      </c>
      <c r="B27" s="386" t="s">
        <v>646</v>
      </c>
      <c r="C27" s="386" t="s">
        <v>754</v>
      </c>
      <c r="D27" s="386" t="s">
        <v>551</v>
      </c>
      <c r="E27" s="386" t="s">
        <v>755</v>
      </c>
      <c r="F27" s="387" t="s">
        <v>756</v>
      </c>
      <c r="G27" s="388" t="s">
        <v>133</v>
      </c>
      <c r="H27" s="389">
        <v>18</v>
      </c>
      <c r="I27" s="389">
        <v>18</v>
      </c>
      <c r="J27" s="389">
        <v>18</v>
      </c>
      <c r="K27" s="389">
        <v>3</v>
      </c>
      <c r="L27" s="390">
        <v>0</v>
      </c>
      <c r="M27" s="389">
        <v>18</v>
      </c>
      <c r="N27" s="576">
        <v>18</v>
      </c>
      <c r="O27" s="556">
        <v>1</v>
      </c>
      <c r="P27" s="576">
        <v>6</v>
      </c>
      <c r="Q27" s="576">
        <v>2</v>
      </c>
      <c r="R27" s="556">
        <v>0.33</v>
      </c>
      <c r="S27" s="576">
        <v>6</v>
      </c>
      <c r="T27" s="576">
        <v>1</v>
      </c>
      <c r="U27" s="556">
        <v>0.17</v>
      </c>
      <c r="V27" s="576">
        <v>6</v>
      </c>
      <c r="W27" s="576">
        <v>3</v>
      </c>
      <c r="X27" s="556">
        <v>0.5</v>
      </c>
      <c r="Y27" s="556">
        <v>0.33</v>
      </c>
      <c r="Z27" s="576">
        <v>18</v>
      </c>
      <c r="AA27" s="576">
        <v>17</v>
      </c>
      <c r="AB27" s="556">
        <v>0.94444444444444442</v>
      </c>
      <c r="AC27" s="556">
        <v>0.56000000000000005</v>
      </c>
      <c r="AD27" s="576">
        <v>13</v>
      </c>
      <c r="AE27" s="556">
        <v>0.72222222222222221</v>
      </c>
      <c r="AF27" s="576">
        <v>18</v>
      </c>
      <c r="AG27" s="556">
        <v>1</v>
      </c>
      <c r="AH27" s="389">
        <v>3</v>
      </c>
      <c r="AI27" s="389">
        <v>0</v>
      </c>
      <c r="AJ27" s="389">
        <v>0</v>
      </c>
      <c r="AK27" s="392">
        <v>0</v>
      </c>
      <c r="AL27" s="389">
        <v>0</v>
      </c>
      <c r="AM27" s="392">
        <v>0</v>
      </c>
      <c r="AN27" s="389">
        <v>0</v>
      </c>
      <c r="AO27" s="392">
        <v>0</v>
      </c>
      <c r="AP27" s="389">
        <v>0</v>
      </c>
      <c r="AQ27" s="392">
        <v>0</v>
      </c>
      <c r="AR27" s="391">
        <v>0</v>
      </c>
      <c r="AS27" s="391">
        <v>0</v>
      </c>
      <c r="AT27" s="391">
        <v>0</v>
      </c>
      <c r="AU27" s="390">
        <v>56.56</v>
      </c>
      <c r="AV27" s="389">
        <v>4</v>
      </c>
      <c r="AW27" s="389">
        <v>1</v>
      </c>
      <c r="AX27" s="389">
        <v>8</v>
      </c>
      <c r="AY27" s="389">
        <v>77</v>
      </c>
      <c r="AZ27" s="389">
        <v>17</v>
      </c>
      <c r="BA27" s="392">
        <v>0.94</v>
      </c>
      <c r="BB27" s="390">
        <v>2</v>
      </c>
      <c r="BC27" s="389">
        <v>18</v>
      </c>
      <c r="BD27" s="389">
        <v>18</v>
      </c>
      <c r="BE27" s="392">
        <v>1</v>
      </c>
      <c r="BF27" s="389">
        <v>18</v>
      </c>
      <c r="BG27" s="390">
        <v>11</v>
      </c>
      <c r="BH27" s="390">
        <v>12</v>
      </c>
      <c r="BI27" s="390">
        <v>13</v>
      </c>
      <c r="BJ27" s="390">
        <v>11.75</v>
      </c>
      <c r="BK27" s="390">
        <v>11.649999999999999</v>
      </c>
      <c r="BL27" s="390">
        <v>5.8249999999999993</v>
      </c>
      <c r="BM27" s="568"/>
      <c r="BN27" s="568"/>
      <c r="BO27" s="568">
        <v>20</v>
      </c>
      <c r="BP27" s="569" t="s">
        <v>78</v>
      </c>
      <c r="BQ27" s="569">
        <v>0.89602969771963936</v>
      </c>
      <c r="BR27" s="570" t="s">
        <v>303</v>
      </c>
      <c r="BS27" s="682">
        <v>90816</v>
      </c>
      <c r="BT27" s="569" t="s">
        <v>79</v>
      </c>
      <c r="BU27" s="573"/>
      <c r="BV27" s="569"/>
      <c r="BW27" s="573">
        <v>2</v>
      </c>
      <c r="BX27" s="569" t="s">
        <v>78</v>
      </c>
      <c r="BY27" s="572"/>
      <c r="BZ27" s="569"/>
      <c r="CA27" s="572" t="s">
        <v>708</v>
      </c>
      <c r="CB27" s="572" t="s">
        <v>708</v>
      </c>
      <c r="CC27" s="572">
        <v>4</v>
      </c>
      <c r="CD27" s="572"/>
      <c r="CE27" s="572">
        <v>3</v>
      </c>
      <c r="CF27" s="572"/>
      <c r="CL27" s="98">
        <f t="shared" si="0"/>
        <v>1.22</v>
      </c>
      <c r="CM27" s="409">
        <v>1.2181871950317906</v>
      </c>
    </row>
    <row r="28" spans="1:91" x14ac:dyDescent="0.25">
      <c r="A28" s="555" t="s">
        <v>628</v>
      </c>
      <c r="B28" s="386" t="s">
        <v>646</v>
      </c>
      <c r="C28" s="386" t="s">
        <v>653</v>
      </c>
      <c r="D28" s="386" t="s">
        <v>551</v>
      </c>
      <c r="E28" s="386" t="s">
        <v>9</v>
      </c>
      <c r="F28" s="387" t="s">
        <v>757</v>
      </c>
      <c r="G28" s="388" t="s">
        <v>133</v>
      </c>
      <c r="H28" s="389">
        <v>72</v>
      </c>
      <c r="I28" s="389">
        <v>41</v>
      </c>
      <c r="J28" s="389">
        <v>49</v>
      </c>
      <c r="K28" s="389">
        <v>12</v>
      </c>
      <c r="L28" s="390">
        <v>0</v>
      </c>
      <c r="M28" s="389">
        <v>71</v>
      </c>
      <c r="N28" s="576">
        <v>71</v>
      </c>
      <c r="O28" s="556">
        <v>1</v>
      </c>
      <c r="P28" s="576">
        <v>45</v>
      </c>
      <c r="Q28" s="576">
        <v>11</v>
      </c>
      <c r="R28" s="556">
        <v>0.24</v>
      </c>
      <c r="S28" s="576">
        <v>47</v>
      </c>
      <c r="T28" s="576">
        <v>8</v>
      </c>
      <c r="U28" s="556">
        <v>0.17</v>
      </c>
      <c r="V28" s="576">
        <v>47</v>
      </c>
      <c r="W28" s="576">
        <v>15</v>
      </c>
      <c r="X28" s="556">
        <v>0.32</v>
      </c>
      <c r="Y28" s="556">
        <v>0.21</v>
      </c>
      <c r="Z28" s="576">
        <v>49</v>
      </c>
      <c r="AA28" s="576">
        <v>49</v>
      </c>
      <c r="AB28" s="556">
        <v>1</v>
      </c>
      <c r="AC28" s="556">
        <v>0.22</v>
      </c>
      <c r="AD28" s="576">
        <v>40</v>
      </c>
      <c r="AE28" s="556">
        <v>0.81632653061224492</v>
      </c>
      <c r="AF28" s="576">
        <v>49</v>
      </c>
      <c r="AG28" s="556">
        <v>1</v>
      </c>
      <c r="AH28" s="389">
        <v>11</v>
      </c>
      <c r="AI28" s="389">
        <v>0</v>
      </c>
      <c r="AJ28" s="389">
        <v>1</v>
      </c>
      <c r="AK28" s="392">
        <v>0.09</v>
      </c>
      <c r="AL28" s="389">
        <v>0</v>
      </c>
      <c r="AM28" s="392">
        <v>0</v>
      </c>
      <c r="AN28" s="389">
        <v>0</v>
      </c>
      <c r="AO28" s="392">
        <v>0</v>
      </c>
      <c r="AP28" s="389">
        <v>1</v>
      </c>
      <c r="AQ28" s="392">
        <v>0.09</v>
      </c>
      <c r="AR28" s="391">
        <v>0</v>
      </c>
      <c r="AS28" s="391">
        <v>0</v>
      </c>
      <c r="AT28" s="391">
        <v>0</v>
      </c>
      <c r="AU28" s="390">
        <v>332.1</v>
      </c>
      <c r="AV28" s="389">
        <v>46</v>
      </c>
      <c r="AW28" s="389">
        <v>1</v>
      </c>
      <c r="AX28" s="389">
        <v>7</v>
      </c>
      <c r="AY28" s="389">
        <v>30</v>
      </c>
      <c r="AZ28" s="389">
        <v>41</v>
      </c>
      <c r="BA28" s="392">
        <v>1</v>
      </c>
      <c r="BB28" s="390">
        <v>1.95</v>
      </c>
      <c r="BC28" s="389">
        <v>41</v>
      </c>
      <c r="BD28" s="389">
        <v>41</v>
      </c>
      <c r="BE28" s="392">
        <v>1</v>
      </c>
      <c r="BF28" s="389">
        <v>40</v>
      </c>
      <c r="BG28" s="390">
        <v>39</v>
      </c>
      <c r="BH28" s="390">
        <v>38</v>
      </c>
      <c r="BI28" s="390">
        <v>37</v>
      </c>
      <c r="BJ28" s="390">
        <v>35</v>
      </c>
      <c r="BK28" s="390">
        <v>37.25</v>
      </c>
      <c r="BL28" s="390">
        <v>36.130000000000003</v>
      </c>
      <c r="BM28" s="568"/>
      <c r="BN28" s="568"/>
      <c r="BO28" s="568">
        <v>46</v>
      </c>
      <c r="BP28" s="569" t="s">
        <v>78</v>
      </c>
      <c r="BQ28" s="569">
        <v>0.97974811879356072</v>
      </c>
      <c r="BR28" s="570" t="s">
        <v>303</v>
      </c>
      <c r="BS28" s="682">
        <v>109605</v>
      </c>
      <c r="BT28" s="569" t="s">
        <v>79</v>
      </c>
      <c r="BU28" s="573"/>
      <c r="BV28" s="569"/>
      <c r="BW28" s="573">
        <v>2</v>
      </c>
      <c r="BX28" s="569" t="s">
        <v>78</v>
      </c>
      <c r="BY28" s="572"/>
      <c r="BZ28" s="569"/>
      <c r="CA28" s="572" t="s">
        <v>708</v>
      </c>
      <c r="CB28" s="572" t="s">
        <v>708</v>
      </c>
      <c r="CC28" s="572">
        <v>4</v>
      </c>
      <c r="CD28" s="572"/>
      <c r="CE28" s="572">
        <v>3</v>
      </c>
      <c r="CF28" s="572"/>
      <c r="CL28" s="98">
        <f t="shared" si="0"/>
        <v>1</v>
      </c>
      <c r="CM28" s="410">
        <v>1</v>
      </c>
    </row>
    <row r="29" spans="1:91" x14ac:dyDescent="0.25">
      <c r="A29" s="555" t="s">
        <v>628</v>
      </c>
      <c r="B29" s="386" t="s">
        <v>654</v>
      </c>
      <c r="C29" s="386" t="s">
        <v>655</v>
      </c>
      <c r="D29" s="386" t="s">
        <v>551</v>
      </c>
      <c r="E29" s="386" t="s">
        <v>552</v>
      </c>
      <c r="F29" s="387" t="s">
        <v>758</v>
      </c>
      <c r="G29" s="388" t="s">
        <v>133</v>
      </c>
      <c r="H29" s="389">
        <v>17</v>
      </c>
      <c r="I29" s="389">
        <v>17</v>
      </c>
      <c r="J29" s="389">
        <v>17</v>
      </c>
      <c r="K29" s="389">
        <v>3</v>
      </c>
      <c r="L29" s="390">
        <v>0</v>
      </c>
      <c r="M29" s="389">
        <v>17</v>
      </c>
      <c r="N29" s="576">
        <v>16</v>
      </c>
      <c r="O29" s="556">
        <v>0.94</v>
      </c>
      <c r="P29" s="576">
        <v>12</v>
      </c>
      <c r="Q29" s="576">
        <v>2</v>
      </c>
      <c r="R29" s="556">
        <v>0.17</v>
      </c>
      <c r="S29" s="576">
        <v>13</v>
      </c>
      <c r="T29" s="576">
        <v>1</v>
      </c>
      <c r="U29" s="556">
        <v>0.08</v>
      </c>
      <c r="V29" s="576">
        <v>13</v>
      </c>
      <c r="W29" s="576">
        <v>3</v>
      </c>
      <c r="X29" s="556">
        <v>0.23</v>
      </c>
      <c r="Y29" s="556">
        <v>0.38</v>
      </c>
      <c r="Z29" s="576">
        <v>17</v>
      </c>
      <c r="AA29" s="576">
        <v>17</v>
      </c>
      <c r="AB29" s="556">
        <v>1</v>
      </c>
      <c r="AC29" s="556">
        <v>0.65</v>
      </c>
      <c r="AD29" s="576">
        <v>12</v>
      </c>
      <c r="AE29" s="556">
        <v>0.70588235294117652</v>
      </c>
      <c r="AF29" s="576">
        <v>17</v>
      </c>
      <c r="AG29" s="556">
        <v>1</v>
      </c>
      <c r="AH29" s="389">
        <v>2</v>
      </c>
      <c r="AI29" s="389">
        <v>0</v>
      </c>
      <c r="AJ29" s="389">
        <v>0</v>
      </c>
      <c r="AK29" s="392">
        <v>0</v>
      </c>
      <c r="AL29" s="389">
        <v>0</v>
      </c>
      <c r="AM29" s="392">
        <v>0</v>
      </c>
      <c r="AN29" s="389">
        <v>0</v>
      </c>
      <c r="AO29" s="392">
        <v>0</v>
      </c>
      <c r="AP29" s="389">
        <v>0</v>
      </c>
      <c r="AQ29" s="392">
        <v>0</v>
      </c>
      <c r="AR29" s="391">
        <v>8.9999999999999993E-3</v>
      </c>
      <c r="AS29" s="391">
        <v>1.8100000000000002E-2</v>
      </c>
      <c r="AT29" s="391">
        <v>2.7099999999999999E-2</v>
      </c>
      <c r="AU29" s="390">
        <v>52.18</v>
      </c>
      <c r="AV29" s="389">
        <v>18</v>
      </c>
      <c r="AW29" s="389">
        <v>1</v>
      </c>
      <c r="AX29" s="389">
        <v>0</v>
      </c>
      <c r="AY29" s="389">
        <v>82</v>
      </c>
      <c r="AZ29" s="389">
        <v>15</v>
      </c>
      <c r="BA29" s="392">
        <v>0.88</v>
      </c>
      <c r="BB29" s="390">
        <v>2.27</v>
      </c>
      <c r="BC29" s="389">
        <v>17</v>
      </c>
      <c r="BD29" s="389">
        <v>17</v>
      </c>
      <c r="BE29" s="392">
        <v>1</v>
      </c>
      <c r="BF29" s="389">
        <v>16</v>
      </c>
      <c r="BG29" s="390">
        <v>14</v>
      </c>
      <c r="BH29" s="390">
        <v>13</v>
      </c>
      <c r="BI29" s="390">
        <v>15</v>
      </c>
      <c r="BJ29" s="390">
        <v>14</v>
      </c>
      <c r="BK29" s="390">
        <v>14</v>
      </c>
      <c r="BL29" s="390">
        <v>14.09</v>
      </c>
      <c r="BM29" s="568"/>
      <c r="BN29" s="568"/>
      <c r="BO29" s="568">
        <v>19</v>
      </c>
      <c r="BP29" s="569" t="s">
        <v>78</v>
      </c>
      <c r="BQ29" s="569">
        <v>0.80287063953488369</v>
      </c>
      <c r="BR29" s="570"/>
      <c r="BS29" s="682">
        <v>9336</v>
      </c>
      <c r="BT29" s="569" t="s">
        <v>79</v>
      </c>
      <c r="BU29" s="573"/>
      <c r="BV29" s="569"/>
      <c r="BW29" s="573">
        <v>2</v>
      </c>
      <c r="BX29" s="569" t="s">
        <v>78</v>
      </c>
      <c r="BY29" s="572"/>
      <c r="BZ29" s="569"/>
      <c r="CA29" s="572" t="s">
        <v>708</v>
      </c>
      <c r="CB29" s="572" t="s">
        <v>708</v>
      </c>
      <c r="CC29" s="572">
        <v>2</v>
      </c>
      <c r="CD29" s="572"/>
      <c r="CE29" s="572">
        <v>2.5</v>
      </c>
      <c r="CF29" s="572"/>
      <c r="CL29" s="98">
        <f t="shared" si="0"/>
        <v>0.79</v>
      </c>
      <c r="CM29" s="409">
        <v>0.785812117305833</v>
      </c>
    </row>
    <row r="30" spans="1:91" x14ac:dyDescent="0.25">
      <c r="A30" s="555" t="s">
        <v>628</v>
      </c>
      <c r="B30" s="386" t="s">
        <v>656</v>
      </c>
      <c r="C30" s="386" t="s">
        <v>657</v>
      </c>
      <c r="D30" s="386" t="s">
        <v>551</v>
      </c>
      <c r="E30" s="386" t="s">
        <v>553</v>
      </c>
      <c r="F30" s="387" t="s">
        <v>759</v>
      </c>
      <c r="G30" s="388" t="s">
        <v>133</v>
      </c>
      <c r="H30" s="389">
        <v>35</v>
      </c>
      <c r="I30" s="389">
        <v>23</v>
      </c>
      <c r="J30" s="389">
        <v>24</v>
      </c>
      <c r="K30" s="389">
        <v>2</v>
      </c>
      <c r="L30" s="390">
        <v>0</v>
      </c>
      <c r="M30" s="389">
        <v>35</v>
      </c>
      <c r="N30" s="576">
        <v>35</v>
      </c>
      <c r="O30" s="556">
        <v>1</v>
      </c>
      <c r="P30" s="576">
        <v>23</v>
      </c>
      <c r="Q30" s="576">
        <v>1</v>
      </c>
      <c r="R30" s="556">
        <v>0.04</v>
      </c>
      <c r="S30" s="576">
        <v>23</v>
      </c>
      <c r="T30" s="576">
        <v>7</v>
      </c>
      <c r="U30" s="556">
        <v>0.3</v>
      </c>
      <c r="V30" s="576">
        <v>23</v>
      </c>
      <c r="W30" s="576">
        <v>7</v>
      </c>
      <c r="X30" s="556">
        <v>0.3</v>
      </c>
      <c r="Y30" s="556">
        <v>0</v>
      </c>
      <c r="Z30" s="576">
        <v>24</v>
      </c>
      <c r="AA30" s="576">
        <v>23</v>
      </c>
      <c r="AB30" s="556">
        <v>0.95833333333333337</v>
      </c>
      <c r="AC30" s="556">
        <v>0.17</v>
      </c>
      <c r="AD30" s="576">
        <v>20</v>
      </c>
      <c r="AE30" s="556">
        <v>0.83333333333333337</v>
      </c>
      <c r="AF30" s="576">
        <v>23</v>
      </c>
      <c r="AG30" s="556">
        <v>0.95833333333333337</v>
      </c>
      <c r="AH30" s="389">
        <v>2</v>
      </c>
      <c r="AI30" s="389">
        <v>0</v>
      </c>
      <c r="AJ30" s="389">
        <v>0</v>
      </c>
      <c r="AK30" s="392">
        <v>0</v>
      </c>
      <c r="AL30" s="389">
        <v>0</v>
      </c>
      <c r="AM30" s="392">
        <v>0</v>
      </c>
      <c r="AN30" s="389">
        <v>0</v>
      </c>
      <c r="AO30" s="392">
        <v>0</v>
      </c>
      <c r="AP30" s="389">
        <v>0</v>
      </c>
      <c r="AQ30" s="392">
        <v>0</v>
      </c>
      <c r="AR30" s="391">
        <v>2.4199999999999999E-2</v>
      </c>
      <c r="AS30" s="391">
        <v>0</v>
      </c>
      <c r="AT30" s="391">
        <v>2.4199999999999999E-2</v>
      </c>
      <c r="AU30" s="390">
        <v>317.02999999999997</v>
      </c>
      <c r="AV30" s="389">
        <v>23</v>
      </c>
      <c r="AW30" s="389">
        <v>0</v>
      </c>
      <c r="AX30" s="389">
        <v>0</v>
      </c>
      <c r="AY30" s="389">
        <v>30</v>
      </c>
      <c r="AZ30" s="389">
        <v>23</v>
      </c>
      <c r="BA30" s="392">
        <v>1</v>
      </c>
      <c r="BB30" s="390">
        <v>1.78</v>
      </c>
      <c r="BC30" s="389">
        <v>23</v>
      </c>
      <c r="BD30" s="389">
        <v>19</v>
      </c>
      <c r="BE30" s="392">
        <v>0.83</v>
      </c>
      <c r="BF30" s="389">
        <v>23</v>
      </c>
      <c r="BG30" s="390">
        <v>22</v>
      </c>
      <c r="BH30" s="390">
        <v>22</v>
      </c>
      <c r="BI30" s="390">
        <v>22</v>
      </c>
      <c r="BJ30" s="390">
        <v>22</v>
      </c>
      <c r="BK30" s="390">
        <v>22</v>
      </c>
      <c r="BL30" s="390">
        <v>21.97</v>
      </c>
      <c r="BM30" s="568"/>
      <c r="BN30" s="568"/>
      <c r="BO30" s="568">
        <v>22</v>
      </c>
      <c r="BP30" s="569" t="s">
        <v>78</v>
      </c>
      <c r="BQ30" s="569">
        <v>0.903137789904502</v>
      </c>
      <c r="BR30" s="570" t="s">
        <v>303</v>
      </c>
      <c r="BS30" s="682">
        <v>12211</v>
      </c>
      <c r="BT30" s="569" t="s">
        <v>79</v>
      </c>
      <c r="BU30" s="573"/>
      <c r="BV30" s="569"/>
      <c r="BW30" s="573">
        <v>2</v>
      </c>
      <c r="BX30" s="569" t="s">
        <v>78</v>
      </c>
      <c r="BY30" s="572"/>
      <c r="BZ30" s="569"/>
      <c r="CA30" s="572" t="s">
        <v>708</v>
      </c>
      <c r="CB30" s="572" t="s">
        <v>708</v>
      </c>
      <c r="CC30" s="572">
        <v>4</v>
      </c>
      <c r="CD30" s="572"/>
      <c r="CE30" s="572">
        <v>3</v>
      </c>
      <c r="CF30" s="572"/>
      <c r="CL30" s="98">
        <f t="shared" si="0"/>
        <v>0.84</v>
      </c>
      <c r="CM30" s="410">
        <v>0.84152495359207968</v>
      </c>
    </row>
    <row r="31" spans="1:91" x14ac:dyDescent="0.25">
      <c r="A31" s="555" t="s">
        <v>628</v>
      </c>
      <c r="B31" s="386" t="s">
        <v>646</v>
      </c>
      <c r="C31" s="386" t="s">
        <v>658</v>
      </c>
      <c r="D31" s="547" t="s">
        <v>551</v>
      </c>
      <c r="E31" s="386" t="s">
        <v>659</v>
      </c>
      <c r="F31" s="387" t="s">
        <v>760</v>
      </c>
      <c r="G31" s="388" t="s">
        <v>133</v>
      </c>
      <c r="H31" s="389">
        <v>8</v>
      </c>
      <c r="I31" s="389">
        <v>7</v>
      </c>
      <c r="J31" s="389">
        <v>8</v>
      </c>
      <c r="K31" s="389">
        <v>1</v>
      </c>
      <c r="L31" s="390">
        <v>0</v>
      </c>
      <c r="M31" s="389">
        <v>7</v>
      </c>
      <c r="N31" s="576">
        <v>7</v>
      </c>
      <c r="O31" s="556">
        <v>1</v>
      </c>
      <c r="P31" s="576">
        <v>8</v>
      </c>
      <c r="Q31" s="576">
        <v>4</v>
      </c>
      <c r="R31" s="556">
        <v>0.5</v>
      </c>
      <c r="S31" s="576">
        <v>8</v>
      </c>
      <c r="T31" s="576">
        <v>1</v>
      </c>
      <c r="U31" s="556">
        <v>0.13</v>
      </c>
      <c r="V31" s="576">
        <v>8</v>
      </c>
      <c r="W31" s="576">
        <v>5</v>
      </c>
      <c r="X31" s="556">
        <v>0.63</v>
      </c>
      <c r="Y31" s="556">
        <v>0.13</v>
      </c>
      <c r="Z31" s="576">
        <v>8</v>
      </c>
      <c r="AA31" s="576">
        <v>8</v>
      </c>
      <c r="AB31" s="556">
        <v>1</v>
      </c>
      <c r="AC31" s="556">
        <v>0</v>
      </c>
      <c r="AD31" s="576">
        <v>6</v>
      </c>
      <c r="AE31" s="556">
        <v>0.75</v>
      </c>
      <c r="AF31" s="576">
        <v>8</v>
      </c>
      <c r="AG31" s="556">
        <v>1</v>
      </c>
      <c r="AH31" s="396">
        <v>0</v>
      </c>
      <c r="AI31" s="396">
        <v>0</v>
      </c>
      <c r="AJ31" s="396">
        <v>0</v>
      </c>
      <c r="AK31" s="404">
        <v>0</v>
      </c>
      <c r="AL31" s="396">
        <v>0</v>
      </c>
      <c r="AM31" s="404">
        <v>0</v>
      </c>
      <c r="AN31" s="396">
        <v>0</v>
      </c>
      <c r="AO31" s="404">
        <v>0</v>
      </c>
      <c r="AP31" s="396">
        <v>0</v>
      </c>
      <c r="AQ31" s="404">
        <v>0</v>
      </c>
      <c r="AR31" s="561">
        <v>0</v>
      </c>
      <c r="AS31" s="561">
        <v>0</v>
      </c>
      <c r="AT31" s="561">
        <v>0</v>
      </c>
      <c r="AU31" s="395">
        <v>215.13</v>
      </c>
      <c r="AV31" s="396">
        <v>7</v>
      </c>
      <c r="AW31" s="389">
        <v>1</v>
      </c>
      <c r="AX31" s="389">
        <v>0</v>
      </c>
      <c r="AY31" s="389">
        <v>0</v>
      </c>
      <c r="AZ31" s="396">
        <v>7</v>
      </c>
      <c r="BA31" s="404">
        <v>1</v>
      </c>
      <c r="BB31" s="395">
        <v>2</v>
      </c>
      <c r="BC31" s="389">
        <v>7</v>
      </c>
      <c r="BD31" s="389">
        <v>7</v>
      </c>
      <c r="BE31" s="392">
        <v>1</v>
      </c>
      <c r="BF31" s="389">
        <v>6</v>
      </c>
      <c r="BG31" s="390">
        <v>7</v>
      </c>
      <c r="BH31" s="390">
        <v>7</v>
      </c>
      <c r="BI31" s="390">
        <v>7</v>
      </c>
      <c r="BJ31" s="390">
        <v>7</v>
      </c>
      <c r="BK31" s="390">
        <v>7</v>
      </c>
      <c r="BL31" s="390">
        <v>6.89</v>
      </c>
      <c r="BM31" s="568"/>
      <c r="BN31" s="568"/>
      <c r="BO31" s="568">
        <v>7</v>
      </c>
      <c r="BP31" s="569" t="s">
        <v>78</v>
      </c>
      <c r="BQ31" s="569">
        <v>1.0000243715194423</v>
      </c>
      <c r="BR31" s="570" t="s">
        <v>303</v>
      </c>
      <c r="BS31" s="682">
        <v>28959</v>
      </c>
      <c r="BT31" s="569" t="s">
        <v>79</v>
      </c>
      <c r="BU31" s="573"/>
      <c r="BV31" s="569"/>
      <c r="BW31" s="573">
        <v>2</v>
      </c>
      <c r="BX31" s="569" t="s">
        <v>78</v>
      </c>
      <c r="BY31" s="572"/>
      <c r="BZ31" s="569"/>
      <c r="CA31" s="572" t="s">
        <v>708</v>
      </c>
      <c r="CB31" s="572" t="s">
        <v>708</v>
      </c>
      <c r="CC31" s="572">
        <v>4</v>
      </c>
      <c r="CD31" s="572"/>
      <c r="CE31" s="572">
        <v>3</v>
      </c>
      <c r="CF31" s="572"/>
      <c r="CL31" s="98">
        <f t="shared" si="0"/>
        <v>0.26</v>
      </c>
      <c r="CM31" s="409">
        <v>0.2596</v>
      </c>
    </row>
    <row r="32" spans="1:91" x14ac:dyDescent="0.25">
      <c r="A32" s="555" t="s">
        <v>628</v>
      </c>
      <c r="B32" s="386" t="s">
        <v>662</v>
      </c>
      <c r="C32" s="386" t="s">
        <v>663</v>
      </c>
      <c r="D32" s="547" t="s">
        <v>554</v>
      </c>
      <c r="E32" s="386" t="s">
        <v>555</v>
      </c>
      <c r="F32" s="387" t="s">
        <v>762</v>
      </c>
      <c r="G32" s="388" t="s">
        <v>38</v>
      </c>
      <c r="H32" s="389">
        <v>34</v>
      </c>
      <c r="I32" s="389">
        <v>12</v>
      </c>
      <c r="J32" s="389">
        <v>12</v>
      </c>
      <c r="K32" s="389">
        <v>21</v>
      </c>
      <c r="L32" s="390">
        <v>255.38</v>
      </c>
      <c r="M32" s="389">
        <v>21</v>
      </c>
      <c r="N32" s="576">
        <v>21</v>
      </c>
      <c r="O32" s="556">
        <v>1</v>
      </c>
      <c r="P32" s="576">
        <v>7</v>
      </c>
      <c r="Q32" s="576">
        <v>1</v>
      </c>
      <c r="R32" s="556">
        <v>0.14000000000000001</v>
      </c>
      <c r="S32" s="576">
        <v>7</v>
      </c>
      <c r="T32" s="576">
        <v>5</v>
      </c>
      <c r="U32" s="556">
        <v>0.71</v>
      </c>
      <c r="V32" s="576">
        <v>7</v>
      </c>
      <c r="W32" s="576">
        <v>4</v>
      </c>
      <c r="X32" s="556">
        <v>0.56999999999999995</v>
      </c>
      <c r="Y32" s="556">
        <v>0.86</v>
      </c>
      <c r="Z32" s="576">
        <v>12</v>
      </c>
      <c r="AA32" s="576">
        <v>12</v>
      </c>
      <c r="AB32" s="556">
        <v>1</v>
      </c>
      <c r="AC32" s="556">
        <v>0.42</v>
      </c>
      <c r="AD32" s="576">
        <v>12</v>
      </c>
      <c r="AE32" s="556">
        <v>1</v>
      </c>
      <c r="AF32" s="576">
        <v>12</v>
      </c>
      <c r="AG32" s="556">
        <v>1</v>
      </c>
      <c r="AH32" s="389">
        <v>21</v>
      </c>
      <c r="AI32" s="389">
        <v>8.0500000000000007</v>
      </c>
      <c r="AJ32" s="389">
        <v>0</v>
      </c>
      <c r="AK32" s="392">
        <v>0</v>
      </c>
      <c r="AL32" s="389">
        <v>0</v>
      </c>
      <c r="AM32" s="392">
        <v>0</v>
      </c>
      <c r="AN32" s="389">
        <v>0</v>
      </c>
      <c r="AO32" s="392">
        <v>0</v>
      </c>
      <c r="AP32" s="389">
        <v>0</v>
      </c>
      <c r="AQ32" s="392">
        <v>0</v>
      </c>
      <c r="AR32" s="391">
        <v>0</v>
      </c>
      <c r="AS32" s="391">
        <v>0</v>
      </c>
      <c r="AT32" s="391">
        <v>0</v>
      </c>
      <c r="AU32" s="390">
        <v>63.38</v>
      </c>
      <c r="AV32" s="389">
        <v>8</v>
      </c>
      <c r="AW32" s="389">
        <v>1</v>
      </c>
      <c r="AX32" s="389">
        <v>0</v>
      </c>
      <c r="AY32" s="389">
        <v>0</v>
      </c>
      <c r="AZ32" s="389">
        <v>11</v>
      </c>
      <c r="BA32" s="392">
        <v>0.92</v>
      </c>
      <c r="BB32" s="390">
        <v>1.55</v>
      </c>
      <c r="BC32" s="389">
        <v>12</v>
      </c>
      <c r="BD32" s="389">
        <v>11</v>
      </c>
      <c r="BE32" s="392">
        <v>0.92</v>
      </c>
      <c r="BF32" s="389">
        <v>7</v>
      </c>
      <c r="BG32" s="390">
        <v>6</v>
      </c>
      <c r="BH32" s="390">
        <v>6</v>
      </c>
      <c r="BI32" s="390">
        <v>6</v>
      </c>
      <c r="BJ32" s="390">
        <v>6</v>
      </c>
      <c r="BK32" s="390">
        <v>6</v>
      </c>
      <c r="BL32" s="390">
        <v>5.87</v>
      </c>
      <c r="BM32" s="568"/>
      <c r="BN32" s="568"/>
      <c r="BO32" s="568">
        <v>6</v>
      </c>
      <c r="BP32" s="569" t="s">
        <v>78</v>
      </c>
      <c r="BQ32" s="569">
        <v>0.999995003772152</v>
      </c>
      <c r="BR32" s="570" t="s">
        <v>303</v>
      </c>
      <c r="BS32" s="682">
        <v>15640</v>
      </c>
      <c r="BT32" s="569" t="s">
        <v>79</v>
      </c>
      <c r="BU32" s="573"/>
      <c r="BV32" s="569"/>
      <c r="BW32" s="573">
        <v>2</v>
      </c>
      <c r="BX32" s="569" t="s">
        <v>78</v>
      </c>
      <c r="BY32" s="572"/>
      <c r="BZ32" s="569"/>
      <c r="CA32" s="572" t="s">
        <v>708</v>
      </c>
      <c r="CB32" s="572" t="s">
        <v>708</v>
      </c>
      <c r="CC32" s="572">
        <v>4</v>
      </c>
      <c r="CD32" s="572"/>
      <c r="CE32" s="572">
        <v>3</v>
      </c>
      <c r="CF32" s="572"/>
      <c r="CL32" s="98">
        <f t="shared" si="0"/>
        <v>0.64</v>
      </c>
      <c r="CM32" s="410">
        <v>0.64297463776569685</v>
      </c>
    </row>
    <row r="33" spans="1:91" x14ac:dyDescent="0.25">
      <c r="A33" s="555" t="s">
        <v>628</v>
      </c>
      <c r="B33" s="386" t="s">
        <v>660</v>
      </c>
      <c r="C33" s="386" t="s">
        <v>661</v>
      </c>
      <c r="D33" s="547" t="s">
        <v>887</v>
      </c>
      <c r="E33" s="386" t="s">
        <v>556</v>
      </c>
      <c r="F33" s="387" t="s">
        <v>761</v>
      </c>
      <c r="G33" s="388" t="s">
        <v>133</v>
      </c>
      <c r="H33" s="389">
        <v>38</v>
      </c>
      <c r="I33" s="389">
        <v>38</v>
      </c>
      <c r="J33" s="389">
        <v>38</v>
      </c>
      <c r="K33" s="389">
        <v>14</v>
      </c>
      <c r="L33" s="390">
        <v>0</v>
      </c>
      <c r="M33" s="389">
        <v>38</v>
      </c>
      <c r="N33" s="576">
        <v>36</v>
      </c>
      <c r="O33" s="556">
        <v>0.95</v>
      </c>
      <c r="P33" s="576">
        <v>28</v>
      </c>
      <c r="Q33" s="576">
        <v>11</v>
      </c>
      <c r="R33" s="556">
        <v>0.39</v>
      </c>
      <c r="S33" s="576">
        <v>28</v>
      </c>
      <c r="T33" s="576">
        <v>8</v>
      </c>
      <c r="U33" s="556">
        <v>0.28999999999999998</v>
      </c>
      <c r="V33" s="576">
        <v>28</v>
      </c>
      <c r="W33" s="576">
        <v>18</v>
      </c>
      <c r="X33" s="556">
        <v>0.64</v>
      </c>
      <c r="Y33" s="556">
        <v>0.54</v>
      </c>
      <c r="Z33" s="576">
        <v>38</v>
      </c>
      <c r="AA33" s="576">
        <v>38</v>
      </c>
      <c r="AB33" s="556">
        <v>1</v>
      </c>
      <c r="AC33" s="556">
        <v>0.87</v>
      </c>
      <c r="AD33" s="576">
        <v>38</v>
      </c>
      <c r="AE33" s="556">
        <v>1</v>
      </c>
      <c r="AF33" s="576">
        <v>38</v>
      </c>
      <c r="AG33" s="556">
        <v>1</v>
      </c>
      <c r="AH33" s="389">
        <v>12</v>
      </c>
      <c r="AI33" s="389">
        <v>0</v>
      </c>
      <c r="AJ33" s="389">
        <v>0</v>
      </c>
      <c r="AK33" s="392">
        <v>0</v>
      </c>
      <c r="AL33" s="389">
        <v>0</v>
      </c>
      <c r="AM33" s="392">
        <v>0</v>
      </c>
      <c r="AN33" s="389">
        <v>1</v>
      </c>
      <c r="AO33" s="392">
        <v>0.08</v>
      </c>
      <c r="AP33" s="389">
        <v>1</v>
      </c>
      <c r="AQ33" s="392">
        <v>0.08</v>
      </c>
      <c r="AR33" s="391">
        <v>0</v>
      </c>
      <c r="AS33" s="391">
        <v>0</v>
      </c>
      <c r="AT33" s="391">
        <v>0</v>
      </c>
      <c r="AU33" s="390">
        <v>24.5</v>
      </c>
      <c r="AV33" s="388">
        <v>33</v>
      </c>
      <c r="AW33" s="388">
        <v>1</v>
      </c>
      <c r="AX33" s="388">
        <v>0</v>
      </c>
      <c r="AY33" s="388">
        <v>64</v>
      </c>
      <c r="AZ33" s="389">
        <v>38</v>
      </c>
      <c r="BA33" s="392">
        <v>1</v>
      </c>
      <c r="BB33" s="390">
        <v>1.63</v>
      </c>
      <c r="BC33" s="389">
        <v>38</v>
      </c>
      <c r="BD33" s="389">
        <v>38</v>
      </c>
      <c r="BE33" s="392">
        <v>1</v>
      </c>
      <c r="BF33" s="389">
        <v>36</v>
      </c>
      <c r="BG33" s="390">
        <v>25</v>
      </c>
      <c r="BH33" s="390">
        <v>24</v>
      </c>
      <c r="BI33" s="390">
        <v>26</v>
      </c>
      <c r="BJ33" s="390">
        <v>25</v>
      </c>
      <c r="BK33" s="390">
        <v>25</v>
      </c>
      <c r="BL33" s="390">
        <v>24.15</v>
      </c>
      <c r="BM33" s="568"/>
      <c r="BN33" s="568"/>
      <c r="BO33" s="568">
        <v>26</v>
      </c>
      <c r="BP33" s="569" t="s">
        <v>78</v>
      </c>
      <c r="BQ33" s="569">
        <v>0.9999750162394444</v>
      </c>
      <c r="BR33" s="570" t="s">
        <v>303</v>
      </c>
      <c r="BS33" s="682">
        <v>10767</v>
      </c>
      <c r="BT33" s="569" t="s">
        <v>79</v>
      </c>
      <c r="BU33" s="573"/>
      <c r="BV33" s="569"/>
      <c r="BW33" s="573">
        <v>2</v>
      </c>
      <c r="BX33" s="569" t="s">
        <v>78</v>
      </c>
      <c r="BY33" s="572"/>
      <c r="BZ33" s="569"/>
      <c r="CA33" s="572" t="s">
        <v>708</v>
      </c>
      <c r="CB33" s="572" t="s">
        <v>708</v>
      </c>
      <c r="CC33" s="572">
        <v>4</v>
      </c>
      <c r="CD33" s="572"/>
      <c r="CE33" s="572">
        <v>3</v>
      </c>
      <c r="CF33" s="572"/>
      <c r="CL33" s="98">
        <f t="shared" si="0"/>
        <v>0.51</v>
      </c>
      <c r="CM33" s="409">
        <v>0.51287287082886657</v>
      </c>
    </row>
    <row r="34" spans="1:91" x14ac:dyDescent="0.25">
      <c r="A34" s="555" t="s">
        <v>628</v>
      </c>
      <c r="B34" s="386" t="s">
        <v>660</v>
      </c>
      <c r="C34" s="386" t="s">
        <v>664</v>
      </c>
      <c r="D34" s="386" t="s">
        <v>557</v>
      </c>
      <c r="E34" s="386" t="s">
        <v>558</v>
      </c>
      <c r="F34" s="387" t="s">
        <v>763</v>
      </c>
      <c r="G34" s="388" t="s">
        <v>133</v>
      </c>
      <c r="H34" s="396">
        <v>12</v>
      </c>
      <c r="I34" s="396">
        <v>12</v>
      </c>
      <c r="J34" s="396">
        <v>12</v>
      </c>
      <c r="K34" s="396">
        <v>3</v>
      </c>
      <c r="L34" s="390">
        <v>0</v>
      </c>
      <c r="M34" s="494">
        <v>12</v>
      </c>
      <c r="N34" s="576">
        <v>12</v>
      </c>
      <c r="O34" s="556">
        <v>1</v>
      </c>
      <c r="P34" s="576">
        <v>12</v>
      </c>
      <c r="Q34" s="576">
        <v>4</v>
      </c>
      <c r="R34" s="556">
        <v>0.33</v>
      </c>
      <c r="S34" s="576">
        <v>12</v>
      </c>
      <c r="T34" s="576">
        <v>6</v>
      </c>
      <c r="U34" s="556">
        <v>0.5</v>
      </c>
      <c r="V34" s="576">
        <v>12</v>
      </c>
      <c r="W34" s="576">
        <v>9</v>
      </c>
      <c r="X34" s="556">
        <v>0.75</v>
      </c>
      <c r="Y34" s="556">
        <v>0.25</v>
      </c>
      <c r="Z34" s="576">
        <v>12</v>
      </c>
      <c r="AA34" s="576">
        <v>12</v>
      </c>
      <c r="AB34" s="556">
        <v>1</v>
      </c>
      <c r="AC34" s="556">
        <v>0.57999999999999996</v>
      </c>
      <c r="AD34" s="576">
        <v>12</v>
      </c>
      <c r="AE34" s="556">
        <v>1</v>
      </c>
      <c r="AF34" s="576">
        <v>12</v>
      </c>
      <c r="AG34" s="556">
        <v>1</v>
      </c>
      <c r="AH34" s="389">
        <v>3</v>
      </c>
      <c r="AI34" s="389">
        <v>0</v>
      </c>
      <c r="AJ34" s="389">
        <v>0</v>
      </c>
      <c r="AK34" s="392">
        <v>0</v>
      </c>
      <c r="AL34" s="389">
        <v>1</v>
      </c>
      <c r="AM34" s="392">
        <v>0.33</v>
      </c>
      <c r="AN34" s="389">
        <v>0</v>
      </c>
      <c r="AO34" s="392">
        <v>0</v>
      </c>
      <c r="AP34" s="389">
        <v>1</v>
      </c>
      <c r="AQ34" s="392">
        <v>0.33</v>
      </c>
      <c r="AR34" s="391">
        <v>0</v>
      </c>
      <c r="AS34" s="391">
        <v>0</v>
      </c>
      <c r="AT34" s="391">
        <v>0</v>
      </c>
      <c r="AU34" s="390">
        <v>41.5</v>
      </c>
      <c r="AV34" s="389">
        <v>10</v>
      </c>
      <c r="AW34" s="389">
        <v>1</v>
      </c>
      <c r="AX34" s="389">
        <v>0</v>
      </c>
      <c r="AY34" s="389">
        <v>11</v>
      </c>
      <c r="AZ34" s="389">
        <v>12</v>
      </c>
      <c r="BA34" s="392">
        <v>1</v>
      </c>
      <c r="BB34" s="390">
        <v>2.25</v>
      </c>
      <c r="BC34" s="389">
        <v>12</v>
      </c>
      <c r="BD34" s="389">
        <v>10</v>
      </c>
      <c r="BE34" s="392">
        <v>0.83</v>
      </c>
      <c r="BF34" s="389">
        <v>12</v>
      </c>
      <c r="BG34" s="390">
        <v>11</v>
      </c>
      <c r="BH34" s="390">
        <v>10</v>
      </c>
      <c r="BI34" s="390">
        <v>10</v>
      </c>
      <c r="BJ34" s="390">
        <v>10</v>
      </c>
      <c r="BK34" s="390">
        <v>10.25</v>
      </c>
      <c r="BL34" s="390">
        <v>9.92</v>
      </c>
      <c r="BM34" s="568"/>
      <c r="BN34" s="568"/>
      <c r="BO34" s="568">
        <v>10</v>
      </c>
      <c r="BP34" s="569" t="s">
        <v>78</v>
      </c>
      <c r="BQ34" s="569">
        <v>1</v>
      </c>
      <c r="BR34" s="570" t="s">
        <v>303</v>
      </c>
      <c r="BS34" s="682">
        <v>1143</v>
      </c>
      <c r="BT34" s="569" t="s">
        <v>79</v>
      </c>
      <c r="BU34" s="573"/>
      <c r="BV34" s="569"/>
      <c r="BW34" s="573">
        <v>2</v>
      </c>
      <c r="BX34" s="569" t="s">
        <v>78</v>
      </c>
      <c r="BY34" s="572"/>
      <c r="BZ34" s="569"/>
      <c r="CA34" s="572" t="s">
        <v>708</v>
      </c>
      <c r="CB34" s="572" t="s">
        <v>708</v>
      </c>
      <c r="CC34" s="572">
        <v>4</v>
      </c>
      <c r="CD34" s="572"/>
      <c r="CE34" s="572">
        <v>3</v>
      </c>
      <c r="CF34" s="572"/>
      <c r="CL34" s="98">
        <f t="shared" si="0"/>
        <v>0.97</v>
      </c>
      <c r="CM34" s="410">
        <v>0.97301902468562096</v>
      </c>
    </row>
    <row r="35" spans="1:91" x14ac:dyDescent="0.25">
      <c r="A35" s="555" t="s">
        <v>628</v>
      </c>
      <c r="B35" s="386" t="s">
        <v>660</v>
      </c>
      <c r="C35" s="386" t="s">
        <v>665</v>
      </c>
      <c r="D35" s="386" t="s">
        <v>557</v>
      </c>
      <c r="E35" s="386" t="s">
        <v>764</v>
      </c>
      <c r="F35" s="387" t="s">
        <v>765</v>
      </c>
      <c r="G35" s="388" t="s">
        <v>133</v>
      </c>
      <c r="H35" s="389">
        <v>25</v>
      </c>
      <c r="I35" s="389">
        <v>8</v>
      </c>
      <c r="J35" s="389">
        <v>9</v>
      </c>
      <c r="K35" s="389">
        <v>14</v>
      </c>
      <c r="L35" s="390">
        <v>0</v>
      </c>
      <c r="M35" s="389">
        <v>25</v>
      </c>
      <c r="N35" s="576">
        <v>25</v>
      </c>
      <c r="O35" s="556">
        <v>1</v>
      </c>
      <c r="P35" s="576">
        <v>7</v>
      </c>
      <c r="Q35" s="576">
        <v>1</v>
      </c>
      <c r="R35" s="556">
        <v>0.14000000000000001</v>
      </c>
      <c r="S35" s="576">
        <v>7</v>
      </c>
      <c r="T35" s="576">
        <v>4</v>
      </c>
      <c r="U35" s="556">
        <v>0.56999999999999995</v>
      </c>
      <c r="V35" s="576">
        <v>7</v>
      </c>
      <c r="W35" s="576">
        <v>4</v>
      </c>
      <c r="X35" s="556">
        <v>0.56999999999999995</v>
      </c>
      <c r="Y35" s="556">
        <v>0.71</v>
      </c>
      <c r="Z35" s="576">
        <v>9</v>
      </c>
      <c r="AA35" s="576">
        <v>9</v>
      </c>
      <c r="AB35" s="556">
        <v>1</v>
      </c>
      <c r="AC35" s="556">
        <v>0.5</v>
      </c>
      <c r="AD35" s="576">
        <v>9</v>
      </c>
      <c r="AE35" s="556">
        <v>1</v>
      </c>
      <c r="AF35" s="576">
        <v>9</v>
      </c>
      <c r="AG35" s="556">
        <v>1</v>
      </c>
      <c r="AH35" s="389">
        <v>14</v>
      </c>
      <c r="AI35" s="389">
        <v>0</v>
      </c>
      <c r="AJ35" s="389">
        <v>0</v>
      </c>
      <c r="AK35" s="392">
        <v>0</v>
      </c>
      <c r="AL35" s="389">
        <v>0</v>
      </c>
      <c r="AM35" s="392">
        <v>0</v>
      </c>
      <c r="AN35" s="389">
        <v>0</v>
      </c>
      <c r="AO35" s="392">
        <v>0</v>
      </c>
      <c r="AP35" s="389">
        <v>0</v>
      </c>
      <c r="AQ35" s="392">
        <v>0</v>
      </c>
      <c r="AR35" s="391">
        <v>0</v>
      </c>
      <c r="AS35" s="391">
        <v>0</v>
      </c>
      <c r="AT35" s="391">
        <v>0</v>
      </c>
      <c r="AU35" s="390">
        <v>41.8</v>
      </c>
      <c r="AV35" s="389">
        <v>5</v>
      </c>
      <c r="AW35" s="389">
        <v>1</v>
      </c>
      <c r="AX35" s="389">
        <v>0</v>
      </c>
      <c r="AY35" s="389">
        <v>32</v>
      </c>
      <c r="AZ35" s="389">
        <v>8</v>
      </c>
      <c r="BA35" s="392">
        <v>1</v>
      </c>
      <c r="BB35" s="390">
        <v>1.5</v>
      </c>
      <c r="BC35" s="389">
        <v>8</v>
      </c>
      <c r="BD35" s="389">
        <v>8</v>
      </c>
      <c r="BE35" s="392">
        <v>1</v>
      </c>
      <c r="BF35" s="389">
        <v>8</v>
      </c>
      <c r="BG35" s="390">
        <v>5</v>
      </c>
      <c r="BH35" s="390">
        <v>5</v>
      </c>
      <c r="BI35" s="390">
        <v>5</v>
      </c>
      <c r="BJ35" s="390">
        <v>5</v>
      </c>
      <c r="BK35" s="390">
        <v>5</v>
      </c>
      <c r="BL35" s="390">
        <v>4.84</v>
      </c>
      <c r="BM35" s="568"/>
      <c r="BN35" s="568"/>
      <c r="BO35" s="568">
        <v>5</v>
      </c>
      <c r="BP35" s="569" t="s">
        <v>78</v>
      </c>
      <c r="BQ35" s="569">
        <v>1</v>
      </c>
      <c r="BR35" s="570" t="s">
        <v>303</v>
      </c>
      <c r="BS35" s="682">
        <v>2645</v>
      </c>
      <c r="BT35" s="569" t="s">
        <v>79</v>
      </c>
      <c r="BU35" s="573"/>
      <c r="BV35" s="569"/>
      <c r="BW35" s="573">
        <v>2</v>
      </c>
      <c r="BX35" s="569" t="s">
        <v>78</v>
      </c>
      <c r="BY35" s="572"/>
      <c r="BZ35" s="569"/>
      <c r="CA35" s="572" t="s">
        <v>708</v>
      </c>
      <c r="CB35" s="572" t="s">
        <v>708</v>
      </c>
      <c r="CC35" s="572">
        <v>4</v>
      </c>
      <c r="CD35" s="572"/>
      <c r="CE35" s="572">
        <v>3</v>
      </c>
      <c r="CF35" s="572"/>
      <c r="CL35" s="98">
        <f t="shared" si="0"/>
        <v>0</v>
      </c>
      <c r="CM35" s="409">
        <v>0</v>
      </c>
    </row>
    <row r="36" spans="1:91" x14ac:dyDescent="0.25">
      <c r="A36" s="555" t="s">
        <v>628</v>
      </c>
      <c r="B36" s="386" t="s">
        <v>660</v>
      </c>
      <c r="C36" s="386" t="s">
        <v>666</v>
      </c>
      <c r="D36" s="386" t="s">
        <v>557</v>
      </c>
      <c r="E36" s="386" t="s">
        <v>559</v>
      </c>
      <c r="F36" s="387" t="s">
        <v>766</v>
      </c>
      <c r="G36" s="388" t="s">
        <v>124</v>
      </c>
      <c r="H36" s="389">
        <v>157</v>
      </c>
      <c r="I36" s="389">
        <v>92</v>
      </c>
      <c r="J36" s="389">
        <v>102</v>
      </c>
      <c r="K36" s="389">
        <v>98</v>
      </c>
      <c r="L36" s="390">
        <v>0</v>
      </c>
      <c r="M36" s="389">
        <v>98</v>
      </c>
      <c r="N36" s="576">
        <v>89</v>
      </c>
      <c r="O36" s="556">
        <v>0.91</v>
      </c>
      <c r="P36" s="576">
        <v>61</v>
      </c>
      <c r="Q36" s="576">
        <v>30</v>
      </c>
      <c r="R36" s="556">
        <v>0.49</v>
      </c>
      <c r="S36" s="576">
        <v>62</v>
      </c>
      <c r="T36" s="576">
        <v>15</v>
      </c>
      <c r="U36" s="556">
        <v>0.24</v>
      </c>
      <c r="V36" s="576">
        <v>62</v>
      </c>
      <c r="W36" s="576">
        <v>45</v>
      </c>
      <c r="X36" s="556">
        <v>0.73</v>
      </c>
      <c r="Y36" s="556">
        <v>0.77</v>
      </c>
      <c r="Z36" s="576">
        <v>102</v>
      </c>
      <c r="AA36" s="576">
        <v>102</v>
      </c>
      <c r="AB36" s="556">
        <v>1</v>
      </c>
      <c r="AC36" s="556">
        <v>0.64</v>
      </c>
      <c r="AD36" s="576">
        <v>101</v>
      </c>
      <c r="AE36" s="556">
        <v>0.99019607843137258</v>
      </c>
      <c r="AF36" s="576">
        <v>102</v>
      </c>
      <c r="AG36" s="556">
        <v>1</v>
      </c>
      <c r="AH36" s="389">
        <v>89</v>
      </c>
      <c r="AI36" s="389">
        <v>3.42</v>
      </c>
      <c r="AJ36" s="389">
        <v>0</v>
      </c>
      <c r="AK36" s="392">
        <v>0</v>
      </c>
      <c r="AL36" s="389">
        <v>4</v>
      </c>
      <c r="AM36" s="392">
        <v>0.04</v>
      </c>
      <c r="AN36" s="389">
        <v>1</v>
      </c>
      <c r="AO36" s="392">
        <v>0.01</v>
      </c>
      <c r="AP36" s="389">
        <v>5</v>
      </c>
      <c r="AQ36" s="392">
        <v>0.06</v>
      </c>
      <c r="AR36" s="391">
        <v>0</v>
      </c>
      <c r="AS36" s="391">
        <v>2E-3</v>
      </c>
      <c r="AT36" s="391">
        <v>2E-3</v>
      </c>
      <c r="AU36" s="390">
        <v>47.03</v>
      </c>
      <c r="AV36" s="389">
        <v>0</v>
      </c>
      <c r="AW36" s="389">
        <v>1</v>
      </c>
      <c r="AX36" s="389">
        <v>0</v>
      </c>
      <c r="AY36" s="389">
        <v>0</v>
      </c>
      <c r="AZ36" s="389">
        <v>77</v>
      </c>
      <c r="BA36" s="392">
        <v>0.84</v>
      </c>
      <c r="BB36" s="390">
        <v>1.44</v>
      </c>
      <c r="BC36" s="389">
        <v>92</v>
      </c>
      <c r="BD36" s="389">
        <v>91</v>
      </c>
      <c r="BE36" s="392">
        <v>0.99</v>
      </c>
      <c r="BF36" s="389">
        <v>54</v>
      </c>
      <c r="BG36" s="390">
        <v>20</v>
      </c>
      <c r="BH36" s="390">
        <v>26</v>
      </c>
      <c r="BI36" s="390">
        <v>24</v>
      </c>
      <c r="BJ36" s="390">
        <v>38</v>
      </c>
      <c r="BK36" s="390">
        <v>27</v>
      </c>
      <c r="BL36" s="390">
        <v>27.35</v>
      </c>
      <c r="BM36" s="568"/>
      <c r="BN36" s="568"/>
      <c r="BO36" s="568">
        <v>25</v>
      </c>
      <c r="BP36" s="569" t="s">
        <v>78</v>
      </c>
      <c r="BQ36" s="569">
        <v>0.99998930835765687</v>
      </c>
      <c r="BR36" s="570" t="s">
        <v>303</v>
      </c>
      <c r="BS36" s="682">
        <v>93531</v>
      </c>
      <c r="BT36" s="569" t="s">
        <v>79</v>
      </c>
      <c r="BU36" s="573"/>
      <c r="BV36" s="569"/>
      <c r="BW36" s="573">
        <v>2</v>
      </c>
      <c r="BX36" s="569" t="s">
        <v>78</v>
      </c>
      <c r="BY36" s="572"/>
      <c r="BZ36" s="569"/>
      <c r="CA36" s="572" t="s">
        <v>708</v>
      </c>
      <c r="CB36" s="572" t="s">
        <v>708</v>
      </c>
      <c r="CC36" s="572">
        <v>4</v>
      </c>
      <c r="CD36" s="572"/>
      <c r="CE36" s="572">
        <v>3</v>
      </c>
      <c r="CF36" s="572"/>
      <c r="CL36" s="98">
        <f t="shared" si="0"/>
        <v>0.84</v>
      </c>
      <c r="CM36" s="410">
        <v>0.84206572769953048</v>
      </c>
    </row>
    <row r="37" spans="1:91" x14ac:dyDescent="0.25">
      <c r="A37" s="555" t="s">
        <v>628</v>
      </c>
      <c r="B37" s="386" t="s">
        <v>660</v>
      </c>
      <c r="C37" s="386" t="s">
        <v>667</v>
      </c>
      <c r="D37" s="386" t="s">
        <v>557</v>
      </c>
      <c r="E37" s="386" t="s">
        <v>767</v>
      </c>
      <c r="F37" s="387" t="s">
        <v>768</v>
      </c>
      <c r="G37" s="388" t="s">
        <v>133</v>
      </c>
      <c r="H37" s="389">
        <v>23</v>
      </c>
      <c r="I37" s="389">
        <v>23</v>
      </c>
      <c r="J37" s="389">
        <v>23</v>
      </c>
      <c r="K37" s="389">
        <v>9</v>
      </c>
      <c r="L37" s="390">
        <v>0</v>
      </c>
      <c r="M37" s="389">
        <v>23</v>
      </c>
      <c r="N37" s="576">
        <v>23</v>
      </c>
      <c r="O37" s="556">
        <v>1</v>
      </c>
      <c r="P37" s="576">
        <v>17</v>
      </c>
      <c r="Q37" s="576">
        <v>6</v>
      </c>
      <c r="R37" s="556">
        <v>0.35</v>
      </c>
      <c r="S37" s="576">
        <v>17</v>
      </c>
      <c r="T37" s="576">
        <v>7</v>
      </c>
      <c r="U37" s="556">
        <v>0.41</v>
      </c>
      <c r="V37" s="576">
        <v>17</v>
      </c>
      <c r="W37" s="576">
        <v>13</v>
      </c>
      <c r="X37" s="556">
        <v>0.76</v>
      </c>
      <c r="Y37" s="556">
        <v>0.59</v>
      </c>
      <c r="Z37" s="576">
        <v>23</v>
      </c>
      <c r="AA37" s="576">
        <v>23</v>
      </c>
      <c r="AB37" s="556">
        <v>1</v>
      </c>
      <c r="AC37" s="556">
        <v>0.87</v>
      </c>
      <c r="AD37" s="576">
        <v>23</v>
      </c>
      <c r="AE37" s="556">
        <v>1</v>
      </c>
      <c r="AF37" s="576">
        <v>23</v>
      </c>
      <c r="AG37" s="556">
        <v>1</v>
      </c>
      <c r="AH37" s="389">
        <v>9</v>
      </c>
      <c r="AI37" s="389">
        <v>0</v>
      </c>
      <c r="AJ37" s="389">
        <v>0</v>
      </c>
      <c r="AK37" s="392">
        <v>0</v>
      </c>
      <c r="AL37" s="389">
        <v>1</v>
      </c>
      <c r="AM37" s="392">
        <v>0.11</v>
      </c>
      <c r="AN37" s="389">
        <v>0</v>
      </c>
      <c r="AO37" s="392">
        <v>0</v>
      </c>
      <c r="AP37" s="389">
        <v>1</v>
      </c>
      <c r="AQ37" s="392">
        <v>0.11</v>
      </c>
      <c r="AR37" s="391">
        <v>0</v>
      </c>
      <c r="AS37" s="391">
        <v>0</v>
      </c>
      <c r="AT37" s="391">
        <v>0</v>
      </c>
      <c r="AU37" s="390">
        <v>32.479999999999997</v>
      </c>
      <c r="AV37" s="389">
        <v>24</v>
      </c>
      <c r="AW37" s="389">
        <v>1</v>
      </c>
      <c r="AX37" s="389">
        <v>0</v>
      </c>
      <c r="AY37" s="389">
        <v>36</v>
      </c>
      <c r="AZ37" s="389">
        <v>23</v>
      </c>
      <c r="BA37" s="392">
        <v>1</v>
      </c>
      <c r="BB37" s="390">
        <v>1.91</v>
      </c>
      <c r="BC37" s="389">
        <v>23</v>
      </c>
      <c r="BD37" s="389">
        <v>23</v>
      </c>
      <c r="BE37" s="392">
        <v>1</v>
      </c>
      <c r="BF37" s="389">
        <v>23</v>
      </c>
      <c r="BG37" s="390">
        <v>16</v>
      </c>
      <c r="BH37" s="390">
        <v>16</v>
      </c>
      <c r="BI37" s="390">
        <v>16</v>
      </c>
      <c r="BJ37" s="390">
        <v>15</v>
      </c>
      <c r="BK37" s="390">
        <v>15.75</v>
      </c>
      <c r="BL37" s="390">
        <v>14.96</v>
      </c>
      <c r="BM37" s="568"/>
      <c r="BN37" s="568"/>
      <c r="BO37" s="568">
        <v>16</v>
      </c>
      <c r="BP37" s="569" t="s">
        <v>78</v>
      </c>
      <c r="BQ37" s="569">
        <v>0.9999405093883621</v>
      </c>
      <c r="BR37" s="570" t="s">
        <v>303</v>
      </c>
      <c r="BS37" s="682">
        <v>72475</v>
      </c>
      <c r="BT37" s="569" t="s">
        <v>79</v>
      </c>
      <c r="BU37" s="573"/>
      <c r="BV37" s="569"/>
      <c r="BW37" s="573">
        <v>2</v>
      </c>
      <c r="BX37" s="569" t="s">
        <v>78</v>
      </c>
      <c r="BY37" s="572"/>
      <c r="BZ37" s="569"/>
      <c r="CA37" s="572" t="s">
        <v>708</v>
      </c>
      <c r="CB37" s="572" t="s">
        <v>708</v>
      </c>
      <c r="CC37" s="572">
        <v>4</v>
      </c>
      <c r="CD37" s="572"/>
      <c r="CE37" s="572">
        <v>3</v>
      </c>
      <c r="CF37" s="572"/>
      <c r="CL37" s="98">
        <f t="shared" si="0"/>
        <v>0.89</v>
      </c>
      <c r="CM37" s="409">
        <v>0.89</v>
      </c>
    </row>
    <row r="38" spans="1:91" x14ac:dyDescent="0.25">
      <c r="A38" s="555" t="s">
        <v>628</v>
      </c>
      <c r="B38" s="386" t="s">
        <v>560</v>
      </c>
      <c r="C38" s="386" t="s">
        <v>668</v>
      </c>
      <c r="D38" s="386" t="s">
        <v>560</v>
      </c>
      <c r="E38" s="386" t="s">
        <v>769</v>
      </c>
      <c r="F38" s="387" t="s">
        <v>770</v>
      </c>
      <c r="G38" s="388" t="s">
        <v>133</v>
      </c>
      <c r="H38" s="389">
        <v>104</v>
      </c>
      <c r="I38" s="389">
        <v>68</v>
      </c>
      <c r="J38" s="389">
        <v>75</v>
      </c>
      <c r="K38" s="389">
        <v>18</v>
      </c>
      <c r="L38" s="390">
        <v>0</v>
      </c>
      <c r="M38" s="389">
        <v>101</v>
      </c>
      <c r="N38" s="576">
        <v>100</v>
      </c>
      <c r="O38" s="556">
        <v>0.99</v>
      </c>
      <c r="P38" s="576">
        <v>68</v>
      </c>
      <c r="Q38" s="576">
        <v>13</v>
      </c>
      <c r="R38" s="556">
        <v>0.19</v>
      </c>
      <c r="S38" s="576">
        <v>69</v>
      </c>
      <c r="T38" s="576">
        <v>20</v>
      </c>
      <c r="U38" s="556">
        <v>0.28999999999999998</v>
      </c>
      <c r="V38" s="576">
        <v>69</v>
      </c>
      <c r="W38" s="576">
        <v>30</v>
      </c>
      <c r="X38" s="556">
        <v>0.43</v>
      </c>
      <c r="Y38" s="556">
        <v>0.28999999999999998</v>
      </c>
      <c r="Z38" s="576">
        <v>75</v>
      </c>
      <c r="AA38" s="576">
        <v>72</v>
      </c>
      <c r="AB38" s="556">
        <v>0.96</v>
      </c>
      <c r="AC38" s="556">
        <v>0.28999999999999998</v>
      </c>
      <c r="AD38" s="576">
        <v>18</v>
      </c>
      <c r="AE38" s="556">
        <v>0.24</v>
      </c>
      <c r="AF38" s="576">
        <v>72</v>
      </c>
      <c r="AG38" s="556">
        <v>0.96</v>
      </c>
      <c r="AH38" s="389">
        <v>14</v>
      </c>
      <c r="AI38" s="389">
        <v>0</v>
      </c>
      <c r="AJ38" s="389">
        <v>0</v>
      </c>
      <c r="AK38" s="392">
        <v>0</v>
      </c>
      <c r="AL38" s="389">
        <v>0</v>
      </c>
      <c r="AM38" s="392">
        <v>0</v>
      </c>
      <c r="AN38" s="389">
        <v>0</v>
      </c>
      <c r="AO38" s="392">
        <v>0</v>
      </c>
      <c r="AP38" s="389">
        <v>0</v>
      </c>
      <c r="AQ38" s="392">
        <v>0</v>
      </c>
      <c r="AR38" s="391">
        <v>4.4000000000000003E-3</v>
      </c>
      <c r="AS38" s="391">
        <v>6.9999999999999999E-4</v>
      </c>
      <c r="AT38" s="391">
        <v>5.1999999999999998E-3</v>
      </c>
      <c r="AU38" s="390">
        <v>232.28</v>
      </c>
      <c r="AV38" s="389">
        <v>2</v>
      </c>
      <c r="AW38" s="389">
        <v>0</v>
      </c>
      <c r="AX38" s="389">
        <v>0</v>
      </c>
      <c r="AY38" s="389">
        <v>79</v>
      </c>
      <c r="AZ38" s="389">
        <v>68</v>
      </c>
      <c r="BA38" s="392">
        <v>1</v>
      </c>
      <c r="BB38" s="390">
        <v>1.18</v>
      </c>
      <c r="BC38" s="389">
        <v>68</v>
      </c>
      <c r="BD38" s="389">
        <v>63</v>
      </c>
      <c r="BE38" s="392">
        <v>0.93</v>
      </c>
      <c r="BF38" s="389">
        <v>64</v>
      </c>
      <c r="BG38" s="390">
        <v>62</v>
      </c>
      <c r="BH38" s="390">
        <v>61</v>
      </c>
      <c r="BI38" s="390">
        <v>59</v>
      </c>
      <c r="BJ38" s="390">
        <v>59</v>
      </c>
      <c r="BK38" s="390">
        <v>60.25</v>
      </c>
      <c r="BL38" s="390">
        <v>59.35</v>
      </c>
      <c r="BM38" s="568"/>
      <c r="BN38" s="568"/>
      <c r="BO38" s="568">
        <v>72</v>
      </c>
      <c r="BP38" s="569" t="s">
        <v>78</v>
      </c>
      <c r="BQ38" s="569">
        <v>0.92233656277041587</v>
      </c>
      <c r="BR38" s="570" t="s">
        <v>303</v>
      </c>
      <c r="BS38" s="682">
        <v>37264</v>
      </c>
      <c r="BT38" s="569" t="s">
        <v>79</v>
      </c>
      <c r="BU38" s="573"/>
      <c r="BV38" s="569"/>
      <c r="BW38" s="573">
        <v>1</v>
      </c>
      <c r="BX38" s="569" t="s">
        <v>78</v>
      </c>
      <c r="BY38" s="572"/>
      <c r="BZ38" s="569"/>
      <c r="CA38" s="572" t="s">
        <v>708</v>
      </c>
      <c r="CB38" s="572" t="s">
        <v>708</v>
      </c>
      <c r="CC38" s="572">
        <v>4</v>
      </c>
      <c r="CD38" s="572"/>
      <c r="CE38" s="572">
        <v>1</v>
      </c>
      <c r="CF38" s="572"/>
      <c r="CL38" s="98">
        <f t="shared" si="0"/>
        <v>0.97</v>
      </c>
      <c r="CM38" s="410">
        <v>0.97112079958223529</v>
      </c>
    </row>
    <row r="39" spans="1:91" x14ac:dyDescent="0.25">
      <c r="A39" s="555" t="s">
        <v>628</v>
      </c>
      <c r="B39" s="386" t="s">
        <v>669</v>
      </c>
      <c r="C39" s="386" t="s">
        <v>670</v>
      </c>
      <c r="D39" s="386" t="s">
        <v>561</v>
      </c>
      <c r="E39" s="562" t="s">
        <v>562</v>
      </c>
      <c r="F39" s="387" t="s">
        <v>771</v>
      </c>
      <c r="G39" s="388" t="s">
        <v>133</v>
      </c>
      <c r="H39" s="389">
        <v>11</v>
      </c>
      <c r="I39" s="389">
        <v>11</v>
      </c>
      <c r="J39" s="389">
        <v>11</v>
      </c>
      <c r="K39" s="389">
        <v>6</v>
      </c>
      <c r="L39" s="390">
        <v>0</v>
      </c>
      <c r="M39" s="389">
        <v>10</v>
      </c>
      <c r="N39" s="576">
        <v>10</v>
      </c>
      <c r="O39" s="556">
        <v>1</v>
      </c>
      <c r="P39" s="576">
        <v>8</v>
      </c>
      <c r="Q39" s="576">
        <v>2</v>
      </c>
      <c r="R39" s="556">
        <v>0.25</v>
      </c>
      <c r="S39" s="576">
        <v>8</v>
      </c>
      <c r="T39" s="576">
        <v>1</v>
      </c>
      <c r="U39" s="556">
        <v>0.13</v>
      </c>
      <c r="V39" s="576">
        <v>8</v>
      </c>
      <c r="W39" s="576">
        <v>2</v>
      </c>
      <c r="X39" s="556">
        <v>0.25</v>
      </c>
      <c r="Y39" s="556">
        <v>0.63</v>
      </c>
      <c r="Z39" s="576">
        <v>11</v>
      </c>
      <c r="AA39" s="576">
        <v>11</v>
      </c>
      <c r="AB39" s="556">
        <v>1</v>
      </c>
      <c r="AC39" s="556">
        <v>0.27</v>
      </c>
      <c r="AD39" s="576">
        <v>11</v>
      </c>
      <c r="AE39" s="556">
        <v>1</v>
      </c>
      <c r="AF39" s="576">
        <v>11</v>
      </c>
      <c r="AG39" s="556">
        <v>1</v>
      </c>
      <c r="AH39" s="389">
        <v>5</v>
      </c>
      <c r="AI39" s="389">
        <v>0</v>
      </c>
      <c r="AJ39" s="389">
        <v>0</v>
      </c>
      <c r="AK39" s="392">
        <v>0</v>
      </c>
      <c r="AL39" s="389">
        <v>0</v>
      </c>
      <c r="AM39" s="392">
        <v>0</v>
      </c>
      <c r="AN39" s="389">
        <v>0</v>
      </c>
      <c r="AO39" s="392">
        <v>0</v>
      </c>
      <c r="AP39" s="389">
        <v>0</v>
      </c>
      <c r="AQ39" s="392">
        <v>0</v>
      </c>
      <c r="AR39" s="391">
        <v>0</v>
      </c>
      <c r="AS39" s="391">
        <v>0</v>
      </c>
      <c r="AT39" s="391">
        <v>0</v>
      </c>
      <c r="AU39" s="390">
        <v>34.18</v>
      </c>
      <c r="AV39" s="389">
        <v>9</v>
      </c>
      <c r="AW39" s="389">
        <v>0</v>
      </c>
      <c r="AX39" s="389">
        <v>0</v>
      </c>
      <c r="AY39" s="389">
        <v>35</v>
      </c>
      <c r="AZ39" s="389">
        <v>11</v>
      </c>
      <c r="BA39" s="392">
        <v>1</v>
      </c>
      <c r="BB39" s="390">
        <v>1.45</v>
      </c>
      <c r="BC39" s="389">
        <v>11</v>
      </c>
      <c r="BD39" s="389">
        <v>11</v>
      </c>
      <c r="BE39" s="392">
        <v>1</v>
      </c>
      <c r="BF39" s="389">
        <v>10</v>
      </c>
      <c r="BG39" s="390">
        <v>7</v>
      </c>
      <c r="BH39" s="390">
        <v>8</v>
      </c>
      <c r="BI39" s="390">
        <v>8</v>
      </c>
      <c r="BJ39" s="390">
        <v>6</v>
      </c>
      <c r="BK39" s="390">
        <v>7.25</v>
      </c>
      <c r="BL39" s="390">
        <v>6.95</v>
      </c>
      <c r="BM39" s="568"/>
      <c r="BN39" s="568"/>
      <c r="BO39" s="568">
        <v>8</v>
      </c>
      <c r="BP39" s="569" t="s">
        <v>78</v>
      </c>
      <c r="BQ39" s="569">
        <v>1</v>
      </c>
      <c r="BR39" s="570" t="s">
        <v>303</v>
      </c>
      <c r="BS39" s="682">
        <v>12618</v>
      </c>
      <c r="BT39" s="569" t="s">
        <v>79</v>
      </c>
      <c r="BU39" s="573"/>
      <c r="BV39" s="569"/>
      <c r="BW39" s="573">
        <v>2</v>
      </c>
      <c r="BX39" s="569" t="s">
        <v>78</v>
      </c>
      <c r="BY39" s="572"/>
      <c r="BZ39" s="569"/>
      <c r="CA39" s="572" t="s">
        <v>708</v>
      </c>
      <c r="CB39" s="572" t="s">
        <v>708</v>
      </c>
      <c r="CC39" s="572">
        <v>4</v>
      </c>
      <c r="CD39" s="572"/>
      <c r="CE39" s="572">
        <v>3</v>
      </c>
      <c r="CF39" s="572"/>
      <c r="CL39" s="98">
        <f t="shared" si="0"/>
        <v>0.38</v>
      </c>
      <c r="CM39" s="409">
        <v>0.38005470497560301</v>
      </c>
    </row>
    <row r="40" spans="1:91" x14ac:dyDescent="0.25">
      <c r="A40" s="555" t="s">
        <v>628</v>
      </c>
      <c r="B40" s="386" t="s">
        <v>669</v>
      </c>
      <c r="C40" s="386" t="s">
        <v>671</v>
      </c>
      <c r="D40" s="386" t="s">
        <v>561</v>
      </c>
      <c r="E40" s="386" t="s">
        <v>563</v>
      </c>
      <c r="F40" s="387" t="s">
        <v>772</v>
      </c>
      <c r="G40" s="388" t="s">
        <v>133</v>
      </c>
      <c r="H40" s="389">
        <v>11</v>
      </c>
      <c r="I40" s="389">
        <v>11</v>
      </c>
      <c r="J40" s="389">
        <v>11</v>
      </c>
      <c r="K40" s="389">
        <v>2</v>
      </c>
      <c r="L40" s="390">
        <v>0</v>
      </c>
      <c r="M40" s="389">
        <v>11</v>
      </c>
      <c r="N40" s="576">
        <v>11</v>
      </c>
      <c r="O40" s="556">
        <v>1</v>
      </c>
      <c r="P40" s="576">
        <v>10</v>
      </c>
      <c r="Q40" s="576">
        <v>0</v>
      </c>
      <c r="R40" s="556">
        <v>0</v>
      </c>
      <c r="S40" s="576">
        <v>10</v>
      </c>
      <c r="T40" s="576">
        <v>2</v>
      </c>
      <c r="U40" s="556">
        <v>0.2</v>
      </c>
      <c r="V40" s="576">
        <v>10</v>
      </c>
      <c r="W40" s="576">
        <v>2</v>
      </c>
      <c r="X40" s="556">
        <v>0.2</v>
      </c>
      <c r="Y40" s="556">
        <v>0.5</v>
      </c>
      <c r="Z40" s="576">
        <v>11</v>
      </c>
      <c r="AA40" s="576">
        <v>11</v>
      </c>
      <c r="AB40" s="556">
        <v>1</v>
      </c>
      <c r="AC40" s="556">
        <v>0.55000000000000004</v>
      </c>
      <c r="AD40" s="576">
        <v>11</v>
      </c>
      <c r="AE40" s="556">
        <v>1</v>
      </c>
      <c r="AF40" s="576">
        <v>11</v>
      </c>
      <c r="AG40" s="556">
        <v>1</v>
      </c>
      <c r="AH40" s="389">
        <v>2</v>
      </c>
      <c r="AI40" s="389">
        <v>0</v>
      </c>
      <c r="AJ40" s="389">
        <v>1</v>
      </c>
      <c r="AK40" s="392">
        <v>0.5</v>
      </c>
      <c r="AL40" s="389">
        <v>0</v>
      </c>
      <c r="AM40" s="392">
        <v>0</v>
      </c>
      <c r="AN40" s="389">
        <v>0</v>
      </c>
      <c r="AO40" s="392">
        <v>0</v>
      </c>
      <c r="AP40" s="389">
        <v>1</v>
      </c>
      <c r="AQ40" s="392">
        <v>0.5</v>
      </c>
      <c r="AR40" s="391">
        <v>0</v>
      </c>
      <c r="AS40" s="391">
        <v>0</v>
      </c>
      <c r="AT40" s="391">
        <v>0</v>
      </c>
      <c r="AU40" s="390">
        <v>55.18</v>
      </c>
      <c r="AV40" s="389">
        <v>10</v>
      </c>
      <c r="AW40" s="389">
        <v>0</v>
      </c>
      <c r="AX40" s="389">
        <v>0</v>
      </c>
      <c r="AY40" s="389">
        <v>25</v>
      </c>
      <c r="AZ40" s="389">
        <v>11</v>
      </c>
      <c r="BA40" s="392">
        <v>1</v>
      </c>
      <c r="BB40" s="390">
        <v>1.73</v>
      </c>
      <c r="BC40" s="389">
        <v>11</v>
      </c>
      <c r="BD40" s="389">
        <v>11</v>
      </c>
      <c r="BE40" s="392">
        <v>1</v>
      </c>
      <c r="BF40" s="389">
        <v>11</v>
      </c>
      <c r="BG40" s="390">
        <v>10</v>
      </c>
      <c r="BH40" s="390">
        <v>10</v>
      </c>
      <c r="BI40" s="390">
        <v>10</v>
      </c>
      <c r="BJ40" s="390">
        <v>9</v>
      </c>
      <c r="BK40" s="390">
        <v>9.75</v>
      </c>
      <c r="BL40" s="390">
        <v>9.75</v>
      </c>
      <c r="BM40" s="568"/>
      <c r="BN40" s="568"/>
      <c r="BO40" s="568">
        <v>10</v>
      </c>
      <c r="BP40" s="569" t="s">
        <v>78</v>
      </c>
      <c r="BQ40" s="569">
        <v>1</v>
      </c>
      <c r="BR40" s="570" t="s">
        <v>303</v>
      </c>
      <c r="BS40" s="682">
        <v>6170</v>
      </c>
      <c r="BT40" s="569" t="s">
        <v>79</v>
      </c>
      <c r="BU40" s="573"/>
      <c r="BV40" s="569"/>
      <c r="BW40" s="573">
        <v>2</v>
      </c>
      <c r="BX40" s="569" t="s">
        <v>78</v>
      </c>
      <c r="BY40" s="572"/>
      <c r="BZ40" s="569"/>
      <c r="CA40" s="572" t="s">
        <v>708</v>
      </c>
      <c r="CB40" s="572" t="s">
        <v>708</v>
      </c>
      <c r="CC40" s="572">
        <v>4</v>
      </c>
      <c r="CD40" s="572"/>
      <c r="CE40" s="572">
        <v>3</v>
      </c>
      <c r="CF40" s="572"/>
      <c r="CL40" s="98">
        <f t="shared" si="0"/>
        <v>0.39</v>
      </c>
      <c r="CM40" s="410">
        <v>0.39039598695976752</v>
      </c>
    </row>
    <row r="41" spans="1:91" x14ac:dyDescent="0.25">
      <c r="A41" s="555" t="s">
        <v>628</v>
      </c>
      <c r="B41" s="386" t="s">
        <v>669</v>
      </c>
      <c r="C41" s="386" t="s">
        <v>773</v>
      </c>
      <c r="D41" s="386" t="s">
        <v>561</v>
      </c>
      <c r="E41" s="386" t="s">
        <v>774</v>
      </c>
      <c r="F41" s="387" t="s">
        <v>775</v>
      </c>
      <c r="G41" s="388" t="s">
        <v>280</v>
      </c>
      <c r="H41" s="389">
        <v>34</v>
      </c>
      <c r="I41" s="389">
        <v>14</v>
      </c>
      <c r="J41" s="389">
        <v>18</v>
      </c>
      <c r="K41" s="389">
        <v>19</v>
      </c>
      <c r="L41" s="390">
        <v>0</v>
      </c>
      <c r="M41" s="389">
        <v>34</v>
      </c>
      <c r="N41" s="576">
        <v>33</v>
      </c>
      <c r="O41" s="556">
        <v>0.97</v>
      </c>
      <c r="P41" s="576">
        <v>9</v>
      </c>
      <c r="Q41" s="576">
        <v>2</v>
      </c>
      <c r="R41" s="556">
        <v>0.22</v>
      </c>
      <c r="S41" s="576">
        <v>9</v>
      </c>
      <c r="T41" s="576">
        <v>1</v>
      </c>
      <c r="U41" s="556">
        <v>0.11</v>
      </c>
      <c r="V41" s="576">
        <v>9</v>
      </c>
      <c r="W41" s="576">
        <v>3</v>
      </c>
      <c r="X41" s="556">
        <v>0.33</v>
      </c>
      <c r="Y41" s="556">
        <v>0.56000000000000005</v>
      </c>
      <c r="Z41" s="576">
        <v>18</v>
      </c>
      <c r="AA41" s="576">
        <v>16</v>
      </c>
      <c r="AB41" s="556">
        <v>0.88888888888888884</v>
      </c>
      <c r="AC41" s="556">
        <v>0.36</v>
      </c>
      <c r="AD41" s="576">
        <v>15</v>
      </c>
      <c r="AE41" s="556">
        <v>0.83333333333333337</v>
      </c>
      <c r="AF41" s="576">
        <v>16</v>
      </c>
      <c r="AG41" s="556">
        <v>0.88888888888888884</v>
      </c>
      <c r="AH41" s="389">
        <v>18</v>
      </c>
      <c r="AI41" s="389">
        <v>0</v>
      </c>
      <c r="AJ41" s="389">
        <v>1</v>
      </c>
      <c r="AK41" s="392">
        <v>0.06</v>
      </c>
      <c r="AL41" s="389">
        <v>0</v>
      </c>
      <c r="AM41" s="392">
        <v>0</v>
      </c>
      <c r="AN41" s="389">
        <v>0</v>
      </c>
      <c r="AO41" s="392">
        <v>0</v>
      </c>
      <c r="AP41" s="389">
        <v>1</v>
      </c>
      <c r="AQ41" s="392">
        <v>0.06</v>
      </c>
      <c r="AR41" s="391">
        <v>0</v>
      </c>
      <c r="AS41" s="391">
        <v>0</v>
      </c>
      <c r="AT41" s="391">
        <v>0</v>
      </c>
      <c r="AU41" s="390">
        <v>8.59</v>
      </c>
      <c r="AV41" s="388">
        <v>0</v>
      </c>
      <c r="AW41" s="388">
        <v>0</v>
      </c>
      <c r="AX41" s="388">
        <v>8</v>
      </c>
      <c r="AY41" s="388">
        <v>41</v>
      </c>
      <c r="AZ41" s="389">
        <v>13</v>
      </c>
      <c r="BA41" s="392">
        <v>0.93</v>
      </c>
      <c r="BB41" s="390">
        <v>1.92</v>
      </c>
      <c r="BC41" s="389">
        <v>14</v>
      </c>
      <c r="BD41" s="389">
        <v>14</v>
      </c>
      <c r="BE41" s="392">
        <v>1</v>
      </c>
      <c r="BF41" s="389">
        <v>13</v>
      </c>
      <c r="BG41" s="390">
        <v>1</v>
      </c>
      <c r="BH41" s="390">
        <v>3</v>
      </c>
      <c r="BI41" s="390">
        <v>5</v>
      </c>
      <c r="BJ41" s="390">
        <v>9</v>
      </c>
      <c r="BK41" s="390">
        <v>4.5</v>
      </c>
      <c r="BL41" s="390">
        <v>4.88</v>
      </c>
      <c r="BM41" s="568"/>
      <c r="BN41" s="568"/>
      <c r="BO41" s="568">
        <v>4</v>
      </c>
      <c r="BP41" s="569" t="s">
        <v>78</v>
      </c>
      <c r="BQ41" s="569">
        <v>0.72960653762880723</v>
      </c>
      <c r="BR41" s="570" t="s">
        <v>303</v>
      </c>
      <c r="BS41" s="682">
        <v>21733</v>
      </c>
      <c r="BT41" s="569" t="s">
        <v>79</v>
      </c>
      <c r="BU41" s="573"/>
      <c r="BV41" s="569"/>
      <c r="BW41" s="573">
        <v>2</v>
      </c>
      <c r="BX41" s="569" t="s">
        <v>78</v>
      </c>
      <c r="BY41" s="572"/>
      <c r="BZ41" s="569"/>
      <c r="CA41" s="572" t="s">
        <v>708</v>
      </c>
      <c r="CB41" s="572" t="s">
        <v>708</v>
      </c>
      <c r="CC41" s="572">
        <v>4</v>
      </c>
      <c r="CD41" s="572"/>
      <c r="CE41" s="572">
        <v>3</v>
      </c>
      <c r="CF41" s="572"/>
      <c r="CL41" s="98">
        <f t="shared" si="0"/>
        <v>0.99</v>
      </c>
      <c r="CM41" s="409">
        <v>0.98640983780190727</v>
      </c>
    </row>
    <row r="42" spans="1:91" x14ac:dyDescent="0.25">
      <c r="A42" s="555" t="s">
        <v>628</v>
      </c>
      <c r="B42" s="386" t="s">
        <v>669</v>
      </c>
      <c r="C42" s="386" t="s">
        <v>672</v>
      </c>
      <c r="D42" s="386" t="s">
        <v>561</v>
      </c>
      <c r="E42" s="386" t="s">
        <v>564</v>
      </c>
      <c r="F42" s="387" t="s">
        <v>776</v>
      </c>
      <c r="G42" s="388" t="s">
        <v>133</v>
      </c>
      <c r="H42" s="389">
        <v>13</v>
      </c>
      <c r="I42" s="389">
        <v>6</v>
      </c>
      <c r="J42" s="389">
        <v>7</v>
      </c>
      <c r="K42" s="389">
        <v>5</v>
      </c>
      <c r="L42" s="390">
        <v>0</v>
      </c>
      <c r="M42" s="389">
        <v>13</v>
      </c>
      <c r="N42" s="576">
        <v>13</v>
      </c>
      <c r="O42" s="556">
        <v>1</v>
      </c>
      <c r="P42" s="576">
        <v>7</v>
      </c>
      <c r="Q42" s="576">
        <v>3</v>
      </c>
      <c r="R42" s="556">
        <v>0.43</v>
      </c>
      <c r="S42" s="576">
        <v>7</v>
      </c>
      <c r="T42" s="576">
        <v>2</v>
      </c>
      <c r="U42" s="556">
        <v>0.28999999999999998</v>
      </c>
      <c r="V42" s="576">
        <v>7</v>
      </c>
      <c r="W42" s="576">
        <v>4</v>
      </c>
      <c r="X42" s="556">
        <v>0.56999999999999995</v>
      </c>
      <c r="Y42" s="556">
        <v>0.43</v>
      </c>
      <c r="Z42" s="576">
        <v>7</v>
      </c>
      <c r="AA42" s="576">
        <v>7</v>
      </c>
      <c r="AB42" s="556">
        <v>1</v>
      </c>
      <c r="AC42" s="556">
        <v>0.17</v>
      </c>
      <c r="AD42" s="576">
        <v>6</v>
      </c>
      <c r="AE42" s="556">
        <v>0.8571428571428571</v>
      </c>
      <c r="AF42" s="576">
        <v>7</v>
      </c>
      <c r="AG42" s="556">
        <v>1</v>
      </c>
      <c r="AH42" s="389">
        <v>5</v>
      </c>
      <c r="AI42" s="389">
        <v>0</v>
      </c>
      <c r="AJ42" s="389">
        <v>0</v>
      </c>
      <c r="AK42" s="392">
        <v>0</v>
      </c>
      <c r="AL42" s="389">
        <v>0</v>
      </c>
      <c r="AM42" s="392">
        <v>0</v>
      </c>
      <c r="AN42" s="389">
        <v>0</v>
      </c>
      <c r="AO42" s="392">
        <v>0</v>
      </c>
      <c r="AP42" s="389">
        <v>0</v>
      </c>
      <c r="AQ42" s="392">
        <v>0</v>
      </c>
      <c r="AR42" s="391">
        <v>0</v>
      </c>
      <c r="AS42" s="391">
        <v>0</v>
      </c>
      <c r="AT42" s="391">
        <v>0</v>
      </c>
      <c r="AU42" s="390">
        <v>77.849999999999994</v>
      </c>
      <c r="AV42" s="388">
        <v>8</v>
      </c>
      <c r="AW42" s="388">
        <v>0</v>
      </c>
      <c r="AX42" s="388">
        <v>0</v>
      </c>
      <c r="AY42" s="388">
        <v>0</v>
      </c>
      <c r="AZ42" s="389">
        <v>5</v>
      </c>
      <c r="BA42" s="392">
        <v>0.83</v>
      </c>
      <c r="BB42" s="390">
        <v>1.8</v>
      </c>
      <c r="BC42" s="389">
        <v>6</v>
      </c>
      <c r="BD42" s="389">
        <v>6</v>
      </c>
      <c r="BE42" s="392">
        <v>1</v>
      </c>
      <c r="BF42" s="389">
        <v>6</v>
      </c>
      <c r="BG42" s="390">
        <v>6</v>
      </c>
      <c r="BH42" s="390">
        <v>6</v>
      </c>
      <c r="BI42" s="390">
        <v>6</v>
      </c>
      <c r="BJ42" s="390">
        <v>5</v>
      </c>
      <c r="BK42" s="390">
        <v>5.75</v>
      </c>
      <c r="BL42" s="390">
        <v>5.58</v>
      </c>
      <c r="BM42" s="568"/>
      <c r="BN42" s="568"/>
      <c r="BO42" s="568">
        <v>6</v>
      </c>
      <c r="BP42" s="569" t="s">
        <v>78</v>
      </c>
      <c r="BQ42" s="569">
        <v>1</v>
      </c>
      <c r="BR42" s="570" t="s">
        <v>303</v>
      </c>
      <c r="BS42" s="682">
        <v>29794</v>
      </c>
      <c r="BT42" s="569" t="s">
        <v>79</v>
      </c>
      <c r="BU42" s="573"/>
      <c r="BV42" s="569"/>
      <c r="BW42" s="573">
        <v>2</v>
      </c>
      <c r="BX42" s="569" t="s">
        <v>78</v>
      </c>
      <c r="BY42" s="572"/>
      <c r="BZ42" s="569"/>
      <c r="CA42" s="572" t="s">
        <v>708</v>
      </c>
      <c r="CB42" s="572" t="s">
        <v>708</v>
      </c>
      <c r="CC42" s="572">
        <v>4</v>
      </c>
      <c r="CD42" s="572"/>
      <c r="CE42" s="572">
        <v>3</v>
      </c>
      <c r="CF42" s="572"/>
      <c r="CL42" s="98">
        <f t="shared" si="0"/>
        <v>0.97</v>
      </c>
      <c r="CM42" s="410">
        <v>0.97063211959484663</v>
      </c>
    </row>
    <row r="43" spans="1:91" x14ac:dyDescent="0.25">
      <c r="A43" s="555" t="s">
        <v>628</v>
      </c>
      <c r="B43" s="386" t="s">
        <v>669</v>
      </c>
      <c r="C43" s="386" t="s">
        <v>777</v>
      </c>
      <c r="D43" s="386" t="s">
        <v>561</v>
      </c>
      <c r="E43" s="386" t="s">
        <v>778</v>
      </c>
      <c r="F43" s="387" t="s">
        <v>779</v>
      </c>
      <c r="G43" s="388" t="s">
        <v>280</v>
      </c>
      <c r="H43" s="389">
        <v>175</v>
      </c>
      <c r="I43" s="389">
        <v>102</v>
      </c>
      <c r="J43" s="389">
        <v>112</v>
      </c>
      <c r="K43" s="389">
        <v>81</v>
      </c>
      <c r="L43" s="390">
        <v>0</v>
      </c>
      <c r="M43" s="389">
        <v>172</v>
      </c>
      <c r="N43" s="576">
        <v>149</v>
      </c>
      <c r="O43" s="556">
        <v>0.86627906976744184</v>
      </c>
      <c r="P43" s="576">
        <v>60</v>
      </c>
      <c r="Q43" s="576">
        <v>9</v>
      </c>
      <c r="R43" s="556">
        <v>0.15</v>
      </c>
      <c r="S43" s="576">
        <v>61</v>
      </c>
      <c r="T43" s="576">
        <v>5</v>
      </c>
      <c r="U43" s="556">
        <v>8.1967213114754092E-2</v>
      </c>
      <c r="V43" s="576">
        <v>61</v>
      </c>
      <c r="W43" s="576">
        <v>14</v>
      </c>
      <c r="X43" s="556">
        <v>0.22950819672131148</v>
      </c>
      <c r="Y43" s="556">
        <v>0.65</v>
      </c>
      <c r="Z43" s="576">
        <v>112</v>
      </c>
      <c r="AA43" s="576">
        <v>108</v>
      </c>
      <c r="AB43" s="556">
        <v>0.9642857142857143</v>
      </c>
      <c r="AC43" s="556">
        <v>0.38500000000000001</v>
      </c>
      <c r="AD43" s="576">
        <v>96</v>
      </c>
      <c r="AE43" s="556">
        <v>0.8571428571428571</v>
      </c>
      <c r="AF43" s="576">
        <v>107</v>
      </c>
      <c r="AG43" s="556">
        <v>0.9553571428571429</v>
      </c>
      <c r="AH43" s="389">
        <v>55</v>
      </c>
      <c r="AI43" s="389">
        <v>0</v>
      </c>
      <c r="AJ43" s="389">
        <v>5</v>
      </c>
      <c r="AK43" s="392">
        <v>9.0909090909090912E-2</v>
      </c>
      <c r="AL43" s="389">
        <v>4</v>
      </c>
      <c r="AM43" s="392">
        <v>7.2727272727272724E-2</v>
      </c>
      <c r="AN43" s="389">
        <v>0</v>
      </c>
      <c r="AO43" s="392">
        <v>0</v>
      </c>
      <c r="AP43" s="389">
        <v>9</v>
      </c>
      <c r="AQ43" s="392">
        <v>0.16363636363636364</v>
      </c>
      <c r="AR43" s="391">
        <v>0</v>
      </c>
      <c r="AS43" s="391">
        <v>5.0000000000000001E-4</v>
      </c>
      <c r="AT43" s="391">
        <v>5.0000000000000001E-4</v>
      </c>
      <c r="AU43" s="390">
        <v>33.945</v>
      </c>
      <c r="AV43" s="389">
        <v>0</v>
      </c>
      <c r="AW43" s="389">
        <v>0</v>
      </c>
      <c r="AX43" s="389"/>
      <c r="AY43" s="389"/>
      <c r="AZ43" s="389">
        <v>88</v>
      </c>
      <c r="BA43" s="392">
        <v>0.69500000000000006</v>
      </c>
      <c r="BB43" s="390">
        <v>2.2350000000000003</v>
      </c>
      <c r="BC43" s="389">
        <v>102</v>
      </c>
      <c r="BD43" s="389">
        <v>101</v>
      </c>
      <c r="BE43" s="392">
        <v>0.99019607843137258</v>
      </c>
      <c r="BF43" s="389">
        <v>88</v>
      </c>
      <c r="BG43" s="390">
        <v>15</v>
      </c>
      <c r="BH43" s="390">
        <v>38</v>
      </c>
      <c r="BI43" s="390">
        <v>55</v>
      </c>
      <c r="BJ43" s="390">
        <v>57</v>
      </c>
      <c r="BK43" s="390">
        <v>41.25</v>
      </c>
      <c r="BL43" s="390">
        <v>42.57</v>
      </c>
      <c r="BM43" s="568"/>
      <c r="BN43" s="568"/>
      <c r="BO43" s="568">
        <v>30</v>
      </c>
      <c r="BP43" s="569" t="s">
        <v>78</v>
      </c>
      <c r="BQ43" s="569">
        <v>0.6473184742807121</v>
      </c>
      <c r="BR43" s="570" t="s">
        <v>303</v>
      </c>
      <c r="BS43" s="682">
        <v>165413</v>
      </c>
      <c r="BT43" s="569" t="s">
        <v>79</v>
      </c>
      <c r="BU43" s="573"/>
      <c r="BV43" s="569"/>
      <c r="BW43" s="573">
        <v>2</v>
      </c>
      <c r="BX43" s="569" t="s">
        <v>78</v>
      </c>
      <c r="BY43" s="572"/>
      <c r="BZ43" s="569"/>
      <c r="CA43" s="572" t="s">
        <v>708</v>
      </c>
      <c r="CB43" s="572" t="s">
        <v>708</v>
      </c>
      <c r="CC43" s="572">
        <v>4</v>
      </c>
      <c r="CD43" s="572"/>
      <c r="CE43" s="572">
        <v>3</v>
      </c>
      <c r="CF43" s="572"/>
      <c r="CL43" s="98">
        <f t="shared" si="0"/>
        <v>0.97</v>
      </c>
      <c r="CM43" s="409">
        <v>0.96530490774308753</v>
      </c>
    </row>
    <row r="44" spans="1:91" x14ac:dyDescent="0.25">
      <c r="A44" s="555" t="s">
        <v>628</v>
      </c>
      <c r="B44" s="386" t="s">
        <v>677</v>
      </c>
      <c r="C44" s="386" t="s">
        <v>678</v>
      </c>
      <c r="D44" s="386" t="s">
        <v>567</v>
      </c>
      <c r="E44" s="386" t="s">
        <v>568</v>
      </c>
      <c r="F44" s="387" t="s">
        <v>780</v>
      </c>
      <c r="G44" s="388" t="s">
        <v>133</v>
      </c>
      <c r="H44" s="389">
        <v>5</v>
      </c>
      <c r="I44" s="389">
        <v>5</v>
      </c>
      <c r="J44" s="389">
        <v>5</v>
      </c>
      <c r="K44" s="389">
        <v>1</v>
      </c>
      <c r="L44" s="390">
        <v>0</v>
      </c>
      <c r="M44" s="389">
        <v>5</v>
      </c>
      <c r="N44" s="576">
        <v>4</v>
      </c>
      <c r="O44" s="556">
        <v>0.8</v>
      </c>
      <c r="P44" s="576">
        <v>4</v>
      </c>
      <c r="Q44" s="576">
        <v>1</v>
      </c>
      <c r="R44" s="556">
        <v>0.25</v>
      </c>
      <c r="S44" s="576">
        <v>5</v>
      </c>
      <c r="T44" s="576">
        <v>2</v>
      </c>
      <c r="U44" s="556">
        <v>0.4</v>
      </c>
      <c r="V44" s="576">
        <v>5</v>
      </c>
      <c r="W44" s="576">
        <v>3</v>
      </c>
      <c r="X44" s="556">
        <v>0.6</v>
      </c>
      <c r="Y44" s="556">
        <v>0.2</v>
      </c>
      <c r="Z44" s="576">
        <v>5</v>
      </c>
      <c r="AA44" s="576">
        <v>5</v>
      </c>
      <c r="AB44" s="556">
        <v>1</v>
      </c>
      <c r="AC44" s="556">
        <v>0.4</v>
      </c>
      <c r="AD44" s="576">
        <v>5</v>
      </c>
      <c r="AE44" s="556">
        <v>1</v>
      </c>
      <c r="AF44" s="576">
        <v>5</v>
      </c>
      <c r="AG44" s="556">
        <v>1</v>
      </c>
      <c r="AH44" s="389">
        <v>0</v>
      </c>
      <c r="AI44" s="389">
        <v>0</v>
      </c>
      <c r="AJ44" s="389">
        <v>0</v>
      </c>
      <c r="AK44" s="392">
        <v>0</v>
      </c>
      <c r="AL44" s="389">
        <v>0</v>
      </c>
      <c r="AM44" s="392">
        <v>0</v>
      </c>
      <c r="AN44" s="389">
        <v>0</v>
      </c>
      <c r="AO44" s="392">
        <v>0</v>
      </c>
      <c r="AP44" s="389">
        <v>0</v>
      </c>
      <c r="AQ44" s="392">
        <v>0</v>
      </c>
      <c r="AR44" s="391">
        <v>0</v>
      </c>
      <c r="AS44" s="391">
        <v>0</v>
      </c>
      <c r="AT44" s="391">
        <v>0</v>
      </c>
      <c r="AU44" s="390">
        <v>275.8</v>
      </c>
      <c r="AV44" s="389">
        <v>5</v>
      </c>
      <c r="AW44" s="389">
        <v>1</v>
      </c>
      <c r="AX44" s="389">
        <v>0</v>
      </c>
      <c r="AY44" s="389">
        <v>28</v>
      </c>
      <c r="AZ44" s="389">
        <v>5</v>
      </c>
      <c r="BA44" s="392">
        <v>1</v>
      </c>
      <c r="BB44" s="390">
        <v>2.4</v>
      </c>
      <c r="BC44" s="389">
        <v>5</v>
      </c>
      <c r="BD44" s="389">
        <v>5</v>
      </c>
      <c r="BE44" s="392">
        <v>1</v>
      </c>
      <c r="BF44" s="389">
        <v>4</v>
      </c>
      <c r="BG44" s="390">
        <v>5</v>
      </c>
      <c r="BH44" s="390">
        <v>5</v>
      </c>
      <c r="BI44" s="390">
        <v>5</v>
      </c>
      <c r="BJ44" s="390">
        <v>4</v>
      </c>
      <c r="BK44" s="390">
        <v>4.75</v>
      </c>
      <c r="BL44" s="390">
        <v>4.8099999999999996</v>
      </c>
      <c r="BM44" s="568"/>
      <c r="BN44" s="568"/>
      <c r="BO44" s="568">
        <v>5</v>
      </c>
      <c r="BP44" s="569" t="s">
        <v>78</v>
      </c>
      <c r="BQ44" s="569">
        <v>1</v>
      </c>
      <c r="BR44" s="570" t="s">
        <v>303</v>
      </c>
      <c r="BS44" s="682">
        <v>38234</v>
      </c>
      <c r="BT44" s="569" t="s">
        <v>79</v>
      </c>
      <c r="BU44" s="573"/>
      <c r="BV44" s="569"/>
      <c r="BW44" s="573">
        <v>2</v>
      </c>
      <c r="BX44" s="569" t="s">
        <v>78</v>
      </c>
      <c r="BY44" s="572"/>
      <c r="BZ44" s="569"/>
      <c r="CA44" s="572" t="s">
        <v>709</v>
      </c>
      <c r="CB44" s="572" t="s">
        <v>708</v>
      </c>
      <c r="CC44" s="572">
        <v>4</v>
      </c>
      <c r="CD44" s="572"/>
      <c r="CE44" s="572">
        <v>2.5</v>
      </c>
      <c r="CF44" s="572"/>
      <c r="CL44" s="98">
        <f t="shared" si="0"/>
        <v>1</v>
      </c>
      <c r="CM44" s="410">
        <v>0.99993321386035017</v>
      </c>
    </row>
    <row r="45" spans="1:91" x14ac:dyDescent="0.25">
      <c r="A45" s="555" t="s">
        <v>628</v>
      </c>
      <c r="B45" s="386" t="s">
        <v>679</v>
      </c>
      <c r="C45" s="386" t="s">
        <v>680</v>
      </c>
      <c r="D45" s="386" t="s">
        <v>569</v>
      </c>
      <c r="E45" s="386" t="s">
        <v>781</v>
      </c>
      <c r="F45" s="387" t="s">
        <v>782</v>
      </c>
      <c r="G45" s="388" t="s">
        <v>133</v>
      </c>
      <c r="H45" s="389">
        <v>19</v>
      </c>
      <c r="I45" s="389">
        <v>13</v>
      </c>
      <c r="J45" s="389">
        <v>15</v>
      </c>
      <c r="K45" s="389">
        <v>4</v>
      </c>
      <c r="L45" s="390">
        <v>0</v>
      </c>
      <c r="M45" s="389">
        <v>19</v>
      </c>
      <c r="N45" s="576">
        <v>16</v>
      </c>
      <c r="O45" s="556">
        <v>0.84210526315789469</v>
      </c>
      <c r="P45" s="576">
        <v>7</v>
      </c>
      <c r="Q45" s="576">
        <v>0</v>
      </c>
      <c r="R45" s="556">
        <v>0</v>
      </c>
      <c r="S45" s="576">
        <v>7</v>
      </c>
      <c r="T45" s="576">
        <v>0</v>
      </c>
      <c r="U45" s="556">
        <v>0</v>
      </c>
      <c r="V45" s="576">
        <v>7</v>
      </c>
      <c r="W45" s="576">
        <v>0</v>
      </c>
      <c r="X45" s="556">
        <v>0</v>
      </c>
      <c r="Y45" s="556">
        <v>0.125</v>
      </c>
      <c r="Z45" s="576">
        <v>15</v>
      </c>
      <c r="AA45" s="576">
        <v>15</v>
      </c>
      <c r="AB45" s="556">
        <v>1</v>
      </c>
      <c r="AC45" s="556">
        <v>0.36</v>
      </c>
      <c r="AD45" s="576">
        <v>11</v>
      </c>
      <c r="AE45" s="556">
        <v>0.73333333333333328</v>
      </c>
      <c r="AF45" s="576">
        <v>15</v>
      </c>
      <c r="AG45" s="556">
        <v>1</v>
      </c>
      <c r="AH45" s="389">
        <v>1</v>
      </c>
      <c r="AI45" s="389">
        <v>0</v>
      </c>
      <c r="AJ45" s="389">
        <v>0</v>
      </c>
      <c r="AK45" s="392">
        <v>0</v>
      </c>
      <c r="AL45" s="389">
        <v>0</v>
      </c>
      <c r="AM45" s="392">
        <v>0</v>
      </c>
      <c r="AN45" s="389">
        <v>0</v>
      </c>
      <c r="AO45" s="392">
        <v>0</v>
      </c>
      <c r="AP45" s="389">
        <v>0</v>
      </c>
      <c r="AQ45" s="392">
        <v>0</v>
      </c>
      <c r="AR45" s="391">
        <v>0</v>
      </c>
      <c r="AS45" s="391">
        <v>2.5500000000000002E-3</v>
      </c>
      <c r="AT45" s="391">
        <v>2.5500000000000002E-3</v>
      </c>
      <c r="AU45" s="390">
        <v>5.54</v>
      </c>
      <c r="AV45" s="389">
        <v>9</v>
      </c>
      <c r="AW45" s="389">
        <v>1</v>
      </c>
      <c r="AX45" s="389"/>
      <c r="AY45" s="389"/>
      <c r="AZ45" s="389">
        <v>13</v>
      </c>
      <c r="BA45" s="392">
        <v>1</v>
      </c>
      <c r="BB45" s="390">
        <v>2.6399999999999997</v>
      </c>
      <c r="BC45" s="389">
        <v>13</v>
      </c>
      <c r="BD45" s="389">
        <v>13</v>
      </c>
      <c r="BE45" s="392">
        <v>1</v>
      </c>
      <c r="BF45" s="389">
        <v>10</v>
      </c>
      <c r="BG45" s="390">
        <v>9</v>
      </c>
      <c r="BH45" s="390">
        <v>7</v>
      </c>
      <c r="BI45" s="390">
        <v>7</v>
      </c>
      <c r="BJ45" s="390">
        <v>8</v>
      </c>
      <c r="BK45" s="390">
        <v>7.75</v>
      </c>
      <c r="BL45" s="390">
        <v>7.7700000000000005</v>
      </c>
      <c r="BM45" s="568"/>
      <c r="BN45" s="568"/>
      <c r="BO45" s="568">
        <v>9</v>
      </c>
      <c r="BP45" s="569" t="s">
        <v>78</v>
      </c>
      <c r="BQ45" s="569">
        <v>1</v>
      </c>
      <c r="BR45" s="570" t="s">
        <v>303</v>
      </c>
      <c r="BS45" s="682">
        <v>70090</v>
      </c>
      <c r="BT45" s="569" t="s">
        <v>79</v>
      </c>
      <c r="BU45" s="573"/>
      <c r="BV45" s="569"/>
      <c r="BW45" s="573">
        <v>2</v>
      </c>
      <c r="BX45" s="569" t="s">
        <v>78</v>
      </c>
      <c r="BY45" s="572"/>
      <c r="BZ45" s="569"/>
      <c r="CA45" s="572" t="s">
        <v>708</v>
      </c>
      <c r="CB45" s="572" t="s">
        <v>708</v>
      </c>
      <c r="CC45" s="572">
        <v>4</v>
      </c>
      <c r="CD45" s="572"/>
      <c r="CE45" s="572">
        <v>3</v>
      </c>
      <c r="CF45" s="572"/>
      <c r="CL45" s="98">
        <f t="shared" si="0"/>
        <v>1</v>
      </c>
      <c r="CM45" s="409">
        <v>1</v>
      </c>
    </row>
    <row r="46" spans="1:91" x14ac:dyDescent="0.25">
      <c r="A46" s="555" t="s">
        <v>628</v>
      </c>
      <c r="B46" s="386" t="s">
        <v>570</v>
      </c>
      <c r="C46" s="386" t="s">
        <v>681</v>
      </c>
      <c r="D46" s="386" t="s">
        <v>570</v>
      </c>
      <c r="E46" s="386" t="s">
        <v>571</v>
      </c>
      <c r="F46" s="387" t="s">
        <v>783</v>
      </c>
      <c r="G46" s="388" t="s">
        <v>133</v>
      </c>
      <c r="H46" s="389">
        <v>12</v>
      </c>
      <c r="I46" s="389">
        <v>12</v>
      </c>
      <c r="J46" s="389">
        <v>12</v>
      </c>
      <c r="K46" s="389">
        <v>3</v>
      </c>
      <c r="L46" s="390">
        <v>0</v>
      </c>
      <c r="M46" s="389">
        <v>11</v>
      </c>
      <c r="N46" s="576">
        <v>10</v>
      </c>
      <c r="O46" s="556">
        <v>0.91</v>
      </c>
      <c r="P46" s="576">
        <v>9</v>
      </c>
      <c r="Q46" s="576">
        <v>2</v>
      </c>
      <c r="R46" s="556">
        <v>0.22</v>
      </c>
      <c r="S46" s="576">
        <v>10</v>
      </c>
      <c r="T46" s="576">
        <v>2</v>
      </c>
      <c r="U46" s="556">
        <v>0.2</v>
      </c>
      <c r="V46" s="576">
        <v>10</v>
      </c>
      <c r="W46" s="576">
        <v>4</v>
      </c>
      <c r="X46" s="556">
        <v>0.4</v>
      </c>
      <c r="Y46" s="556">
        <v>0.2</v>
      </c>
      <c r="Z46" s="576">
        <v>12</v>
      </c>
      <c r="AA46" s="576">
        <v>12</v>
      </c>
      <c r="AB46" s="556">
        <v>1</v>
      </c>
      <c r="AC46" s="556">
        <v>0.33</v>
      </c>
      <c r="AD46" s="576">
        <v>11</v>
      </c>
      <c r="AE46" s="556">
        <v>0.91666666666666663</v>
      </c>
      <c r="AF46" s="576">
        <v>12</v>
      </c>
      <c r="AG46" s="556">
        <v>1</v>
      </c>
      <c r="AH46" s="389">
        <v>1</v>
      </c>
      <c r="AI46" s="389">
        <v>0</v>
      </c>
      <c r="AJ46" s="389">
        <v>0</v>
      </c>
      <c r="AK46" s="392">
        <v>0</v>
      </c>
      <c r="AL46" s="389">
        <v>0</v>
      </c>
      <c r="AM46" s="392">
        <v>0</v>
      </c>
      <c r="AN46" s="389">
        <v>0</v>
      </c>
      <c r="AO46" s="392">
        <v>0</v>
      </c>
      <c r="AP46" s="389">
        <v>0</v>
      </c>
      <c r="AQ46" s="392">
        <v>0</v>
      </c>
      <c r="AR46" s="391">
        <v>0</v>
      </c>
      <c r="AS46" s="391">
        <v>0</v>
      </c>
      <c r="AT46" s="391">
        <v>0</v>
      </c>
      <c r="AU46" s="390">
        <v>52</v>
      </c>
      <c r="AV46" s="389">
        <v>10</v>
      </c>
      <c r="AW46" s="389">
        <v>1</v>
      </c>
      <c r="AX46" s="389">
        <v>1</v>
      </c>
      <c r="AY46" s="389">
        <v>40</v>
      </c>
      <c r="AZ46" s="389">
        <v>12</v>
      </c>
      <c r="BA46" s="392">
        <v>1</v>
      </c>
      <c r="BB46" s="390">
        <v>2</v>
      </c>
      <c r="BC46" s="389">
        <v>12</v>
      </c>
      <c r="BD46" s="389">
        <v>12</v>
      </c>
      <c r="BE46" s="392">
        <v>1</v>
      </c>
      <c r="BF46" s="389">
        <v>10</v>
      </c>
      <c r="BG46" s="390">
        <v>10</v>
      </c>
      <c r="BH46" s="390">
        <v>10</v>
      </c>
      <c r="BI46" s="390">
        <v>10</v>
      </c>
      <c r="BJ46" s="390">
        <v>7</v>
      </c>
      <c r="BK46" s="390">
        <v>9.25</v>
      </c>
      <c r="BL46" s="390">
        <v>9.19</v>
      </c>
      <c r="BM46" s="568"/>
      <c r="BN46" s="568"/>
      <c r="BO46" s="568">
        <v>10</v>
      </c>
      <c r="BP46" s="569" t="s">
        <v>78</v>
      </c>
      <c r="BQ46" s="569">
        <v>1</v>
      </c>
      <c r="BR46" s="570" t="s">
        <v>303</v>
      </c>
      <c r="BS46" s="682">
        <v>9473</v>
      </c>
      <c r="BT46" s="569" t="s">
        <v>79</v>
      </c>
      <c r="BU46" s="573"/>
      <c r="BV46" s="569"/>
      <c r="BW46" s="573">
        <v>2</v>
      </c>
      <c r="BX46" s="569" t="s">
        <v>78</v>
      </c>
      <c r="BY46" s="572"/>
      <c r="BZ46" s="569"/>
      <c r="CA46" s="572" t="s">
        <v>708</v>
      </c>
      <c r="CB46" s="572" t="s">
        <v>708</v>
      </c>
      <c r="CC46" s="572">
        <v>4</v>
      </c>
      <c r="CD46" s="572"/>
      <c r="CE46" s="572">
        <v>3</v>
      </c>
      <c r="CF46" s="572"/>
      <c r="CL46" s="98">
        <f t="shared" si="0"/>
        <v>1</v>
      </c>
      <c r="CM46" s="410">
        <v>1</v>
      </c>
    </row>
    <row r="47" spans="1:91" x14ac:dyDescent="0.25">
      <c r="A47" s="555" t="s">
        <v>628</v>
      </c>
      <c r="B47" s="386" t="s">
        <v>570</v>
      </c>
      <c r="C47" s="386" t="s">
        <v>682</v>
      </c>
      <c r="D47" s="386" t="s">
        <v>570</v>
      </c>
      <c r="E47" s="386" t="s">
        <v>572</v>
      </c>
      <c r="F47" s="387" t="s">
        <v>784</v>
      </c>
      <c r="G47" s="388" t="s">
        <v>133</v>
      </c>
      <c r="H47" s="389">
        <v>72</v>
      </c>
      <c r="I47" s="389">
        <v>28</v>
      </c>
      <c r="J47" s="389">
        <v>36</v>
      </c>
      <c r="K47" s="389">
        <v>17</v>
      </c>
      <c r="L47" s="390">
        <v>0</v>
      </c>
      <c r="M47" s="389">
        <v>70</v>
      </c>
      <c r="N47" s="576">
        <v>70</v>
      </c>
      <c r="O47" s="556">
        <v>1</v>
      </c>
      <c r="P47" s="576">
        <v>33</v>
      </c>
      <c r="Q47" s="576">
        <v>9</v>
      </c>
      <c r="R47" s="556">
        <v>0.27</v>
      </c>
      <c r="S47" s="576">
        <v>33</v>
      </c>
      <c r="T47" s="576">
        <v>11</v>
      </c>
      <c r="U47" s="556">
        <v>0.33</v>
      </c>
      <c r="V47" s="576">
        <v>33</v>
      </c>
      <c r="W47" s="576">
        <v>17</v>
      </c>
      <c r="X47" s="556">
        <v>0.52</v>
      </c>
      <c r="Y47" s="556">
        <v>0.33</v>
      </c>
      <c r="Z47" s="576">
        <v>36</v>
      </c>
      <c r="AA47" s="576">
        <v>36</v>
      </c>
      <c r="AB47" s="556">
        <v>1</v>
      </c>
      <c r="AC47" s="556">
        <v>0.18</v>
      </c>
      <c r="AD47" s="576">
        <v>35</v>
      </c>
      <c r="AE47" s="556">
        <v>0.97222222222222221</v>
      </c>
      <c r="AF47" s="576">
        <v>36</v>
      </c>
      <c r="AG47" s="556">
        <v>1</v>
      </c>
      <c r="AH47" s="389">
        <v>15</v>
      </c>
      <c r="AI47" s="389">
        <v>0</v>
      </c>
      <c r="AJ47" s="389">
        <v>0</v>
      </c>
      <c r="AK47" s="392">
        <v>0</v>
      </c>
      <c r="AL47" s="389">
        <v>0</v>
      </c>
      <c r="AM47" s="392">
        <v>0</v>
      </c>
      <c r="AN47" s="389">
        <v>0</v>
      </c>
      <c r="AO47" s="392">
        <v>0</v>
      </c>
      <c r="AP47" s="389">
        <v>0</v>
      </c>
      <c r="AQ47" s="392">
        <v>0</v>
      </c>
      <c r="AR47" s="391">
        <v>0</v>
      </c>
      <c r="AS47" s="391">
        <v>0</v>
      </c>
      <c r="AT47" s="391">
        <v>0</v>
      </c>
      <c r="AU47" s="390">
        <v>121.14</v>
      </c>
      <c r="AV47" s="389">
        <v>22</v>
      </c>
      <c r="AW47" s="389">
        <v>1</v>
      </c>
      <c r="AX47" s="389">
        <v>2</v>
      </c>
      <c r="AY47" s="389">
        <v>275</v>
      </c>
      <c r="AZ47" s="389">
        <v>28</v>
      </c>
      <c r="BA47" s="392">
        <v>1</v>
      </c>
      <c r="BB47" s="390">
        <v>1.82</v>
      </c>
      <c r="BC47" s="389">
        <v>28</v>
      </c>
      <c r="BD47" s="389">
        <v>28</v>
      </c>
      <c r="BE47" s="392">
        <v>1</v>
      </c>
      <c r="BF47" s="389">
        <v>27</v>
      </c>
      <c r="BG47" s="390">
        <v>25</v>
      </c>
      <c r="BH47" s="390">
        <v>24</v>
      </c>
      <c r="BI47" s="390">
        <v>24</v>
      </c>
      <c r="BJ47" s="390">
        <v>22</v>
      </c>
      <c r="BK47" s="390">
        <v>23.75</v>
      </c>
      <c r="BL47" s="390">
        <v>23.68</v>
      </c>
      <c r="BM47" s="568"/>
      <c r="BN47" s="568"/>
      <c r="BO47" s="568">
        <v>19</v>
      </c>
      <c r="BP47" s="569" t="s">
        <v>78</v>
      </c>
      <c r="BQ47" s="569">
        <v>0.99998635333933783</v>
      </c>
      <c r="BR47" s="570" t="s">
        <v>303</v>
      </c>
      <c r="BS47" s="682">
        <v>47297</v>
      </c>
      <c r="BT47" s="569" t="s">
        <v>79</v>
      </c>
      <c r="BU47" s="573"/>
      <c r="BV47" s="569"/>
      <c r="BW47" s="573">
        <v>2</v>
      </c>
      <c r="BX47" s="569" t="s">
        <v>78</v>
      </c>
      <c r="BY47" s="572"/>
      <c r="BZ47" s="569"/>
      <c r="CA47" s="572" t="s">
        <v>708</v>
      </c>
      <c r="CB47" s="572" t="s">
        <v>708</v>
      </c>
      <c r="CC47" s="572">
        <v>4</v>
      </c>
      <c r="CD47" s="572"/>
      <c r="CE47" s="572">
        <v>3</v>
      </c>
      <c r="CF47" s="572"/>
      <c r="CL47" s="98">
        <f t="shared" si="0"/>
        <v>0.75</v>
      </c>
      <c r="CM47" s="409">
        <v>0.75210340001646503</v>
      </c>
    </row>
    <row r="48" spans="1:91" x14ac:dyDescent="0.25">
      <c r="A48" s="555" t="s">
        <v>628</v>
      </c>
      <c r="B48" s="386" t="s">
        <v>570</v>
      </c>
      <c r="C48" s="386" t="s">
        <v>683</v>
      </c>
      <c r="D48" s="386" t="s">
        <v>570</v>
      </c>
      <c r="E48" s="386" t="s">
        <v>573</v>
      </c>
      <c r="F48" s="387" t="s">
        <v>785</v>
      </c>
      <c r="G48" s="388" t="s">
        <v>124</v>
      </c>
      <c r="H48" s="389">
        <v>382</v>
      </c>
      <c r="I48" s="389">
        <v>261</v>
      </c>
      <c r="J48" s="389">
        <v>285</v>
      </c>
      <c r="K48" s="389">
        <v>256</v>
      </c>
      <c r="L48" s="390">
        <v>0</v>
      </c>
      <c r="M48" s="389">
        <v>250</v>
      </c>
      <c r="N48" s="576">
        <v>226</v>
      </c>
      <c r="O48" s="556">
        <v>0.9</v>
      </c>
      <c r="P48" s="576">
        <v>188</v>
      </c>
      <c r="Q48" s="576">
        <v>47</v>
      </c>
      <c r="R48" s="556">
        <v>0.25</v>
      </c>
      <c r="S48" s="576">
        <v>205</v>
      </c>
      <c r="T48" s="576">
        <v>24</v>
      </c>
      <c r="U48" s="556">
        <v>0.12</v>
      </c>
      <c r="V48" s="576">
        <v>205</v>
      </c>
      <c r="W48" s="576">
        <v>66</v>
      </c>
      <c r="X48" s="556">
        <v>0.32</v>
      </c>
      <c r="Y48" s="556">
        <v>0.66</v>
      </c>
      <c r="Z48" s="576">
        <v>285</v>
      </c>
      <c r="AA48" s="576">
        <v>271</v>
      </c>
      <c r="AB48" s="556">
        <v>0.9508771929824561</v>
      </c>
      <c r="AC48" s="556">
        <v>0.44</v>
      </c>
      <c r="AD48" s="576">
        <v>225</v>
      </c>
      <c r="AE48" s="556">
        <v>0.78947368421052633</v>
      </c>
      <c r="AF48" s="576">
        <v>272</v>
      </c>
      <c r="AG48" s="556">
        <v>0.95438596491228067</v>
      </c>
      <c r="AH48" s="389">
        <v>226</v>
      </c>
      <c r="AI48" s="389">
        <v>3.88</v>
      </c>
      <c r="AJ48" s="389">
        <v>5</v>
      </c>
      <c r="AK48" s="392">
        <v>0.02</v>
      </c>
      <c r="AL48" s="389">
        <v>7</v>
      </c>
      <c r="AM48" s="392">
        <v>0.03</v>
      </c>
      <c r="AN48" s="389">
        <v>2</v>
      </c>
      <c r="AO48" s="392">
        <v>0.01</v>
      </c>
      <c r="AP48" s="389">
        <v>14</v>
      </c>
      <c r="AQ48" s="392">
        <v>0.06</v>
      </c>
      <c r="AR48" s="391">
        <v>0</v>
      </c>
      <c r="AS48" s="391">
        <v>0</v>
      </c>
      <c r="AT48" s="391">
        <v>0</v>
      </c>
      <c r="AU48" s="390">
        <v>41.07</v>
      </c>
      <c r="AV48" s="389">
        <v>0</v>
      </c>
      <c r="AW48" s="389">
        <v>1</v>
      </c>
      <c r="AX48" s="389">
        <v>0</v>
      </c>
      <c r="AY48" s="389">
        <v>0</v>
      </c>
      <c r="AZ48" s="389">
        <v>185</v>
      </c>
      <c r="BA48" s="392">
        <v>0.71</v>
      </c>
      <c r="BB48" s="390">
        <v>1.68</v>
      </c>
      <c r="BC48" s="389">
        <v>260</v>
      </c>
      <c r="BD48" s="389">
        <v>260</v>
      </c>
      <c r="BE48" s="392">
        <v>1</v>
      </c>
      <c r="BF48" s="389">
        <v>155</v>
      </c>
      <c r="BG48" s="390">
        <v>58</v>
      </c>
      <c r="BH48" s="390">
        <v>61</v>
      </c>
      <c r="BI48" s="390">
        <v>85</v>
      </c>
      <c r="BJ48" s="390">
        <v>105</v>
      </c>
      <c r="BK48" s="390">
        <v>77.25</v>
      </c>
      <c r="BL48" s="390">
        <v>79.510000000000005</v>
      </c>
      <c r="BM48" s="568"/>
      <c r="BN48" s="568"/>
      <c r="BO48" s="568">
        <v>150</v>
      </c>
      <c r="BP48" s="569" t="s">
        <v>78</v>
      </c>
      <c r="BQ48" s="569">
        <v>1</v>
      </c>
      <c r="BR48" s="570" t="s">
        <v>303</v>
      </c>
      <c r="BS48" s="682">
        <v>40634</v>
      </c>
      <c r="BT48" s="569" t="s">
        <v>79</v>
      </c>
      <c r="BU48" s="573"/>
      <c r="BV48" s="569"/>
      <c r="BW48" s="573">
        <v>2</v>
      </c>
      <c r="BX48" s="569" t="s">
        <v>78</v>
      </c>
      <c r="BY48" s="572"/>
      <c r="BZ48" s="569"/>
      <c r="CA48" s="572" t="s">
        <v>708</v>
      </c>
      <c r="CB48" s="572" t="s">
        <v>708</v>
      </c>
      <c r="CC48" s="572">
        <v>4</v>
      </c>
      <c r="CD48" s="572"/>
      <c r="CE48" s="572">
        <v>3</v>
      </c>
      <c r="CF48" s="572"/>
      <c r="CL48" s="98">
        <f t="shared" si="0"/>
        <v>1</v>
      </c>
      <c r="CM48" s="410">
        <v>0.99654624450016993</v>
      </c>
    </row>
    <row r="49" spans="1:91" x14ac:dyDescent="0.25">
      <c r="A49" s="555" t="s">
        <v>628</v>
      </c>
      <c r="B49" s="386" t="s">
        <v>570</v>
      </c>
      <c r="C49" s="386" t="s">
        <v>684</v>
      </c>
      <c r="D49" s="386" t="s">
        <v>570</v>
      </c>
      <c r="E49" s="386" t="s">
        <v>786</v>
      </c>
      <c r="F49" s="387" t="s">
        <v>787</v>
      </c>
      <c r="G49" s="388" t="s">
        <v>280</v>
      </c>
      <c r="H49" s="389">
        <v>21</v>
      </c>
      <c r="I49" s="389">
        <v>11</v>
      </c>
      <c r="J49" s="389">
        <v>11</v>
      </c>
      <c r="K49" s="389">
        <v>15</v>
      </c>
      <c r="L49" s="390">
        <v>0</v>
      </c>
      <c r="M49" s="389">
        <v>20</v>
      </c>
      <c r="N49" s="576">
        <v>19</v>
      </c>
      <c r="O49" s="556">
        <v>0.95</v>
      </c>
      <c r="P49" s="576">
        <v>7</v>
      </c>
      <c r="Q49" s="576">
        <v>2</v>
      </c>
      <c r="R49" s="556">
        <v>0.28999999999999998</v>
      </c>
      <c r="S49" s="576">
        <v>7</v>
      </c>
      <c r="T49" s="576">
        <v>2</v>
      </c>
      <c r="U49" s="556">
        <v>0.28999999999999998</v>
      </c>
      <c r="V49" s="576">
        <v>7</v>
      </c>
      <c r="W49" s="576">
        <v>4</v>
      </c>
      <c r="X49" s="556">
        <v>0.56999999999999995</v>
      </c>
      <c r="Y49" s="556">
        <v>0.71</v>
      </c>
      <c r="Z49" s="576">
        <v>11</v>
      </c>
      <c r="AA49" s="576">
        <v>11</v>
      </c>
      <c r="AB49" s="556">
        <v>1</v>
      </c>
      <c r="AC49" s="556">
        <v>0.45</v>
      </c>
      <c r="AD49" s="576">
        <v>10</v>
      </c>
      <c r="AE49" s="556">
        <v>0.90909090909090906</v>
      </c>
      <c r="AF49" s="576">
        <v>11</v>
      </c>
      <c r="AG49" s="556">
        <v>1</v>
      </c>
      <c r="AH49" s="389">
        <v>13</v>
      </c>
      <c r="AI49" s="389">
        <v>0</v>
      </c>
      <c r="AJ49" s="389">
        <v>0</v>
      </c>
      <c r="AK49" s="392">
        <v>0</v>
      </c>
      <c r="AL49" s="389">
        <v>1</v>
      </c>
      <c r="AM49" s="392">
        <v>0.08</v>
      </c>
      <c r="AN49" s="389">
        <v>0</v>
      </c>
      <c r="AO49" s="392">
        <v>0</v>
      </c>
      <c r="AP49" s="389">
        <v>1</v>
      </c>
      <c r="AQ49" s="392">
        <v>0.08</v>
      </c>
      <c r="AR49" s="391">
        <v>0</v>
      </c>
      <c r="AS49" s="391">
        <v>0</v>
      </c>
      <c r="AT49" s="391">
        <v>0</v>
      </c>
      <c r="AU49" s="390">
        <v>44.48</v>
      </c>
      <c r="AV49" s="388">
        <v>0</v>
      </c>
      <c r="AW49" s="388">
        <v>1</v>
      </c>
      <c r="AX49" s="388">
        <v>9</v>
      </c>
      <c r="AY49" s="388">
        <v>34</v>
      </c>
      <c r="AZ49" s="389">
        <v>6</v>
      </c>
      <c r="BA49" s="392">
        <v>0.55000000000000004</v>
      </c>
      <c r="BB49" s="390">
        <v>1</v>
      </c>
      <c r="BC49" s="389">
        <v>11</v>
      </c>
      <c r="BD49" s="389">
        <v>11</v>
      </c>
      <c r="BE49" s="392">
        <v>1</v>
      </c>
      <c r="BF49" s="389">
        <v>10</v>
      </c>
      <c r="BG49" s="390">
        <v>6</v>
      </c>
      <c r="BH49" s="390">
        <v>6</v>
      </c>
      <c r="BI49" s="390">
        <v>6</v>
      </c>
      <c r="BJ49" s="390">
        <v>4</v>
      </c>
      <c r="BK49" s="390">
        <v>5.5</v>
      </c>
      <c r="BL49" s="390">
        <v>5.45</v>
      </c>
      <c r="BM49" s="568"/>
      <c r="BN49" s="568"/>
      <c r="BO49" s="568">
        <v>6</v>
      </c>
      <c r="BP49" s="569" t="s">
        <v>78</v>
      </c>
      <c r="BQ49" s="569">
        <v>1</v>
      </c>
      <c r="BR49" s="570" t="s">
        <v>303</v>
      </c>
      <c r="BS49" s="682">
        <v>36453</v>
      </c>
      <c r="BT49" s="569" t="s">
        <v>79</v>
      </c>
      <c r="BU49" s="573"/>
      <c r="BV49" s="569"/>
      <c r="BW49" s="573">
        <v>2</v>
      </c>
      <c r="BX49" s="569" t="s">
        <v>78</v>
      </c>
      <c r="BY49" s="572"/>
      <c r="BZ49" s="569"/>
      <c r="CA49" s="572" t="s">
        <v>708</v>
      </c>
      <c r="CB49" s="572" t="s">
        <v>708</v>
      </c>
      <c r="CC49" s="572">
        <v>4</v>
      </c>
      <c r="CD49" s="572"/>
      <c r="CE49" s="572">
        <v>3</v>
      </c>
      <c r="CF49" s="572"/>
      <c r="CL49" s="98">
        <f t="shared" si="0"/>
        <v>0.87</v>
      </c>
      <c r="CM49" s="409">
        <v>0.87393010536724036</v>
      </c>
    </row>
    <row r="50" spans="1:91" x14ac:dyDescent="0.25">
      <c r="A50" s="555" t="s">
        <v>628</v>
      </c>
      <c r="B50" s="386" t="s">
        <v>570</v>
      </c>
      <c r="C50" s="386" t="s">
        <v>685</v>
      </c>
      <c r="D50" s="386" t="s">
        <v>570</v>
      </c>
      <c r="E50" s="386" t="s">
        <v>574</v>
      </c>
      <c r="F50" s="387" t="s">
        <v>788</v>
      </c>
      <c r="G50" s="388" t="s">
        <v>133</v>
      </c>
      <c r="H50" s="389">
        <v>21</v>
      </c>
      <c r="I50" s="389">
        <v>21</v>
      </c>
      <c r="J50" s="389">
        <v>21</v>
      </c>
      <c r="K50" s="389">
        <v>5</v>
      </c>
      <c r="L50" s="390">
        <v>0</v>
      </c>
      <c r="M50" s="389">
        <v>20</v>
      </c>
      <c r="N50" s="576">
        <v>19</v>
      </c>
      <c r="O50" s="556">
        <v>0.95</v>
      </c>
      <c r="P50" s="576">
        <v>19</v>
      </c>
      <c r="Q50" s="576">
        <v>2</v>
      </c>
      <c r="R50" s="556">
        <v>0.11</v>
      </c>
      <c r="S50" s="576">
        <v>19</v>
      </c>
      <c r="T50" s="576">
        <v>13</v>
      </c>
      <c r="U50" s="556">
        <v>0.68</v>
      </c>
      <c r="V50" s="576">
        <v>19</v>
      </c>
      <c r="W50" s="576">
        <v>14</v>
      </c>
      <c r="X50" s="556">
        <v>0.74</v>
      </c>
      <c r="Y50" s="556">
        <v>0.32</v>
      </c>
      <c r="Z50" s="576">
        <v>21</v>
      </c>
      <c r="AA50" s="576">
        <v>21</v>
      </c>
      <c r="AB50" s="556">
        <v>1</v>
      </c>
      <c r="AC50" s="556">
        <v>0.24</v>
      </c>
      <c r="AD50" s="576">
        <v>21</v>
      </c>
      <c r="AE50" s="556">
        <v>1</v>
      </c>
      <c r="AF50" s="576">
        <v>21</v>
      </c>
      <c r="AG50" s="556">
        <v>1</v>
      </c>
      <c r="AH50" s="389">
        <v>3</v>
      </c>
      <c r="AI50" s="389">
        <v>0</v>
      </c>
      <c r="AJ50" s="389">
        <v>0</v>
      </c>
      <c r="AK50" s="392">
        <v>0</v>
      </c>
      <c r="AL50" s="389">
        <v>0</v>
      </c>
      <c r="AM50" s="392">
        <v>0</v>
      </c>
      <c r="AN50" s="389">
        <v>2</v>
      </c>
      <c r="AO50" s="392">
        <v>0.67</v>
      </c>
      <c r="AP50" s="389">
        <v>2</v>
      </c>
      <c r="AQ50" s="392">
        <v>0.67</v>
      </c>
      <c r="AR50" s="391">
        <v>0</v>
      </c>
      <c r="AS50" s="391">
        <v>0</v>
      </c>
      <c r="AT50" s="391">
        <v>0</v>
      </c>
      <c r="AU50" s="390">
        <v>145.76</v>
      </c>
      <c r="AV50" s="388">
        <v>19</v>
      </c>
      <c r="AW50" s="388">
        <v>1</v>
      </c>
      <c r="AX50" s="388">
        <v>1</v>
      </c>
      <c r="AY50" s="388">
        <v>125</v>
      </c>
      <c r="AZ50" s="389">
        <v>21</v>
      </c>
      <c r="BA50" s="392">
        <v>1</v>
      </c>
      <c r="BB50" s="390">
        <v>2.38</v>
      </c>
      <c r="BC50" s="389">
        <v>21</v>
      </c>
      <c r="BD50" s="389">
        <v>21</v>
      </c>
      <c r="BE50" s="392">
        <v>1</v>
      </c>
      <c r="BF50" s="389">
        <v>19</v>
      </c>
      <c r="BG50" s="390">
        <v>19</v>
      </c>
      <c r="BH50" s="390">
        <v>15</v>
      </c>
      <c r="BI50" s="390">
        <v>16</v>
      </c>
      <c r="BJ50" s="390">
        <v>16</v>
      </c>
      <c r="BK50" s="390">
        <v>16.5</v>
      </c>
      <c r="BL50" s="390">
        <v>16.52</v>
      </c>
      <c r="BM50" s="568"/>
      <c r="BN50" s="568"/>
      <c r="BO50" s="568">
        <v>18</v>
      </c>
      <c r="BP50" s="569" t="s">
        <v>78</v>
      </c>
      <c r="BQ50" s="569">
        <v>1</v>
      </c>
      <c r="BR50" s="570" t="s">
        <v>303</v>
      </c>
      <c r="BS50" s="682">
        <v>115109</v>
      </c>
      <c r="BT50" s="569" t="s">
        <v>79</v>
      </c>
      <c r="BU50" s="573"/>
      <c r="BV50" s="569"/>
      <c r="BW50" s="573">
        <v>2</v>
      </c>
      <c r="BX50" s="569" t="s">
        <v>78</v>
      </c>
      <c r="BY50" s="572"/>
      <c r="BZ50" s="569"/>
      <c r="CA50" s="572" t="s">
        <v>708</v>
      </c>
      <c r="CB50" s="572" t="s">
        <v>708</v>
      </c>
      <c r="CC50" s="572">
        <v>4</v>
      </c>
      <c r="CD50" s="572"/>
      <c r="CE50" s="572">
        <v>3</v>
      </c>
      <c r="CF50" s="572"/>
      <c r="CL50" s="98">
        <f t="shared" si="0"/>
        <v>0.99</v>
      </c>
      <c r="CM50" s="410">
        <v>0.9907011506239789</v>
      </c>
    </row>
    <row r="51" spans="1:91" x14ac:dyDescent="0.25">
      <c r="A51" s="555" t="s">
        <v>628</v>
      </c>
      <c r="B51" s="386" t="s">
        <v>570</v>
      </c>
      <c r="C51" s="386" t="s">
        <v>686</v>
      </c>
      <c r="D51" s="386" t="s">
        <v>570</v>
      </c>
      <c r="E51" s="386" t="s">
        <v>789</v>
      </c>
      <c r="F51" s="387" t="s">
        <v>790</v>
      </c>
      <c r="G51" s="388" t="s">
        <v>280</v>
      </c>
      <c r="H51" s="389">
        <v>17</v>
      </c>
      <c r="I51" s="389">
        <v>16</v>
      </c>
      <c r="J51" s="389">
        <v>17</v>
      </c>
      <c r="K51" s="389">
        <v>9</v>
      </c>
      <c r="L51" s="390">
        <v>0</v>
      </c>
      <c r="M51" s="389">
        <v>16</v>
      </c>
      <c r="N51" s="576">
        <v>16</v>
      </c>
      <c r="O51" s="556">
        <v>1</v>
      </c>
      <c r="P51" s="576">
        <v>6</v>
      </c>
      <c r="Q51" s="576">
        <v>2</v>
      </c>
      <c r="R51" s="556">
        <v>0.33</v>
      </c>
      <c r="S51" s="576">
        <v>9</v>
      </c>
      <c r="T51" s="576">
        <v>1</v>
      </c>
      <c r="U51" s="556">
        <v>0.11</v>
      </c>
      <c r="V51" s="576">
        <v>9</v>
      </c>
      <c r="W51" s="576">
        <v>4</v>
      </c>
      <c r="X51" s="556">
        <v>0.44</v>
      </c>
      <c r="Y51" s="556">
        <v>0.56000000000000005</v>
      </c>
      <c r="Z51" s="576">
        <v>17</v>
      </c>
      <c r="AA51" s="576">
        <v>17</v>
      </c>
      <c r="AB51" s="556">
        <v>1</v>
      </c>
      <c r="AC51" s="556">
        <v>0.56000000000000005</v>
      </c>
      <c r="AD51" s="576">
        <v>16</v>
      </c>
      <c r="AE51" s="556">
        <v>0.94117647058823528</v>
      </c>
      <c r="AF51" s="576">
        <v>17</v>
      </c>
      <c r="AG51" s="556">
        <v>1</v>
      </c>
      <c r="AH51" s="389">
        <v>8</v>
      </c>
      <c r="AI51" s="389">
        <v>0</v>
      </c>
      <c r="AJ51" s="389">
        <v>1</v>
      </c>
      <c r="AK51" s="392">
        <v>0.13</v>
      </c>
      <c r="AL51" s="389">
        <v>0</v>
      </c>
      <c r="AM51" s="392">
        <v>0</v>
      </c>
      <c r="AN51" s="389">
        <v>0</v>
      </c>
      <c r="AO51" s="392">
        <v>0</v>
      </c>
      <c r="AP51" s="389">
        <v>1</v>
      </c>
      <c r="AQ51" s="392">
        <v>0.13</v>
      </c>
      <c r="AR51" s="391">
        <v>0</v>
      </c>
      <c r="AS51" s="391">
        <v>0</v>
      </c>
      <c r="AT51" s="391">
        <v>0</v>
      </c>
      <c r="AU51" s="390">
        <v>36.47</v>
      </c>
      <c r="AV51" s="389">
        <v>0</v>
      </c>
      <c r="AW51" s="389">
        <v>1</v>
      </c>
      <c r="AX51" s="389">
        <v>14</v>
      </c>
      <c r="AY51" s="389">
        <v>21</v>
      </c>
      <c r="AZ51" s="389">
        <v>12</v>
      </c>
      <c r="BA51" s="392">
        <v>0.75</v>
      </c>
      <c r="BB51" s="390">
        <v>2</v>
      </c>
      <c r="BC51" s="389">
        <v>16</v>
      </c>
      <c r="BD51" s="389">
        <v>16</v>
      </c>
      <c r="BE51" s="392">
        <v>1</v>
      </c>
      <c r="BF51" s="389">
        <v>15</v>
      </c>
      <c r="BG51" s="390">
        <v>6</v>
      </c>
      <c r="BH51" s="390">
        <v>7</v>
      </c>
      <c r="BI51" s="390">
        <v>8</v>
      </c>
      <c r="BJ51" s="390">
        <v>12</v>
      </c>
      <c r="BK51" s="390">
        <v>8.25</v>
      </c>
      <c r="BL51" s="390">
        <v>8.44</v>
      </c>
      <c r="BM51" s="568"/>
      <c r="BN51" s="568"/>
      <c r="BO51" s="568">
        <v>5</v>
      </c>
      <c r="BP51" s="569" t="s">
        <v>78</v>
      </c>
      <c r="BQ51" s="569">
        <v>1</v>
      </c>
      <c r="BR51" s="570" t="s">
        <v>303</v>
      </c>
      <c r="BS51" s="682">
        <v>71865</v>
      </c>
      <c r="BT51" s="569" t="s">
        <v>79</v>
      </c>
      <c r="BU51" s="573"/>
      <c r="BV51" s="569"/>
      <c r="BW51" s="573">
        <v>2</v>
      </c>
      <c r="BX51" s="569" t="s">
        <v>78</v>
      </c>
      <c r="BY51" s="572"/>
      <c r="BZ51" s="569"/>
      <c r="CA51" s="572" t="s">
        <v>708</v>
      </c>
      <c r="CB51" s="572" t="s">
        <v>708</v>
      </c>
      <c r="CC51" s="572">
        <v>4</v>
      </c>
      <c r="CD51" s="572"/>
      <c r="CE51" s="572">
        <v>3</v>
      </c>
      <c r="CF51" s="572"/>
      <c r="CL51" s="98">
        <f t="shared" si="0"/>
        <v>1</v>
      </c>
      <c r="CM51" s="409">
        <v>0.99995822919639932</v>
      </c>
    </row>
    <row r="52" spans="1:91" x14ac:dyDescent="0.25">
      <c r="A52" s="555" t="s">
        <v>628</v>
      </c>
      <c r="B52" s="386" t="s">
        <v>687</v>
      </c>
      <c r="C52" s="386" t="s">
        <v>688</v>
      </c>
      <c r="D52" s="386" t="s">
        <v>689</v>
      </c>
      <c r="E52" s="386" t="s">
        <v>690</v>
      </c>
      <c r="F52" s="387" t="s">
        <v>791</v>
      </c>
      <c r="G52" s="388" t="s">
        <v>280</v>
      </c>
      <c r="H52" s="389">
        <v>155</v>
      </c>
      <c r="I52" s="389">
        <v>69</v>
      </c>
      <c r="J52" s="389">
        <v>77</v>
      </c>
      <c r="K52" s="389">
        <v>77</v>
      </c>
      <c r="L52" s="390">
        <v>0</v>
      </c>
      <c r="M52" s="389">
        <v>155</v>
      </c>
      <c r="N52" s="576">
        <v>154</v>
      </c>
      <c r="O52" s="556">
        <v>0.99</v>
      </c>
      <c r="P52" s="576">
        <v>54</v>
      </c>
      <c r="Q52" s="576">
        <v>11</v>
      </c>
      <c r="R52" s="556">
        <v>0.2</v>
      </c>
      <c r="S52" s="576">
        <v>55</v>
      </c>
      <c r="T52" s="576">
        <v>12</v>
      </c>
      <c r="U52" s="556">
        <v>0.22</v>
      </c>
      <c r="V52" s="576">
        <v>55</v>
      </c>
      <c r="W52" s="576">
        <v>22</v>
      </c>
      <c r="X52" s="556">
        <v>0.4</v>
      </c>
      <c r="Y52" s="556">
        <v>0.44</v>
      </c>
      <c r="Z52" s="576">
        <v>77</v>
      </c>
      <c r="AA52" s="576">
        <v>75</v>
      </c>
      <c r="AB52" s="556">
        <v>0.97402597402597402</v>
      </c>
      <c r="AC52" s="556">
        <v>0.35</v>
      </c>
      <c r="AD52" s="576">
        <v>71</v>
      </c>
      <c r="AE52" s="556">
        <v>0.92207792207792205</v>
      </c>
      <c r="AF52" s="576">
        <v>73</v>
      </c>
      <c r="AG52" s="556">
        <v>0.94805194805194803</v>
      </c>
      <c r="AH52" s="389">
        <v>76</v>
      </c>
      <c r="AI52" s="389">
        <v>0</v>
      </c>
      <c r="AJ52" s="389">
        <v>3</v>
      </c>
      <c r="AK52" s="392">
        <v>0.04</v>
      </c>
      <c r="AL52" s="389">
        <v>0</v>
      </c>
      <c r="AM52" s="392">
        <v>0</v>
      </c>
      <c r="AN52" s="389">
        <v>2</v>
      </c>
      <c r="AO52" s="392">
        <v>0.03</v>
      </c>
      <c r="AP52" s="389">
        <v>5</v>
      </c>
      <c r="AQ52" s="392">
        <v>7.0000000000000007E-2</v>
      </c>
      <c r="AR52" s="391">
        <v>2.5000000000000001E-3</v>
      </c>
      <c r="AS52" s="391">
        <v>0</v>
      </c>
      <c r="AT52" s="391">
        <v>2.5000000000000001E-3</v>
      </c>
      <c r="AU52" s="390">
        <v>63.54</v>
      </c>
      <c r="AV52" s="388">
        <v>0</v>
      </c>
      <c r="AW52" s="388">
        <v>1</v>
      </c>
      <c r="AX52" s="388">
        <v>35</v>
      </c>
      <c r="AY52" s="388">
        <v>107</v>
      </c>
      <c r="AZ52" s="389">
        <v>47</v>
      </c>
      <c r="BA52" s="392">
        <v>0.68</v>
      </c>
      <c r="BB52" s="390">
        <v>1.96</v>
      </c>
      <c r="BC52" s="389">
        <v>69</v>
      </c>
      <c r="BD52" s="389">
        <v>69</v>
      </c>
      <c r="BE52" s="392">
        <v>1</v>
      </c>
      <c r="BF52" s="389">
        <v>68</v>
      </c>
      <c r="BG52" s="390">
        <v>41</v>
      </c>
      <c r="BH52" s="390">
        <v>40</v>
      </c>
      <c r="BI52" s="390">
        <v>46</v>
      </c>
      <c r="BJ52" s="390">
        <v>43</v>
      </c>
      <c r="BK52" s="390">
        <v>42.5</v>
      </c>
      <c r="BL52" s="390">
        <v>40.450000000000003</v>
      </c>
      <c r="BM52" s="568"/>
      <c r="BN52" s="568"/>
      <c r="BO52" s="568">
        <v>39</v>
      </c>
      <c r="BP52" s="569" t="s">
        <v>78</v>
      </c>
      <c r="BQ52" s="569">
        <v>0.89036387997974342</v>
      </c>
      <c r="BR52" s="570" t="s">
        <v>303</v>
      </c>
      <c r="BS52" s="682">
        <v>103686</v>
      </c>
      <c r="BT52" s="569" t="s">
        <v>79</v>
      </c>
      <c r="BU52" s="573"/>
      <c r="BV52" s="569"/>
      <c r="BW52" s="573">
        <v>2</v>
      </c>
      <c r="BX52" s="569" t="s">
        <v>78</v>
      </c>
      <c r="BY52" s="572"/>
      <c r="BZ52" s="569"/>
      <c r="CA52" s="572" t="s">
        <v>708</v>
      </c>
      <c r="CB52" s="572" t="s">
        <v>708</v>
      </c>
      <c r="CC52" s="572">
        <v>4</v>
      </c>
      <c r="CD52" s="572"/>
      <c r="CE52" s="572">
        <v>3</v>
      </c>
      <c r="CF52" s="572"/>
      <c r="CL52" s="98">
        <f t="shared" si="0"/>
        <v>0.89</v>
      </c>
      <c r="CM52" s="410">
        <v>0.89</v>
      </c>
    </row>
    <row r="53" spans="1:91" x14ac:dyDescent="0.25">
      <c r="A53" s="555" t="s">
        <v>628</v>
      </c>
      <c r="B53" s="386" t="s">
        <v>178</v>
      </c>
      <c r="C53" s="386" t="s">
        <v>691</v>
      </c>
      <c r="D53" s="547" t="s">
        <v>369</v>
      </c>
      <c r="E53" s="386" t="s">
        <v>792</v>
      </c>
      <c r="F53" s="387" t="s">
        <v>793</v>
      </c>
      <c r="G53" s="388" t="s">
        <v>133</v>
      </c>
      <c r="H53" s="389">
        <v>7</v>
      </c>
      <c r="I53" s="389">
        <v>5</v>
      </c>
      <c r="J53" s="389">
        <v>6</v>
      </c>
      <c r="K53" s="389">
        <v>1</v>
      </c>
      <c r="L53" s="390">
        <v>0</v>
      </c>
      <c r="M53" s="389">
        <v>7</v>
      </c>
      <c r="N53" s="576">
        <v>7</v>
      </c>
      <c r="O53" s="556">
        <v>1</v>
      </c>
      <c r="P53" s="576">
        <v>4</v>
      </c>
      <c r="Q53" s="576">
        <v>1</v>
      </c>
      <c r="R53" s="556">
        <v>0.25</v>
      </c>
      <c r="S53" s="576">
        <v>5</v>
      </c>
      <c r="T53" s="576">
        <v>5</v>
      </c>
      <c r="U53" s="556">
        <v>1</v>
      </c>
      <c r="V53" s="576">
        <v>5</v>
      </c>
      <c r="W53" s="576">
        <v>5</v>
      </c>
      <c r="X53" s="556">
        <v>1</v>
      </c>
      <c r="Y53" s="556">
        <v>0</v>
      </c>
      <c r="Z53" s="576">
        <v>6</v>
      </c>
      <c r="AA53" s="576">
        <v>6</v>
      </c>
      <c r="AB53" s="556">
        <v>1</v>
      </c>
      <c r="AC53" s="556">
        <v>0</v>
      </c>
      <c r="AD53" s="576">
        <v>6</v>
      </c>
      <c r="AE53" s="556">
        <v>1</v>
      </c>
      <c r="AF53" s="576">
        <v>6</v>
      </c>
      <c r="AG53" s="556">
        <v>1</v>
      </c>
      <c r="AH53" s="389">
        <v>1</v>
      </c>
      <c r="AI53" s="389">
        <v>0</v>
      </c>
      <c r="AJ53" s="389">
        <v>0</v>
      </c>
      <c r="AK53" s="392">
        <v>0</v>
      </c>
      <c r="AL53" s="389">
        <v>0</v>
      </c>
      <c r="AM53" s="392">
        <v>0</v>
      </c>
      <c r="AN53" s="389">
        <v>0</v>
      </c>
      <c r="AO53" s="392">
        <v>0</v>
      </c>
      <c r="AP53" s="389">
        <v>0</v>
      </c>
      <c r="AQ53" s="392">
        <v>0</v>
      </c>
      <c r="AR53" s="391">
        <v>0</v>
      </c>
      <c r="AS53" s="391">
        <v>0</v>
      </c>
      <c r="AT53" s="391">
        <v>0</v>
      </c>
      <c r="AU53" s="390">
        <v>160</v>
      </c>
      <c r="AV53" s="388">
        <v>9</v>
      </c>
      <c r="AW53" s="388">
        <v>0</v>
      </c>
      <c r="AX53" s="388">
        <v>0</v>
      </c>
      <c r="AY53" s="388">
        <v>30</v>
      </c>
      <c r="AZ53" s="389">
        <v>5</v>
      </c>
      <c r="BA53" s="392">
        <v>1</v>
      </c>
      <c r="BB53" s="390">
        <v>2</v>
      </c>
      <c r="BC53" s="389">
        <v>5</v>
      </c>
      <c r="BD53" s="389">
        <v>5</v>
      </c>
      <c r="BE53" s="392">
        <v>1</v>
      </c>
      <c r="BF53" s="389">
        <v>5</v>
      </c>
      <c r="BG53" s="390">
        <v>4</v>
      </c>
      <c r="BH53" s="390">
        <v>5</v>
      </c>
      <c r="BI53" s="390">
        <v>5</v>
      </c>
      <c r="BJ53" s="390">
        <v>5</v>
      </c>
      <c r="BK53" s="390">
        <v>4.75</v>
      </c>
      <c r="BL53" s="390">
        <v>4.67</v>
      </c>
      <c r="BM53" s="568"/>
      <c r="BN53" s="568"/>
      <c r="BO53" s="568">
        <v>5</v>
      </c>
      <c r="BP53" s="569" t="s">
        <v>78</v>
      </c>
      <c r="BQ53" s="569">
        <v>1</v>
      </c>
      <c r="BR53" s="570" t="s">
        <v>303</v>
      </c>
      <c r="BS53" s="682">
        <v>24755</v>
      </c>
      <c r="BT53" s="569" t="s">
        <v>79</v>
      </c>
      <c r="BU53" s="573"/>
      <c r="BV53" s="569"/>
      <c r="BW53" s="573">
        <v>2</v>
      </c>
      <c r="BX53" s="569" t="s">
        <v>78</v>
      </c>
      <c r="BY53" s="572"/>
      <c r="BZ53" s="569"/>
      <c r="CA53" s="572" t="s">
        <v>708</v>
      </c>
      <c r="CB53" s="572" t="s">
        <v>708</v>
      </c>
      <c r="CC53" s="572">
        <v>4</v>
      </c>
      <c r="CD53" s="572"/>
      <c r="CE53" s="572">
        <v>3</v>
      </c>
      <c r="CF53" s="572"/>
      <c r="CL53" s="98">
        <f t="shared" si="0"/>
        <v>0.83</v>
      </c>
      <c r="CM53" s="409">
        <v>0.82815918227429963</v>
      </c>
    </row>
    <row r="54" spans="1:91" x14ac:dyDescent="0.25">
      <c r="A54" s="555" t="s">
        <v>628</v>
      </c>
      <c r="B54" s="386" t="s">
        <v>178</v>
      </c>
      <c r="C54" s="386" t="s">
        <v>692</v>
      </c>
      <c r="D54" s="547" t="s">
        <v>369</v>
      </c>
      <c r="E54" s="386" t="s">
        <v>794</v>
      </c>
      <c r="F54" s="387" t="s">
        <v>795</v>
      </c>
      <c r="G54" s="388" t="s">
        <v>133</v>
      </c>
      <c r="H54" s="389">
        <v>8</v>
      </c>
      <c r="I54" s="389">
        <v>7</v>
      </c>
      <c r="J54" s="389">
        <v>8</v>
      </c>
      <c r="K54" s="389">
        <v>1</v>
      </c>
      <c r="L54" s="390">
        <v>0</v>
      </c>
      <c r="M54" s="389">
        <v>8</v>
      </c>
      <c r="N54" s="576">
        <v>8</v>
      </c>
      <c r="O54" s="556">
        <v>1</v>
      </c>
      <c r="P54" s="576">
        <v>5</v>
      </c>
      <c r="Q54" s="576">
        <v>1</v>
      </c>
      <c r="R54" s="556">
        <v>0.2</v>
      </c>
      <c r="S54" s="576">
        <v>7</v>
      </c>
      <c r="T54" s="576">
        <v>4</v>
      </c>
      <c r="U54" s="556">
        <v>0.56999999999999995</v>
      </c>
      <c r="V54" s="576">
        <v>7</v>
      </c>
      <c r="W54" s="576">
        <v>5</v>
      </c>
      <c r="X54" s="556">
        <v>0.71</v>
      </c>
      <c r="Y54" s="556">
        <v>0.28999999999999998</v>
      </c>
      <c r="Z54" s="576">
        <v>8</v>
      </c>
      <c r="AA54" s="576">
        <v>7</v>
      </c>
      <c r="AB54" s="556">
        <v>0.875</v>
      </c>
      <c r="AC54" s="556">
        <v>0.14000000000000001</v>
      </c>
      <c r="AD54" s="576">
        <v>5</v>
      </c>
      <c r="AE54" s="556">
        <v>0.625</v>
      </c>
      <c r="AF54" s="576">
        <v>8</v>
      </c>
      <c r="AG54" s="556">
        <v>1</v>
      </c>
      <c r="AH54" s="389">
        <v>1</v>
      </c>
      <c r="AI54" s="389">
        <v>0</v>
      </c>
      <c r="AJ54" s="389">
        <v>0</v>
      </c>
      <c r="AK54" s="392">
        <v>0</v>
      </c>
      <c r="AL54" s="389">
        <v>0</v>
      </c>
      <c r="AM54" s="392">
        <v>0</v>
      </c>
      <c r="AN54" s="389">
        <v>0</v>
      </c>
      <c r="AO54" s="392">
        <v>0</v>
      </c>
      <c r="AP54" s="389">
        <v>0</v>
      </c>
      <c r="AQ54" s="392">
        <v>0</v>
      </c>
      <c r="AR54" s="391">
        <v>0</v>
      </c>
      <c r="AS54" s="391">
        <v>0</v>
      </c>
      <c r="AT54" s="391">
        <v>0</v>
      </c>
      <c r="AU54" s="390">
        <v>124.5</v>
      </c>
      <c r="AV54" s="389">
        <v>6</v>
      </c>
      <c r="AW54" s="389">
        <v>0</v>
      </c>
      <c r="AX54" s="389">
        <v>0</v>
      </c>
      <c r="AY54" s="389">
        <v>20</v>
      </c>
      <c r="AZ54" s="389">
        <v>7</v>
      </c>
      <c r="BA54" s="392">
        <v>1</v>
      </c>
      <c r="BB54" s="390">
        <v>2.4300000000000002</v>
      </c>
      <c r="BC54" s="389">
        <v>7</v>
      </c>
      <c r="BD54" s="389">
        <v>7</v>
      </c>
      <c r="BE54" s="392">
        <v>1</v>
      </c>
      <c r="BF54" s="389">
        <v>7</v>
      </c>
      <c r="BG54" s="390">
        <v>6</v>
      </c>
      <c r="BH54" s="390">
        <v>6</v>
      </c>
      <c r="BI54" s="390">
        <v>6</v>
      </c>
      <c r="BJ54" s="390">
        <v>6</v>
      </c>
      <c r="BK54" s="390">
        <v>6</v>
      </c>
      <c r="BL54" s="390">
        <v>5.85</v>
      </c>
      <c r="BM54" s="568"/>
      <c r="BN54" s="568"/>
      <c r="BO54" s="568">
        <v>6</v>
      </c>
      <c r="BP54" s="569" t="s">
        <v>78</v>
      </c>
      <c r="BQ54" s="569">
        <v>0.99990804456773286</v>
      </c>
      <c r="BR54" s="570" t="s">
        <v>303</v>
      </c>
      <c r="BS54" s="682">
        <v>18049</v>
      </c>
      <c r="BT54" s="569" t="s">
        <v>79</v>
      </c>
      <c r="BU54" s="573"/>
      <c r="BV54" s="569"/>
      <c r="BW54" s="573">
        <v>2</v>
      </c>
      <c r="BX54" s="569" t="s">
        <v>78</v>
      </c>
      <c r="BY54" s="572"/>
      <c r="BZ54" s="569"/>
      <c r="CA54" s="572" t="s">
        <v>708</v>
      </c>
      <c r="CB54" s="572" t="s">
        <v>708</v>
      </c>
      <c r="CC54" s="572">
        <v>4</v>
      </c>
      <c r="CD54" s="572"/>
      <c r="CE54" s="572">
        <v>3</v>
      </c>
      <c r="CF54" s="572"/>
      <c r="CL54" s="98">
        <f t="shared" si="0"/>
        <v>0.83</v>
      </c>
      <c r="CM54" s="410">
        <v>0.82944194864608667</v>
      </c>
    </row>
    <row r="55" spans="1:91" x14ac:dyDescent="0.25">
      <c r="A55" s="555" t="s">
        <v>628</v>
      </c>
      <c r="B55" s="386" t="s">
        <v>575</v>
      </c>
      <c r="C55" s="386" t="s">
        <v>693</v>
      </c>
      <c r="D55" s="547" t="s">
        <v>575</v>
      </c>
      <c r="E55" s="386" t="s">
        <v>796</v>
      </c>
      <c r="F55" s="387" t="s">
        <v>797</v>
      </c>
      <c r="G55" s="388" t="s">
        <v>133</v>
      </c>
      <c r="H55" s="389">
        <v>19</v>
      </c>
      <c r="I55" s="389">
        <v>19</v>
      </c>
      <c r="J55" s="389">
        <v>19</v>
      </c>
      <c r="K55" s="389">
        <v>7</v>
      </c>
      <c r="L55" s="390">
        <v>0</v>
      </c>
      <c r="M55" s="389">
        <v>18</v>
      </c>
      <c r="N55" s="576">
        <v>15</v>
      </c>
      <c r="O55" s="556">
        <v>0.83333333333333337</v>
      </c>
      <c r="P55" s="576">
        <v>13</v>
      </c>
      <c r="Q55" s="576">
        <v>1</v>
      </c>
      <c r="R55" s="556">
        <v>7.6923076923076927E-2</v>
      </c>
      <c r="S55" s="576">
        <v>14</v>
      </c>
      <c r="T55" s="576">
        <v>4</v>
      </c>
      <c r="U55" s="556">
        <v>0.2857142857142857</v>
      </c>
      <c r="V55" s="576">
        <v>14</v>
      </c>
      <c r="W55" s="576">
        <v>4</v>
      </c>
      <c r="X55" s="556">
        <v>0.2857142857142857</v>
      </c>
      <c r="Y55" s="556">
        <v>0.21000000000000002</v>
      </c>
      <c r="Z55" s="576">
        <v>19</v>
      </c>
      <c r="AA55" s="576">
        <v>19</v>
      </c>
      <c r="AB55" s="556">
        <v>1</v>
      </c>
      <c r="AC55" s="556">
        <v>0.73</v>
      </c>
      <c r="AD55" s="576">
        <v>16</v>
      </c>
      <c r="AE55" s="556">
        <v>0.84210526315789469</v>
      </c>
      <c r="AF55" s="576">
        <v>18</v>
      </c>
      <c r="AG55" s="556">
        <v>0.94736842105263153</v>
      </c>
      <c r="AH55" s="389">
        <v>3</v>
      </c>
      <c r="AI55" s="389">
        <v>0</v>
      </c>
      <c r="AJ55" s="389">
        <v>0</v>
      </c>
      <c r="AK55" s="392">
        <v>0</v>
      </c>
      <c r="AL55" s="389">
        <v>0</v>
      </c>
      <c r="AM55" s="392">
        <v>0</v>
      </c>
      <c r="AN55" s="389">
        <v>0</v>
      </c>
      <c r="AO55" s="392">
        <v>0</v>
      </c>
      <c r="AP55" s="389">
        <v>0</v>
      </c>
      <c r="AQ55" s="392">
        <v>0</v>
      </c>
      <c r="AR55" s="391">
        <v>0</v>
      </c>
      <c r="AS55" s="391">
        <v>0</v>
      </c>
      <c r="AT55" s="391">
        <v>0</v>
      </c>
      <c r="AU55" s="390">
        <v>161.78</v>
      </c>
      <c r="AV55" s="389">
        <v>2</v>
      </c>
      <c r="AW55" s="389">
        <v>1</v>
      </c>
      <c r="AX55" s="389"/>
      <c r="AY55" s="389"/>
      <c r="AZ55" s="389">
        <v>19</v>
      </c>
      <c r="BA55" s="392">
        <v>1</v>
      </c>
      <c r="BB55" s="390">
        <v>2.895</v>
      </c>
      <c r="BC55" s="389">
        <v>19</v>
      </c>
      <c r="BD55" s="389">
        <v>19</v>
      </c>
      <c r="BE55" s="392">
        <v>1</v>
      </c>
      <c r="BF55" s="389">
        <v>15</v>
      </c>
      <c r="BG55" s="390">
        <v>13</v>
      </c>
      <c r="BH55" s="390">
        <v>13</v>
      </c>
      <c r="BI55" s="390">
        <v>13</v>
      </c>
      <c r="BJ55" s="390">
        <v>12</v>
      </c>
      <c r="BK55" s="390">
        <v>12.75</v>
      </c>
      <c r="BL55" s="390">
        <v>12.92</v>
      </c>
      <c r="BM55" s="568"/>
      <c r="BN55" s="568"/>
      <c r="BO55" s="568">
        <v>12</v>
      </c>
      <c r="BP55" s="569" t="s">
        <v>78</v>
      </c>
      <c r="BQ55" s="569">
        <v>1</v>
      </c>
      <c r="BR55" s="570" t="s">
        <v>303</v>
      </c>
      <c r="BS55" s="682">
        <v>3507</v>
      </c>
      <c r="BT55" s="569" t="s">
        <v>79</v>
      </c>
      <c r="BU55" s="573"/>
      <c r="BV55" s="569"/>
      <c r="BW55" s="573">
        <v>2</v>
      </c>
      <c r="BX55" s="569" t="s">
        <v>78</v>
      </c>
      <c r="BY55" s="572"/>
      <c r="BZ55" s="569"/>
      <c r="CA55" s="572" t="s">
        <v>708</v>
      </c>
      <c r="CB55" s="572" t="s">
        <v>708</v>
      </c>
      <c r="CC55" s="572">
        <v>4</v>
      </c>
      <c r="CD55" s="572"/>
      <c r="CE55" s="572">
        <v>2</v>
      </c>
      <c r="CF55" s="572"/>
      <c r="CL55" s="98">
        <f t="shared" si="0"/>
        <v>1.85</v>
      </c>
      <c r="CM55" s="409">
        <v>1.8547620427801288</v>
      </c>
    </row>
    <row r="56" spans="1:91" s="89" customFormat="1" x14ac:dyDescent="0.25">
      <c r="A56" s="597" t="s">
        <v>628</v>
      </c>
      <c r="B56" s="598" t="s">
        <v>702</v>
      </c>
      <c r="C56" s="598" t="s">
        <v>702</v>
      </c>
      <c r="D56" s="598" t="s">
        <v>576</v>
      </c>
      <c r="E56" s="598" t="s">
        <v>577</v>
      </c>
      <c r="F56" s="599" t="s">
        <v>798</v>
      </c>
      <c r="G56" s="600" t="s">
        <v>133</v>
      </c>
      <c r="H56" s="494">
        <v>94</v>
      </c>
      <c r="I56" s="494">
        <v>40</v>
      </c>
      <c r="J56" s="494">
        <v>57</v>
      </c>
      <c r="K56" s="494">
        <v>27</v>
      </c>
      <c r="L56" s="397">
        <v>0</v>
      </c>
      <c r="M56" s="494">
        <v>94</v>
      </c>
      <c r="N56" s="601">
        <v>83</v>
      </c>
      <c r="O56" s="602">
        <v>0.87</v>
      </c>
      <c r="P56" s="601">
        <v>16</v>
      </c>
      <c r="Q56" s="601">
        <v>4</v>
      </c>
      <c r="R56" s="602">
        <v>0.25</v>
      </c>
      <c r="S56" s="601">
        <v>16</v>
      </c>
      <c r="T56" s="601">
        <v>0</v>
      </c>
      <c r="U56" s="602">
        <v>0</v>
      </c>
      <c r="V56" s="601">
        <v>16</v>
      </c>
      <c r="W56" s="601">
        <v>4</v>
      </c>
      <c r="X56" s="602">
        <v>0.25</v>
      </c>
      <c r="Y56" s="602">
        <v>0.38</v>
      </c>
      <c r="Z56" s="601">
        <v>57</v>
      </c>
      <c r="AA56" s="601">
        <v>16</v>
      </c>
      <c r="AB56" s="602">
        <v>0.28000000000000003</v>
      </c>
      <c r="AC56" s="602">
        <v>0.63</v>
      </c>
      <c r="AD56" s="601">
        <v>20</v>
      </c>
      <c r="AE56" s="602">
        <v>0.35</v>
      </c>
      <c r="AF56" s="601">
        <v>57</v>
      </c>
      <c r="AG56" s="602">
        <v>1</v>
      </c>
      <c r="AH56" s="494">
        <v>16</v>
      </c>
      <c r="AI56" s="494">
        <v>0</v>
      </c>
      <c r="AJ56" s="494"/>
      <c r="AK56" s="393"/>
      <c r="AL56" s="494"/>
      <c r="AM56" s="393"/>
      <c r="AN56" s="494"/>
      <c r="AO56" s="393"/>
      <c r="AP56" s="494"/>
      <c r="AQ56" s="393"/>
      <c r="AR56" s="398">
        <v>0</v>
      </c>
      <c r="AS56" s="398">
        <v>0</v>
      </c>
      <c r="AT56" s="398">
        <v>0</v>
      </c>
      <c r="AU56" s="397"/>
      <c r="AV56" s="494">
        <v>0</v>
      </c>
      <c r="AW56" s="494">
        <v>0</v>
      </c>
      <c r="AX56" s="494">
        <v>0</v>
      </c>
      <c r="AY56" s="494">
        <v>0</v>
      </c>
      <c r="AZ56" s="494">
        <v>20</v>
      </c>
      <c r="BA56" s="393">
        <v>0.5</v>
      </c>
      <c r="BB56" s="397">
        <v>1.94</v>
      </c>
      <c r="BC56" s="494">
        <v>57</v>
      </c>
      <c r="BD56" s="494">
        <v>57</v>
      </c>
      <c r="BE56" s="393">
        <v>1</v>
      </c>
      <c r="BF56" s="494">
        <v>34</v>
      </c>
      <c r="BG56" s="397">
        <v>23</v>
      </c>
      <c r="BH56" s="397">
        <v>22</v>
      </c>
      <c r="BI56" s="397">
        <v>21</v>
      </c>
      <c r="BJ56" s="397">
        <v>25</v>
      </c>
      <c r="BK56" s="397">
        <v>22.75</v>
      </c>
      <c r="BL56" s="397">
        <v>22.75</v>
      </c>
      <c r="BM56" s="603"/>
      <c r="BN56" s="603"/>
      <c r="BO56" s="603">
        <v>27</v>
      </c>
      <c r="BP56" s="604" t="s">
        <v>79</v>
      </c>
      <c r="BQ56" s="604">
        <v>0.95270594323072455</v>
      </c>
      <c r="BR56" s="605" t="s">
        <v>303</v>
      </c>
      <c r="BS56" s="682">
        <v>27895</v>
      </c>
      <c r="BT56" s="604" t="s">
        <v>79</v>
      </c>
      <c r="BU56" s="606"/>
      <c r="BV56" s="604"/>
      <c r="BW56" s="606">
        <v>2</v>
      </c>
      <c r="BX56" s="604" t="s">
        <v>78</v>
      </c>
      <c r="BY56" s="607">
        <v>4</v>
      </c>
      <c r="BZ56" s="604"/>
      <c r="CA56" s="607" t="s">
        <v>708</v>
      </c>
      <c r="CB56" s="607" t="s">
        <v>708</v>
      </c>
      <c r="CC56" s="607">
        <v>2</v>
      </c>
      <c r="CD56" s="607"/>
      <c r="CE56" s="607">
        <v>3</v>
      </c>
      <c r="CF56" s="607"/>
      <c r="CL56" s="98">
        <f t="shared" si="0"/>
        <v>1</v>
      </c>
      <c r="CM56" s="410">
        <v>0.99997508160773463</v>
      </c>
    </row>
    <row r="57" spans="1:91" x14ac:dyDescent="0.25">
      <c r="A57" s="555" t="s">
        <v>628</v>
      </c>
      <c r="B57" s="386" t="s">
        <v>694</v>
      </c>
      <c r="C57" s="386" t="s">
        <v>695</v>
      </c>
      <c r="D57" s="386" t="s">
        <v>696</v>
      </c>
      <c r="E57" s="386" t="s">
        <v>697</v>
      </c>
      <c r="F57" s="387" t="s">
        <v>799</v>
      </c>
      <c r="G57" s="388" t="s">
        <v>133</v>
      </c>
      <c r="H57" s="389">
        <v>20</v>
      </c>
      <c r="I57" s="389">
        <v>8</v>
      </c>
      <c r="J57" s="389">
        <v>10</v>
      </c>
      <c r="K57" s="389">
        <v>10</v>
      </c>
      <c r="L57" s="390">
        <v>0</v>
      </c>
      <c r="M57" s="389">
        <v>20</v>
      </c>
      <c r="N57" s="576">
        <v>20</v>
      </c>
      <c r="O57" s="556">
        <v>1</v>
      </c>
      <c r="P57" s="576">
        <v>6</v>
      </c>
      <c r="Q57" s="576">
        <v>1</v>
      </c>
      <c r="R57" s="556">
        <v>0.17</v>
      </c>
      <c r="S57" s="576">
        <v>6</v>
      </c>
      <c r="T57" s="576">
        <v>2</v>
      </c>
      <c r="U57" s="556">
        <v>0.33</v>
      </c>
      <c r="V57" s="576">
        <v>6</v>
      </c>
      <c r="W57" s="576">
        <v>2</v>
      </c>
      <c r="X57" s="556">
        <v>0.33</v>
      </c>
      <c r="Y57" s="556">
        <v>0.33</v>
      </c>
      <c r="Z57" s="576">
        <v>10</v>
      </c>
      <c r="AA57" s="576">
        <v>9</v>
      </c>
      <c r="AB57" s="556">
        <v>0.9</v>
      </c>
      <c r="AC57" s="556">
        <v>0.75</v>
      </c>
      <c r="AD57" s="576">
        <v>8</v>
      </c>
      <c r="AE57" s="556">
        <v>0.8</v>
      </c>
      <c r="AF57" s="576">
        <v>9</v>
      </c>
      <c r="AG57" s="556">
        <v>0.9</v>
      </c>
      <c r="AH57" s="389">
        <v>10</v>
      </c>
      <c r="AI57" s="389">
        <v>0</v>
      </c>
      <c r="AJ57" s="389">
        <v>0</v>
      </c>
      <c r="AK57" s="392">
        <v>0</v>
      </c>
      <c r="AL57" s="389">
        <v>0</v>
      </c>
      <c r="AM57" s="392">
        <v>0</v>
      </c>
      <c r="AN57" s="389">
        <v>0</v>
      </c>
      <c r="AO57" s="392">
        <v>0</v>
      </c>
      <c r="AP57" s="389">
        <v>0</v>
      </c>
      <c r="AQ57" s="392">
        <v>0</v>
      </c>
      <c r="AR57" s="391">
        <v>0</v>
      </c>
      <c r="AS57" s="391">
        <v>0</v>
      </c>
      <c r="AT57" s="391">
        <v>0</v>
      </c>
      <c r="AU57" s="390">
        <v>8.1999999999999993</v>
      </c>
      <c r="AV57" s="389">
        <v>4</v>
      </c>
      <c r="AW57" s="389">
        <v>0</v>
      </c>
      <c r="AX57" s="389">
        <v>0</v>
      </c>
      <c r="AY57" s="389">
        <v>9</v>
      </c>
      <c r="AZ57" s="389">
        <v>8</v>
      </c>
      <c r="BA57" s="392">
        <v>1</v>
      </c>
      <c r="BB57" s="390">
        <v>1.75</v>
      </c>
      <c r="BC57" s="389">
        <v>8</v>
      </c>
      <c r="BD57" s="389">
        <v>8</v>
      </c>
      <c r="BE57" s="392">
        <v>1</v>
      </c>
      <c r="BF57" s="389">
        <v>8</v>
      </c>
      <c r="BG57" s="390">
        <v>3</v>
      </c>
      <c r="BH57" s="390">
        <v>4</v>
      </c>
      <c r="BI57" s="390">
        <v>3</v>
      </c>
      <c r="BJ57" s="390">
        <v>4</v>
      </c>
      <c r="BK57" s="390">
        <v>3.5</v>
      </c>
      <c r="BL57" s="390">
        <v>3.54</v>
      </c>
      <c r="BM57" s="568"/>
      <c r="BN57" s="568"/>
      <c r="BO57" s="568">
        <v>4</v>
      </c>
      <c r="BP57" s="569" t="s">
        <v>78</v>
      </c>
      <c r="BQ57" s="569">
        <v>1</v>
      </c>
      <c r="BR57" s="570" t="s">
        <v>303</v>
      </c>
      <c r="BS57" s="682">
        <v>25144</v>
      </c>
      <c r="BT57" s="569" t="s">
        <v>79</v>
      </c>
      <c r="BU57" s="573"/>
      <c r="BV57" s="569"/>
      <c r="BW57" s="573">
        <v>2</v>
      </c>
      <c r="BX57" s="569" t="s">
        <v>78</v>
      </c>
      <c r="BY57" s="572"/>
      <c r="BZ57" s="569"/>
      <c r="CA57" s="572" t="s">
        <v>708</v>
      </c>
      <c r="CB57" s="572" t="s">
        <v>708</v>
      </c>
      <c r="CC57" s="572">
        <v>4</v>
      </c>
      <c r="CD57" s="572"/>
      <c r="CE57" s="572">
        <v>3</v>
      </c>
      <c r="CF57" s="572"/>
      <c r="CL57" s="98">
        <f t="shared" si="0"/>
        <v>0.96</v>
      </c>
      <c r="CM57" s="409">
        <v>0.95622175778638019</v>
      </c>
    </row>
    <row r="58" spans="1:91" x14ac:dyDescent="0.25">
      <c r="A58" s="555" t="s">
        <v>628</v>
      </c>
      <c r="B58" s="386" t="s">
        <v>578</v>
      </c>
      <c r="C58" s="386" t="s">
        <v>700</v>
      </c>
      <c r="D58" s="386" t="s">
        <v>578</v>
      </c>
      <c r="E58" s="386" t="s">
        <v>800</v>
      </c>
      <c r="F58" s="387" t="s">
        <v>801</v>
      </c>
      <c r="G58" s="388" t="s">
        <v>133</v>
      </c>
      <c r="H58" s="389">
        <v>16</v>
      </c>
      <c r="I58" s="389">
        <v>16</v>
      </c>
      <c r="J58" s="389">
        <v>16</v>
      </c>
      <c r="K58" s="389">
        <v>4</v>
      </c>
      <c r="L58" s="390">
        <v>0</v>
      </c>
      <c r="M58" s="389">
        <v>15</v>
      </c>
      <c r="N58" s="555">
        <v>13</v>
      </c>
      <c r="O58" s="556">
        <v>0.8666666666666667</v>
      </c>
      <c r="P58" s="555">
        <v>11</v>
      </c>
      <c r="Q58" s="555">
        <v>2</v>
      </c>
      <c r="R58" s="556">
        <v>0.18181818181818182</v>
      </c>
      <c r="S58" s="555">
        <v>15</v>
      </c>
      <c r="T58" s="555">
        <v>8</v>
      </c>
      <c r="U58" s="556">
        <v>0.53333333333333333</v>
      </c>
      <c r="V58" s="555">
        <v>15</v>
      </c>
      <c r="W58" s="555">
        <v>10</v>
      </c>
      <c r="X58" s="556">
        <v>0.66666666666666663</v>
      </c>
      <c r="Y58" s="556">
        <v>0.4</v>
      </c>
      <c r="Z58" s="555">
        <v>16</v>
      </c>
      <c r="AA58" s="555">
        <v>16</v>
      </c>
      <c r="AB58" s="556">
        <v>1</v>
      </c>
      <c r="AC58" s="556">
        <v>0.52</v>
      </c>
      <c r="AD58" s="555">
        <v>16</v>
      </c>
      <c r="AE58" s="556">
        <v>1</v>
      </c>
      <c r="AF58" s="555">
        <v>16</v>
      </c>
      <c r="AG58" s="556">
        <v>1</v>
      </c>
      <c r="AH58" s="389">
        <v>1</v>
      </c>
      <c r="AI58" s="389">
        <v>0</v>
      </c>
      <c r="AJ58" s="389">
        <v>0</v>
      </c>
      <c r="AK58" s="392">
        <v>0</v>
      </c>
      <c r="AL58" s="389">
        <v>0</v>
      </c>
      <c r="AM58" s="392">
        <v>0</v>
      </c>
      <c r="AN58" s="389">
        <v>0</v>
      </c>
      <c r="AO58" s="392">
        <v>0</v>
      </c>
      <c r="AP58" s="389">
        <v>0</v>
      </c>
      <c r="AQ58" s="392">
        <v>0</v>
      </c>
      <c r="AR58" s="391">
        <v>0</v>
      </c>
      <c r="AS58" s="391">
        <v>3.5000000000000001E-3</v>
      </c>
      <c r="AT58" s="391">
        <v>3.5000000000000001E-3</v>
      </c>
      <c r="AU58" s="390">
        <v>224.1</v>
      </c>
      <c r="AV58" s="389">
        <v>16</v>
      </c>
      <c r="AW58" s="389">
        <v>0</v>
      </c>
      <c r="AX58" s="389"/>
      <c r="AY58" s="388"/>
      <c r="AZ58" s="389">
        <v>16</v>
      </c>
      <c r="BA58" s="392">
        <v>1</v>
      </c>
      <c r="BB58" s="390">
        <v>2.4249999999999998</v>
      </c>
      <c r="BC58" s="389">
        <v>16</v>
      </c>
      <c r="BD58" s="389">
        <v>12</v>
      </c>
      <c r="BE58" s="392">
        <v>0.75</v>
      </c>
      <c r="BF58" s="389">
        <v>13</v>
      </c>
      <c r="BG58" s="390">
        <v>14</v>
      </c>
      <c r="BH58" s="390">
        <v>12</v>
      </c>
      <c r="BI58" s="390">
        <v>12</v>
      </c>
      <c r="BJ58" s="390">
        <v>11</v>
      </c>
      <c r="BK58" s="390">
        <v>12.25</v>
      </c>
      <c r="BL58" s="390">
        <v>12.02</v>
      </c>
      <c r="BM58" s="568"/>
      <c r="BN58" s="568"/>
      <c r="BO58" s="568">
        <v>12</v>
      </c>
      <c r="BP58" s="569" t="s">
        <v>78</v>
      </c>
      <c r="BQ58" s="569">
        <v>1</v>
      </c>
      <c r="BR58" s="570" t="s">
        <v>303</v>
      </c>
      <c r="BS58" s="682">
        <v>98397</v>
      </c>
      <c r="BT58" s="569" t="s">
        <v>79</v>
      </c>
      <c r="BU58" s="573"/>
      <c r="BV58" s="569"/>
      <c r="BW58" s="573">
        <v>2</v>
      </c>
      <c r="BX58" s="569" t="s">
        <v>78</v>
      </c>
      <c r="BY58" s="572"/>
      <c r="BZ58" s="569"/>
      <c r="CA58" s="572" t="s">
        <v>708</v>
      </c>
      <c r="CB58" s="572" t="s">
        <v>708</v>
      </c>
      <c r="CC58" s="572">
        <v>4</v>
      </c>
      <c r="CD58" s="572"/>
      <c r="CE58" s="572">
        <v>3</v>
      </c>
      <c r="CF58" s="572"/>
      <c r="CL58" s="98">
        <f t="shared" si="0"/>
        <v>1</v>
      </c>
      <c r="CM58" s="410">
        <v>1</v>
      </c>
    </row>
    <row r="59" spans="1:91" x14ac:dyDescent="0.25">
      <c r="A59" s="555" t="s">
        <v>628</v>
      </c>
      <c r="B59" s="386" t="s">
        <v>578</v>
      </c>
      <c r="C59" s="386" t="s">
        <v>698</v>
      </c>
      <c r="D59" s="547" t="s">
        <v>578</v>
      </c>
      <c r="E59" s="386" t="s">
        <v>802</v>
      </c>
      <c r="F59" s="387" t="s">
        <v>803</v>
      </c>
      <c r="G59" s="388" t="s">
        <v>133</v>
      </c>
      <c r="H59" s="389">
        <v>60</v>
      </c>
      <c r="I59" s="389">
        <v>20</v>
      </c>
      <c r="J59" s="389">
        <v>24</v>
      </c>
      <c r="K59" s="389">
        <v>8</v>
      </c>
      <c r="L59" s="390">
        <v>0</v>
      </c>
      <c r="M59" s="389">
        <v>60</v>
      </c>
      <c r="N59" s="576">
        <v>56</v>
      </c>
      <c r="O59" s="556">
        <v>0.93</v>
      </c>
      <c r="P59" s="576">
        <v>16</v>
      </c>
      <c r="Q59" s="576">
        <v>3</v>
      </c>
      <c r="R59" s="556">
        <v>0.19</v>
      </c>
      <c r="S59" s="576">
        <v>16</v>
      </c>
      <c r="T59" s="576">
        <v>3</v>
      </c>
      <c r="U59" s="556">
        <v>0.19</v>
      </c>
      <c r="V59" s="576">
        <v>16</v>
      </c>
      <c r="W59" s="576">
        <v>6</v>
      </c>
      <c r="X59" s="556">
        <v>0.38</v>
      </c>
      <c r="Y59" s="556">
        <v>0.25</v>
      </c>
      <c r="Z59" s="576">
        <v>24</v>
      </c>
      <c r="AA59" s="576">
        <v>19</v>
      </c>
      <c r="AB59" s="556">
        <v>0.79166666666666663</v>
      </c>
      <c r="AC59" s="556">
        <v>0.25</v>
      </c>
      <c r="AD59" s="576">
        <v>17</v>
      </c>
      <c r="AE59" s="556">
        <v>0.70833333333333337</v>
      </c>
      <c r="AF59" s="576">
        <v>19</v>
      </c>
      <c r="AG59" s="556">
        <v>0.79166666666666663</v>
      </c>
      <c r="AH59" s="389">
        <v>4</v>
      </c>
      <c r="AI59" s="389">
        <v>0</v>
      </c>
      <c r="AJ59" s="389">
        <v>0</v>
      </c>
      <c r="AK59" s="392">
        <v>0</v>
      </c>
      <c r="AL59" s="389">
        <v>0</v>
      </c>
      <c r="AM59" s="392">
        <v>0</v>
      </c>
      <c r="AN59" s="389">
        <v>0</v>
      </c>
      <c r="AO59" s="392">
        <v>0</v>
      </c>
      <c r="AP59" s="389">
        <v>0</v>
      </c>
      <c r="AQ59" s="392">
        <v>0</v>
      </c>
      <c r="AR59" s="391">
        <v>1.41E-2</v>
      </c>
      <c r="AS59" s="391">
        <v>6.4000000000000003E-3</v>
      </c>
      <c r="AT59" s="391">
        <v>2.0500000000000001E-2</v>
      </c>
      <c r="AU59" s="390">
        <v>97.37</v>
      </c>
      <c r="AV59" s="389">
        <v>15</v>
      </c>
      <c r="AW59" s="389">
        <v>0</v>
      </c>
      <c r="AX59" s="389">
        <v>22</v>
      </c>
      <c r="AY59" s="389">
        <v>42</v>
      </c>
      <c r="AZ59" s="389">
        <v>14</v>
      </c>
      <c r="BA59" s="392">
        <v>0.7</v>
      </c>
      <c r="BB59" s="390">
        <v>1.64</v>
      </c>
      <c r="BC59" s="389">
        <v>20</v>
      </c>
      <c r="BD59" s="389">
        <v>18</v>
      </c>
      <c r="BE59" s="392">
        <v>0.9</v>
      </c>
      <c r="BF59" s="389">
        <v>18</v>
      </c>
      <c r="BG59" s="390">
        <v>14</v>
      </c>
      <c r="BH59" s="390">
        <v>13</v>
      </c>
      <c r="BI59" s="390">
        <v>12</v>
      </c>
      <c r="BJ59" s="390">
        <v>16</v>
      </c>
      <c r="BK59" s="390">
        <v>13.75</v>
      </c>
      <c r="BL59" s="390">
        <v>13.79</v>
      </c>
      <c r="BM59" s="568"/>
      <c r="BN59" s="568"/>
      <c r="BO59" s="568">
        <v>17</v>
      </c>
      <c r="BP59" s="569" t="s">
        <v>78</v>
      </c>
      <c r="BQ59" s="569">
        <v>0.86871256316703416</v>
      </c>
      <c r="BR59" s="570" t="s">
        <v>303</v>
      </c>
      <c r="BS59" s="682">
        <v>142586</v>
      </c>
      <c r="BT59" s="569" t="s">
        <v>79</v>
      </c>
      <c r="BU59" s="573"/>
      <c r="BV59" s="569"/>
      <c r="BW59" s="573">
        <v>2</v>
      </c>
      <c r="BX59" s="569" t="s">
        <v>78</v>
      </c>
      <c r="BY59" s="572"/>
      <c r="BZ59" s="569"/>
      <c r="CA59" s="572" t="s">
        <v>708</v>
      </c>
      <c r="CB59" s="572" t="s">
        <v>708</v>
      </c>
      <c r="CC59" s="572">
        <v>4</v>
      </c>
      <c r="CD59" s="572"/>
      <c r="CE59" s="572">
        <v>3</v>
      </c>
      <c r="CF59" s="572"/>
      <c r="CL59" s="98">
        <f t="shared" si="0"/>
        <v>0.9</v>
      </c>
      <c r="CM59" s="409">
        <v>0.89513403919801759</v>
      </c>
    </row>
    <row r="60" spans="1:91" x14ac:dyDescent="0.25">
      <c r="A60" s="555" t="s">
        <v>628</v>
      </c>
      <c r="B60" s="386" t="s">
        <v>578</v>
      </c>
      <c r="C60" s="386" t="s">
        <v>699</v>
      </c>
      <c r="D60" s="386" t="s">
        <v>578</v>
      </c>
      <c r="E60" s="386" t="s">
        <v>804</v>
      </c>
      <c r="F60" s="387" t="s">
        <v>805</v>
      </c>
      <c r="G60" s="388" t="s">
        <v>133</v>
      </c>
      <c r="H60" s="389">
        <v>10</v>
      </c>
      <c r="I60" s="389">
        <v>10</v>
      </c>
      <c r="J60" s="389">
        <v>10</v>
      </c>
      <c r="K60" s="389">
        <v>4</v>
      </c>
      <c r="L60" s="395">
        <v>0</v>
      </c>
      <c r="M60" s="389">
        <v>10</v>
      </c>
      <c r="N60" s="576">
        <v>7</v>
      </c>
      <c r="O60" s="556">
        <v>0.7</v>
      </c>
      <c r="P60" s="576">
        <v>6</v>
      </c>
      <c r="Q60" s="576">
        <v>0</v>
      </c>
      <c r="R60" s="556">
        <v>0</v>
      </c>
      <c r="S60" s="576">
        <v>7</v>
      </c>
      <c r="T60" s="576">
        <v>1</v>
      </c>
      <c r="U60" s="556">
        <v>0.14000000000000001</v>
      </c>
      <c r="V60" s="576">
        <v>7</v>
      </c>
      <c r="W60" s="576">
        <v>1</v>
      </c>
      <c r="X60" s="556">
        <v>0.14000000000000001</v>
      </c>
      <c r="Y60" s="556">
        <v>0.14000000000000001</v>
      </c>
      <c r="Z60" s="576">
        <v>10</v>
      </c>
      <c r="AA60" s="576">
        <v>9</v>
      </c>
      <c r="AB60" s="556">
        <v>0.9</v>
      </c>
      <c r="AC60" s="556">
        <v>0.7</v>
      </c>
      <c r="AD60" s="576">
        <v>9</v>
      </c>
      <c r="AE60" s="556">
        <v>0.9</v>
      </c>
      <c r="AF60" s="576">
        <v>9</v>
      </c>
      <c r="AG60" s="556">
        <v>0.9</v>
      </c>
      <c r="AH60" s="396">
        <v>1</v>
      </c>
      <c r="AI60" s="396">
        <v>0</v>
      </c>
      <c r="AJ60" s="396">
        <v>0</v>
      </c>
      <c r="AK60" s="393">
        <v>0</v>
      </c>
      <c r="AL60" s="396">
        <v>0</v>
      </c>
      <c r="AM60" s="393">
        <v>0</v>
      </c>
      <c r="AN60" s="396">
        <v>1</v>
      </c>
      <c r="AO60" s="393">
        <v>1</v>
      </c>
      <c r="AP60" s="396">
        <v>1</v>
      </c>
      <c r="AQ60" s="393">
        <v>1</v>
      </c>
      <c r="AR60" s="398">
        <v>0</v>
      </c>
      <c r="AS60" s="398">
        <v>0</v>
      </c>
      <c r="AT60" s="398">
        <v>0</v>
      </c>
      <c r="AU60" s="397">
        <v>101.2</v>
      </c>
      <c r="AV60" s="396">
        <v>2</v>
      </c>
      <c r="AW60" s="396">
        <v>0</v>
      </c>
      <c r="AX60" s="396">
        <v>65</v>
      </c>
      <c r="AY60" s="389">
        <v>20</v>
      </c>
      <c r="AZ60" s="396">
        <v>10</v>
      </c>
      <c r="BA60" s="393">
        <v>1</v>
      </c>
      <c r="BB60" s="397">
        <v>1.9</v>
      </c>
      <c r="BC60" s="396">
        <v>10</v>
      </c>
      <c r="BD60" s="396">
        <v>9</v>
      </c>
      <c r="BE60" s="392">
        <v>0.9</v>
      </c>
      <c r="BF60" s="389">
        <v>7</v>
      </c>
      <c r="BG60" s="395">
        <v>6</v>
      </c>
      <c r="BH60" s="395">
        <v>5</v>
      </c>
      <c r="BI60" s="395">
        <v>6</v>
      </c>
      <c r="BJ60" s="397">
        <v>7</v>
      </c>
      <c r="BK60" s="390">
        <v>6</v>
      </c>
      <c r="BL60" s="390">
        <v>6.07</v>
      </c>
      <c r="BM60" s="568"/>
      <c r="BN60" s="568"/>
      <c r="BO60" s="568">
        <v>6</v>
      </c>
      <c r="BP60" s="569" t="s">
        <v>78</v>
      </c>
      <c r="BQ60" s="569">
        <v>0.96548355881762249</v>
      </c>
      <c r="BR60" s="570" t="s">
        <v>303</v>
      </c>
      <c r="BS60" s="682">
        <v>26753</v>
      </c>
      <c r="BT60" s="569" t="s">
        <v>79</v>
      </c>
      <c r="BU60" s="573"/>
      <c r="BV60" s="569"/>
      <c r="BW60" s="573">
        <v>2</v>
      </c>
      <c r="BX60" s="569" t="s">
        <v>78</v>
      </c>
      <c r="BY60" s="572"/>
      <c r="BZ60" s="569"/>
      <c r="CA60" s="572" t="s">
        <v>708</v>
      </c>
      <c r="CB60" s="572" t="s">
        <v>708</v>
      </c>
      <c r="CC60" s="572">
        <v>4</v>
      </c>
      <c r="CD60" s="572"/>
      <c r="CE60" s="572">
        <v>3</v>
      </c>
      <c r="CF60" s="572"/>
      <c r="CL60" s="98">
        <f t="shared" si="0"/>
        <v>1</v>
      </c>
      <c r="CM60" s="410">
        <v>1</v>
      </c>
    </row>
    <row r="61" spans="1:91" x14ac:dyDescent="0.25">
      <c r="A61" s="555"/>
      <c r="B61" s="386"/>
      <c r="C61" s="386"/>
      <c r="D61" s="386"/>
      <c r="E61" s="562"/>
      <c r="F61" s="563"/>
      <c r="G61" s="388"/>
      <c r="H61" s="389"/>
      <c r="I61" s="389"/>
      <c r="J61" s="389"/>
      <c r="K61" s="389"/>
      <c r="L61" s="390"/>
      <c r="M61" s="389"/>
      <c r="N61" s="576"/>
      <c r="O61" s="556"/>
      <c r="P61" s="576"/>
      <c r="Q61" s="576"/>
      <c r="R61" s="556"/>
      <c r="S61" s="576"/>
      <c r="T61" s="576"/>
      <c r="U61" s="556"/>
      <c r="V61" s="576"/>
      <c r="W61" s="576"/>
      <c r="X61" s="556"/>
      <c r="Y61" s="556"/>
      <c r="Z61" s="576"/>
      <c r="AA61" s="576"/>
      <c r="AB61" s="556"/>
      <c r="AC61" s="556"/>
      <c r="AD61" s="576"/>
      <c r="AE61" s="556"/>
      <c r="AF61" s="576"/>
      <c r="AG61" s="556"/>
      <c r="AH61" s="389"/>
      <c r="AI61" s="389"/>
      <c r="AJ61" s="389"/>
      <c r="AK61" s="392"/>
      <c r="AL61" s="389"/>
      <c r="AM61" s="392"/>
      <c r="AN61" s="389"/>
      <c r="AO61" s="392"/>
      <c r="AP61" s="389"/>
      <c r="AQ61" s="392"/>
      <c r="AR61" s="391"/>
      <c r="AS61" s="391"/>
      <c r="AT61" s="391"/>
      <c r="AU61" s="390"/>
      <c r="AV61" s="389"/>
      <c r="AW61" s="389"/>
      <c r="AX61" s="389"/>
      <c r="AY61" s="389"/>
      <c r="AZ61" s="389"/>
      <c r="BA61" s="392"/>
      <c r="BB61" s="390"/>
      <c r="BC61" s="389"/>
      <c r="BD61" s="389"/>
      <c r="BE61" s="392"/>
      <c r="BF61" s="389"/>
      <c r="BG61" s="390"/>
      <c r="BH61" s="390"/>
      <c r="BI61" s="390"/>
      <c r="BJ61" s="390"/>
      <c r="BK61" s="390"/>
      <c r="BL61" s="390"/>
      <c r="BM61" s="568"/>
      <c r="BN61" s="568"/>
      <c r="BO61" s="568"/>
      <c r="BP61" s="569"/>
      <c r="BQ61" s="569"/>
      <c r="BR61" s="570"/>
      <c r="BS61" s="571"/>
      <c r="BT61" s="569"/>
      <c r="BU61" s="573"/>
      <c r="BV61" s="569"/>
      <c r="BW61" s="573"/>
      <c r="BX61" s="569"/>
      <c r="BY61" s="572"/>
      <c r="BZ61" s="569"/>
      <c r="CA61" s="572"/>
      <c r="CB61" s="572"/>
      <c r="CC61" s="572"/>
      <c r="CD61" s="572"/>
      <c r="CE61" s="572"/>
      <c r="CF61" s="572"/>
      <c r="CL61" s="98">
        <f t="shared" si="0"/>
        <v>0.75</v>
      </c>
      <c r="CM61" s="409">
        <v>0.74561963300081735</v>
      </c>
    </row>
    <row r="62" spans="1:91" x14ac:dyDescent="0.25">
      <c r="A62" s="555"/>
      <c r="B62" s="386"/>
      <c r="C62" s="386"/>
      <c r="D62" s="386"/>
      <c r="E62" s="562"/>
      <c r="F62" s="387"/>
      <c r="G62" s="388"/>
      <c r="H62" s="389"/>
      <c r="I62" s="389"/>
      <c r="J62" s="389"/>
      <c r="K62" s="389"/>
      <c r="L62" s="390"/>
      <c r="M62" s="389"/>
      <c r="N62" s="576"/>
      <c r="O62" s="556"/>
      <c r="P62" s="576"/>
      <c r="Q62" s="576"/>
      <c r="R62" s="556"/>
      <c r="S62" s="576"/>
      <c r="T62" s="576"/>
      <c r="U62" s="556"/>
      <c r="V62" s="576"/>
      <c r="W62" s="576"/>
      <c r="X62" s="556"/>
      <c r="Y62" s="556"/>
      <c r="Z62" s="576"/>
      <c r="AA62" s="576"/>
      <c r="AB62" s="556"/>
      <c r="AC62" s="556"/>
      <c r="AD62" s="576"/>
      <c r="AE62" s="556"/>
      <c r="AF62" s="576"/>
      <c r="AG62" s="556"/>
      <c r="AH62" s="389"/>
      <c r="AI62" s="389"/>
      <c r="AJ62" s="389"/>
      <c r="AK62" s="392"/>
      <c r="AL62" s="389"/>
      <c r="AM62" s="392"/>
      <c r="AN62" s="389"/>
      <c r="AO62" s="392"/>
      <c r="AP62" s="389"/>
      <c r="AQ62" s="392"/>
      <c r="AR62" s="391"/>
      <c r="AS62" s="391"/>
      <c r="AT62" s="391"/>
      <c r="AU62" s="528"/>
      <c r="AV62" s="389"/>
      <c r="AW62" s="389"/>
      <c r="AX62" s="389"/>
      <c r="AY62" s="389"/>
      <c r="AZ62" s="389"/>
      <c r="BA62" s="392"/>
      <c r="BB62" s="390"/>
      <c r="BC62" s="389"/>
      <c r="BD62" s="389"/>
      <c r="BE62" s="392"/>
      <c r="BF62" s="389"/>
      <c r="BG62" s="390"/>
      <c r="BH62" s="390"/>
      <c r="BI62" s="390"/>
      <c r="BJ62" s="390"/>
      <c r="BK62" s="390"/>
      <c r="BL62" s="390"/>
      <c r="BM62" s="568"/>
      <c r="BN62" s="568"/>
      <c r="BO62" s="568"/>
      <c r="BP62" s="569"/>
      <c r="BQ62" s="569"/>
      <c r="BR62" s="570"/>
      <c r="BS62" s="571"/>
      <c r="BT62" s="569"/>
      <c r="BU62" s="573"/>
      <c r="BV62" s="569"/>
      <c r="BW62" s="573"/>
      <c r="BX62" s="569"/>
      <c r="BY62" s="572"/>
      <c r="BZ62" s="569"/>
      <c r="CA62" s="572"/>
      <c r="CB62" s="572"/>
      <c r="CC62" s="572"/>
      <c r="CD62" s="572"/>
      <c r="CE62" s="572"/>
      <c r="CF62" s="572"/>
      <c r="CL62" s="98">
        <f t="shared" si="0"/>
        <v>0.08</v>
      </c>
      <c r="CM62" s="410">
        <v>8.2922609916114554E-2</v>
      </c>
    </row>
    <row r="63" spans="1:91" x14ac:dyDescent="0.25">
      <c r="A63" s="555"/>
      <c r="B63" s="386"/>
      <c r="C63" s="386"/>
      <c r="D63" s="386"/>
      <c r="E63" s="562"/>
      <c r="F63" s="387"/>
      <c r="G63" s="388"/>
      <c r="H63" s="389"/>
      <c r="I63" s="389"/>
      <c r="J63" s="389"/>
      <c r="K63" s="389"/>
      <c r="L63" s="390"/>
      <c r="M63" s="389"/>
      <c r="N63" s="576"/>
      <c r="O63" s="556"/>
      <c r="P63" s="576"/>
      <c r="Q63" s="576"/>
      <c r="R63" s="556"/>
      <c r="S63" s="576"/>
      <c r="T63" s="576"/>
      <c r="U63" s="556"/>
      <c r="V63" s="576"/>
      <c r="W63" s="576"/>
      <c r="X63" s="556"/>
      <c r="Y63" s="556"/>
      <c r="Z63" s="576"/>
      <c r="AA63" s="576"/>
      <c r="AB63" s="556"/>
      <c r="AC63" s="556"/>
      <c r="AD63" s="555"/>
      <c r="AE63" s="556"/>
      <c r="AF63" s="555"/>
      <c r="AG63" s="556"/>
      <c r="AH63" s="389"/>
      <c r="AI63" s="389"/>
      <c r="AJ63" s="389"/>
      <c r="AK63" s="392"/>
      <c r="AL63" s="389"/>
      <c r="AM63" s="392"/>
      <c r="AN63" s="389"/>
      <c r="AO63" s="392"/>
      <c r="AP63" s="389"/>
      <c r="AQ63" s="392"/>
      <c r="AR63" s="391"/>
      <c r="AS63" s="391"/>
      <c r="AT63" s="391"/>
      <c r="AU63" s="528"/>
      <c r="AV63" s="389"/>
      <c r="AW63" s="389"/>
      <c r="AX63" s="389"/>
      <c r="AY63" s="389"/>
      <c r="AZ63" s="389"/>
      <c r="BA63" s="392"/>
      <c r="BB63" s="390"/>
      <c r="BC63" s="389"/>
      <c r="BD63" s="389"/>
      <c r="BE63" s="392"/>
      <c r="BF63" s="389"/>
      <c r="BG63" s="390"/>
      <c r="BH63" s="390"/>
      <c r="BI63" s="390"/>
      <c r="BJ63" s="390"/>
      <c r="BK63" s="390"/>
      <c r="BL63" s="390"/>
      <c r="BM63" s="568"/>
      <c r="BN63" s="568"/>
      <c r="BO63" s="568"/>
      <c r="BP63" s="569"/>
      <c r="BQ63" s="569"/>
      <c r="BR63" s="570"/>
      <c r="BS63" s="571"/>
      <c r="BT63" s="569"/>
      <c r="BU63" s="573"/>
      <c r="BV63" s="569"/>
      <c r="BW63" s="573"/>
      <c r="BX63" s="569"/>
      <c r="BY63" s="572"/>
      <c r="BZ63" s="569"/>
      <c r="CA63" s="572"/>
      <c r="CB63" s="572"/>
      <c r="CC63" s="572"/>
      <c r="CD63" s="572"/>
      <c r="CE63" s="572"/>
      <c r="CF63" s="572"/>
      <c r="CL63" s="98">
        <f t="shared" si="0"/>
        <v>0.79</v>
      </c>
      <c r="CM63" s="409">
        <v>0.78605868210979324</v>
      </c>
    </row>
    <row r="64" spans="1:91" x14ac:dyDescent="0.25">
      <c r="A64" s="298"/>
      <c r="B64" s="386"/>
      <c r="C64" s="386"/>
      <c r="D64" s="386"/>
      <c r="E64" s="386"/>
      <c r="F64" s="387"/>
      <c r="G64" s="388"/>
      <c r="H64" s="389"/>
      <c r="I64" s="389"/>
      <c r="J64" s="389"/>
      <c r="K64" s="389"/>
      <c r="L64" s="390"/>
      <c r="M64" s="389"/>
      <c r="N64" s="389"/>
      <c r="O64" s="392"/>
      <c r="P64" s="389"/>
      <c r="Q64" s="389"/>
      <c r="R64" s="392"/>
      <c r="S64" s="389"/>
      <c r="T64" s="389"/>
      <c r="U64" s="392"/>
      <c r="V64" s="389"/>
      <c r="W64" s="389"/>
      <c r="X64" s="392"/>
      <c r="Y64" s="392"/>
      <c r="Z64" s="389"/>
      <c r="AA64" s="389"/>
      <c r="AB64" s="392"/>
      <c r="AC64" s="393"/>
      <c r="AD64" s="493"/>
      <c r="AE64" s="393"/>
      <c r="AF64" s="494"/>
      <c r="AG64" s="393"/>
      <c r="AH64" s="389"/>
      <c r="AI64" s="389"/>
      <c r="AJ64" s="389"/>
      <c r="AK64" s="392"/>
      <c r="AL64" s="389"/>
      <c r="AM64" s="392"/>
      <c r="AN64" s="389"/>
      <c r="AO64" s="392"/>
      <c r="AP64" s="389"/>
      <c r="AQ64" s="392"/>
      <c r="AR64" s="391"/>
      <c r="AS64" s="391"/>
      <c r="AT64" s="391"/>
      <c r="AU64" s="389"/>
      <c r="AV64" s="389"/>
      <c r="AW64" s="389"/>
      <c r="AX64" s="389"/>
      <c r="AY64" s="388"/>
      <c r="AZ64" s="389"/>
      <c r="BA64" s="392"/>
      <c r="BB64" s="390"/>
      <c r="BC64" s="389"/>
      <c r="BD64" s="389"/>
      <c r="BE64" s="392"/>
      <c r="BF64" s="279"/>
      <c r="BG64" s="390"/>
      <c r="BH64" s="390"/>
      <c r="BI64" s="390"/>
      <c r="BJ64" s="390"/>
      <c r="BK64" s="390"/>
      <c r="BL64" s="390"/>
      <c r="BM64" s="568"/>
      <c r="BN64" s="568"/>
      <c r="BO64" s="568"/>
      <c r="BP64" s="569"/>
      <c r="BQ64" s="569"/>
      <c r="BR64" s="570"/>
      <c r="BS64" s="574"/>
      <c r="BT64" s="569"/>
      <c r="BU64" s="572"/>
      <c r="BV64" s="569"/>
      <c r="BW64" s="572"/>
      <c r="BX64" s="569"/>
      <c r="BY64" s="572"/>
      <c r="BZ64" s="569"/>
      <c r="CA64" s="572"/>
      <c r="CB64" s="572"/>
      <c r="CC64" s="572"/>
      <c r="CD64" s="572"/>
      <c r="CE64" s="572"/>
      <c r="CF64" s="572"/>
      <c r="CL64" s="98">
        <f t="shared" si="0"/>
        <v>0.52</v>
      </c>
      <c r="CM64" s="410">
        <v>0.51707348687994692</v>
      </c>
    </row>
    <row r="65" spans="1:91" x14ac:dyDescent="0.25">
      <c r="A65" s="298"/>
      <c r="B65" s="386"/>
      <c r="C65" s="386"/>
      <c r="D65" s="386"/>
      <c r="E65" s="386"/>
      <c r="F65" s="387"/>
      <c r="G65" s="388"/>
      <c r="H65" s="389"/>
      <c r="I65" s="389"/>
      <c r="J65" s="389"/>
      <c r="K65" s="389"/>
      <c r="L65" s="390"/>
      <c r="M65" s="389"/>
      <c r="N65" s="389"/>
      <c r="O65" s="392"/>
      <c r="P65" s="389"/>
      <c r="Q65" s="389"/>
      <c r="R65" s="392"/>
      <c r="S65" s="389"/>
      <c r="T65" s="389"/>
      <c r="U65" s="392"/>
      <c r="V65" s="389"/>
      <c r="W65" s="389"/>
      <c r="X65" s="392"/>
      <c r="Y65" s="392"/>
      <c r="Z65" s="389"/>
      <c r="AA65" s="389"/>
      <c r="AB65" s="392"/>
      <c r="AC65" s="393"/>
      <c r="AD65" s="493"/>
      <c r="AE65" s="393"/>
      <c r="AF65" s="494"/>
      <c r="AG65" s="393"/>
      <c r="AH65" s="389"/>
      <c r="AI65" s="389"/>
      <c r="AJ65" s="389"/>
      <c r="AK65" s="392"/>
      <c r="AL65" s="389"/>
      <c r="AM65" s="392"/>
      <c r="AN65" s="389"/>
      <c r="AO65" s="392"/>
      <c r="AP65" s="389"/>
      <c r="AQ65" s="392"/>
      <c r="AR65" s="391"/>
      <c r="AS65" s="391"/>
      <c r="AT65" s="391"/>
      <c r="AU65" s="389"/>
      <c r="AV65" s="389"/>
      <c r="AW65" s="389"/>
      <c r="AX65" s="389"/>
      <c r="AY65" s="388"/>
      <c r="AZ65" s="389"/>
      <c r="BA65" s="392"/>
      <c r="BB65" s="390"/>
      <c r="BC65" s="389"/>
      <c r="BD65" s="389"/>
      <c r="BE65" s="392"/>
      <c r="BF65" s="279"/>
      <c r="BG65" s="390"/>
      <c r="BH65" s="390"/>
      <c r="BI65" s="390"/>
      <c r="BJ65" s="390"/>
      <c r="BK65" s="390"/>
      <c r="BL65" s="390"/>
      <c r="BM65" s="568"/>
      <c r="BN65" s="568"/>
      <c r="BO65" s="568"/>
      <c r="BP65" s="569"/>
      <c r="BQ65" s="569"/>
      <c r="BR65" s="570"/>
      <c r="BS65" s="574"/>
      <c r="BT65" s="569"/>
      <c r="BU65" s="572"/>
      <c r="BV65" s="569"/>
      <c r="BW65" s="572"/>
      <c r="BX65" s="569"/>
      <c r="BY65" s="572"/>
      <c r="BZ65" s="569"/>
      <c r="CA65" s="572"/>
      <c r="CB65" s="572"/>
      <c r="CC65" s="572"/>
      <c r="CD65" s="572"/>
      <c r="CE65" s="572"/>
      <c r="CF65" s="572"/>
      <c r="CL65" s="98">
        <f t="shared" si="0"/>
        <v>1</v>
      </c>
      <c r="CM65" s="409">
        <v>1</v>
      </c>
    </row>
    <row r="66" spans="1:91" x14ac:dyDescent="0.25">
      <c r="A66" s="298"/>
      <c r="B66" s="386"/>
      <c r="C66" s="386"/>
      <c r="D66" s="386"/>
      <c r="E66" s="386"/>
      <c r="F66" s="387"/>
      <c r="G66" s="388"/>
      <c r="H66" s="389"/>
      <c r="I66" s="389"/>
      <c r="J66" s="389"/>
      <c r="K66" s="389"/>
      <c r="L66" s="390"/>
      <c r="M66" s="389"/>
      <c r="N66" s="389"/>
      <c r="O66" s="392"/>
      <c r="P66" s="389"/>
      <c r="Q66" s="389"/>
      <c r="R66" s="392"/>
      <c r="S66" s="389"/>
      <c r="T66" s="389"/>
      <c r="U66" s="392"/>
      <c r="V66" s="389"/>
      <c r="W66" s="389"/>
      <c r="X66" s="392"/>
      <c r="Y66" s="392"/>
      <c r="Z66" s="389"/>
      <c r="AA66" s="389"/>
      <c r="AB66" s="392"/>
      <c r="AC66" s="393"/>
      <c r="AD66" s="493"/>
      <c r="AE66" s="393"/>
      <c r="AF66" s="494"/>
      <c r="AG66" s="393"/>
      <c r="AH66" s="389"/>
      <c r="AI66" s="389"/>
      <c r="AJ66" s="389"/>
      <c r="AK66" s="392"/>
      <c r="AL66" s="389"/>
      <c r="AM66" s="392"/>
      <c r="AN66" s="389"/>
      <c r="AO66" s="392"/>
      <c r="AP66" s="389"/>
      <c r="AQ66" s="392"/>
      <c r="AR66" s="391"/>
      <c r="AS66" s="391"/>
      <c r="AT66" s="391"/>
      <c r="AU66" s="389"/>
      <c r="AV66" s="389"/>
      <c r="AW66" s="389"/>
      <c r="AX66" s="389"/>
      <c r="AY66" s="388"/>
      <c r="AZ66" s="389"/>
      <c r="BA66" s="392"/>
      <c r="BB66" s="390"/>
      <c r="BC66" s="389"/>
      <c r="BD66" s="389"/>
      <c r="BE66" s="392"/>
      <c r="BF66" s="279"/>
      <c r="BG66" s="390"/>
      <c r="BH66" s="390"/>
      <c r="BI66" s="390"/>
      <c r="BJ66" s="390"/>
      <c r="BK66" s="390"/>
      <c r="BL66" s="390"/>
      <c r="BM66" s="568"/>
      <c r="BN66" s="568"/>
      <c r="BO66" s="568"/>
      <c r="BP66" s="569"/>
      <c r="BQ66" s="569"/>
      <c r="BR66" s="570"/>
      <c r="BS66" s="574"/>
      <c r="BT66" s="569"/>
      <c r="BU66" s="572"/>
      <c r="BV66" s="569"/>
      <c r="BW66" s="572"/>
      <c r="BX66" s="569"/>
      <c r="BY66" s="572"/>
      <c r="BZ66" s="569"/>
      <c r="CA66" s="572"/>
      <c r="CB66" s="572"/>
      <c r="CC66" s="572"/>
      <c r="CD66" s="572"/>
      <c r="CE66" s="572"/>
      <c r="CF66" s="572"/>
      <c r="CL66" s="98">
        <f t="shared" si="0"/>
        <v>1</v>
      </c>
      <c r="CM66" s="410">
        <v>0.99913231028584182</v>
      </c>
    </row>
    <row r="67" spans="1:91" x14ac:dyDescent="0.25">
      <c r="A67" s="298"/>
      <c r="B67" s="386"/>
      <c r="C67" s="386"/>
      <c r="D67" s="386"/>
      <c r="E67" s="386"/>
      <c r="F67" s="387"/>
      <c r="G67" s="388"/>
      <c r="H67" s="389"/>
      <c r="I67" s="389"/>
      <c r="J67" s="389"/>
      <c r="K67" s="389"/>
      <c r="L67" s="390"/>
      <c r="M67" s="389"/>
      <c r="N67" s="389"/>
      <c r="O67" s="392"/>
      <c r="P67" s="389"/>
      <c r="Q67" s="389"/>
      <c r="R67" s="392"/>
      <c r="S67" s="389"/>
      <c r="T67" s="389"/>
      <c r="U67" s="392"/>
      <c r="V67" s="389"/>
      <c r="W67" s="389"/>
      <c r="X67" s="392"/>
      <c r="Y67" s="392"/>
      <c r="Z67" s="389"/>
      <c r="AA67" s="389"/>
      <c r="AB67" s="392"/>
      <c r="AC67" s="393"/>
      <c r="AD67" s="493"/>
      <c r="AE67" s="393"/>
      <c r="AF67" s="494"/>
      <c r="AG67" s="393"/>
      <c r="AH67" s="389"/>
      <c r="AI67" s="389"/>
      <c r="AJ67" s="389"/>
      <c r="AK67" s="392"/>
      <c r="AL67" s="389"/>
      <c r="AM67" s="392"/>
      <c r="AN67" s="389"/>
      <c r="AO67" s="392"/>
      <c r="AP67" s="389"/>
      <c r="AQ67" s="392"/>
      <c r="AR67" s="391"/>
      <c r="AS67" s="391"/>
      <c r="AT67" s="391"/>
      <c r="AU67" s="389"/>
      <c r="AV67" s="389"/>
      <c r="AW67" s="389"/>
      <c r="AX67" s="389"/>
      <c r="AY67" s="388"/>
      <c r="AZ67" s="389"/>
      <c r="BA67" s="392"/>
      <c r="BB67" s="390"/>
      <c r="BC67" s="389"/>
      <c r="BD67" s="389"/>
      <c r="BE67" s="392"/>
      <c r="BF67" s="279"/>
      <c r="BG67" s="390"/>
      <c r="BH67" s="390"/>
      <c r="BI67" s="390"/>
      <c r="BJ67" s="390"/>
      <c r="BK67" s="390"/>
      <c r="BL67" s="390"/>
      <c r="BM67" s="568"/>
      <c r="BN67" s="568"/>
      <c r="BO67" s="568"/>
      <c r="BP67" s="569"/>
      <c r="BQ67" s="569"/>
      <c r="BR67" s="570"/>
      <c r="BS67" s="574"/>
      <c r="BT67" s="569"/>
      <c r="BU67" s="572"/>
      <c r="BV67" s="569"/>
      <c r="BW67" s="572"/>
      <c r="BX67" s="569"/>
      <c r="BY67" s="572"/>
      <c r="BZ67" s="569"/>
      <c r="CA67" s="572"/>
      <c r="CB67" s="572"/>
      <c r="CC67" s="572"/>
      <c r="CD67" s="572"/>
      <c r="CE67" s="572"/>
      <c r="CF67" s="572"/>
      <c r="CL67" s="98">
        <f t="shared" si="0"/>
        <v>0.92</v>
      </c>
      <c r="CM67" s="409">
        <v>0.91665384776741388</v>
      </c>
    </row>
    <row r="68" spans="1:91" x14ac:dyDescent="0.25">
      <c r="A68" s="298"/>
      <c r="B68" s="386"/>
      <c r="C68" s="386"/>
      <c r="D68" s="386"/>
      <c r="E68" s="386"/>
      <c r="F68" s="387"/>
      <c r="G68" s="388"/>
      <c r="H68" s="389"/>
      <c r="I68" s="389"/>
      <c r="J68" s="389"/>
      <c r="K68" s="389"/>
      <c r="L68" s="390"/>
      <c r="M68" s="389"/>
      <c r="N68" s="389"/>
      <c r="O68" s="392"/>
      <c r="P68" s="389"/>
      <c r="Q68" s="389"/>
      <c r="R68" s="392"/>
      <c r="S68" s="389"/>
      <c r="T68" s="389"/>
      <c r="U68" s="392"/>
      <c r="V68" s="389"/>
      <c r="W68" s="389"/>
      <c r="X68" s="392"/>
      <c r="Y68" s="392"/>
      <c r="Z68" s="389"/>
      <c r="AA68" s="389"/>
      <c r="AB68" s="392"/>
      <c r="AC68" s="393"/>
      <c r="AD68" s="493"/>
      <c r="AE68" s="393"/>
      <c r="AF68" s="494"/>
      <c r="AG68" s="393"/>
      <c r="AH68" s="389"/>
      <c r="AI68" s="389"/>
      <c r="AJ68" s="389"/>
      <c r="AK68" s="392"/>
      <c r="AL68" s="389"/>
      <c r="AM68" s="392"/>
      <c r="AN68" s="389"/>
      <c r="AO68" s="392"/>
      <c r="AP68" s="389"/>
      <c r="AQ68" s="392"/>
      <c r="AR68" s="391"/>
      <c r="AS68" s="391"/>
      <c r="AT68" s="391"/>
      <c r="AU68" s="389"/>
      <c r="AV68" s="389"/>
      <c r="AW68" s="389"/>
      <c r="AX68" s="389"/>
      <c r="AY68" s="388"/>
      <c r="AZ68" s="389"/>
      <c r="BA68" s="392"/>
      <c r="BB68" s="390"/>
      <c r="BC68" s="389"/>
      <c r="BD68" s="389"/>
      <c r="BE68" s="392"/>
      <c r="BF68" s="279"/>
      <c r="BG68" s="390"/>
      <c r="BH68" s="390"/>
      <c r="BI68" s="390"/>
      <c r="BJ68" s="390"/>
      <c r="BK68" s="390"/>
      <c r="BL68" s="390"/>
      <c r="BM68" s="568"/>
      <c r="BN68" s="568"/>
      <c r="BO68" s="568"/>
      <c r="BP68" s="569"/>
      <c r="BQ68" s="569"/>
      <c r="BR68" s="570"/>
      <c r="BS68" s="574"/>
      <c r="BT68" s="569"/>
      <c r="BU68" s="572"/>
      <c r="BV68" s="569"/>
      <c r="BW68" s="572"/>
      <c r="BX68" s="569"/>
      <c r="BY68" s="572"/>
      <c r="BZ68" s="569"/>
      <c r="CA68" s="572"/>
      <c r="CB68" s="572"/>
      <c r="CC68" s="572"/>
      <c r="CD68" s="572"/>
      <c r="CE68" s="572"/>
      <c r="CF68" s="572"/>
      <c r="CL68" s="98">
        <f t="shared" si="0"/>
        <v>0.86</v>
      </c>
      <c r="CM68" s="410">
        <v>0.85599999999999998</v>
      </c>
    </row>
    <row r="69" spans="1:91" x14ac:dyDescent="0.25">
      <c r="A69" s="298"/>
      <c r="B69" s="386"/>
      <c r="C69" s="386"/>
      <c r="D69" s="386"/>
      <c r="E69" s="386"/>
      <c r="F69" s="394"/>
      <c r="G69" s="388"/>
      <c r="H69" s="389"/>
      <c r="I69" s="389"/>
      <c r="J69" s="389"/>
      <c r="K69" s="389"/>
      <c r="L69" s="390"/>
      <c r="M69" s="389"/>
      <c r="N69" s="389"/>
      <c r="O69" s="392"/>
      <c r="P69" s="389"/>
      <c r="Q69" s="389"/>
      <c r="R69" s="392"/>
      <c r="S69" s="389"/>
      <c r="T69" s="389"/>
      <c r="U69" s="392"/>
      <c r="V69" s="389"/>
      <c r="W69" s="389"/>
      <c r="X69" s="392"/>
      <c r="Y69" s="392"/>
      <c r="Z69" s="389"/>
      <c r="AA69" s="389"/>
      <c r="AB69" s="392"/>
      <c r="AC69" s="393"/>
      <c r="AD69" s="493"/>
      <c r="AE69" s="393"/>
      <c r="AF69" s="494"/>
      <c r="AG69" s="393"/>
      <c r="AH69" s="389"/>
      <c r="AI69" s="389"/>
      <c r="AJ69" s="389"/>
      <c r="AK69" s="392"/>
      <c r="AL69" s="389"/>
      <c r="AM69" s="392"/>
      <c r="AN69" s="389"/>
      <c r="AO69" s="392"/>
      <c r="AP69" s="389"/>
      <c r="AQ69" s="392"/>
      <c r="AR69" s="391"/>
      <c r="AS69" s="391"/>
      <c r="AT69" s="391"/>
      <c r="AU69" s="389"/>
      <c r="AV69" s="388"/>
      <c r="AW69" s="388"/>
      <c r="AX69" s="389"/>
      <c r="AY69" s="389"/>
      <c r="AZ69" s="389"/>
      <c r="BA69" s="392"/>
      <c r="BB69" s="390"/>
      <c r="BC69" s="389"/>
      <c r="BD69" s="389"/>
      <c r="BE69" s="392"/>
      <c r="BF69" s="279"/>
      <c r="BG69" s="390"/>
      <c r="BH69" s="390"/>
      <c r="BI69" s="390"/>
      <c r="BJ69" s="390"/>
      <c r="BK69" s="390"/>
      <c r="BL69" s="390"/>
      <c r="BM69" s="568"/>
      <c r="BN69" s="568"/>
      <c r="BO69" s="568"/>
      <c r="BP69" s="569"/>
      <c r="BQ69" s="569"/>
      <c r="BR69" s="570"/>
      <c r="BS69" s="574"/>
      <c r="BT69" s="569"/>
      <c r="BU69" s="572"/>
      <c r="BV69" s="569"/>
      <c r="BW69" s="572"/>
      <c r="BX69" s="569"/>
      <c r="BY69" s="572"/>
      <c r="BZ69" s="569"/>
      <c r="CA69" s="572"/>
      <c r="CB69" s="572"/>
      <c r="CC69" s="572"/>
      <c r="CD69" s="572"/>
      <c r="CE69" s="572"/>
      <c r="CF69" s="572"/>
      <c r="CL69" s="98">
        <f t="shared" si="0"/>
        <v>1</v>
      </c>
      <c r="CM69" s="409">
        <v>1</v>
      </c>
    </row>
    <row r="70" spans="1:91" x14ac:dyDescent="0.25">
      <c r="A70" s="530"/>
      <c r="B70" s="531"/>
      <c r="C70" s="531"/>
      <c r="D70" s="531"/>
      <c r="E70" s="531"/>
      <c r="F70" s="531"/>
      <c r="G70" s="387"/>
      <c r="H70" s="525"/>
      <c r="I70" s="525"/>
      <c r="J70" s="525"/>
      <c r="K70" s="525"/>
      <c r="L70" s="528"/>
      <c r="M70" s="525"/>
      <c r="N70" s="525"/>
      <c r="O70" s="527"/>
      <c r="P70" s="525"/>
      <c r="Q70" s="525"/>
      <c r="R70" s="527"/>
      <c r="S70" s="525"/>
      <c r="T70" s="525"/>
      <c r="U70" s="527"/>
      <c r="V70" s="525"/>
      <c r="W70" s="525"/>
      <c r="X70" s="527"/>
      <c r="Y70" s="527"/>
      <c r="Z70" s="525"/>
      <c r="AA70" s="525"/>
      <c r="AB70" s="532"/>
      <c r="AC70" s="532"/>
      <c r="AD70" s="526"/>
      <c r="AE70" s="527"/>
      <c r="AF70" s="525"/>
      <c r="AG70" s="527"/>
      <c r="AH70" s="525"/>
      <c r="AI70" s="525"/>
      <c r="AJ70" s="525"/>
      <c r="AK70" s="527"/>
      <c r="AL70" s="525"/>
      <c r="AM70" s="527"/>
      <c r="AN70" s="525"/>
      <c r="AO70" s="527"/>
      <c r="AP70" s="525"/>
      <c r="AQ70" s="527"/>
      <c r="AR70" s="532"/>
      <c r="AS70" s="532"/>
      <c r="AT70" s="532"/>
      <c r="AU70" s="525"/>
      <c r="AV70" s="526"/>
      <c r="AW70" s="526"/>
      <c r="AX70" s="526"/>
      <c r="AY70" s="526"/>
      <c r="AZ70" s="525"/>
      <c r="BA70" s="527"/>
      <c r="BB70" s="528"/>
      <c r="BC70" s="525"/>
      <c r="BD70" s="525"/>
      <c r="BE70" s="527"/>
      <c r="BF70" s="524"/>
      <c r="BG70" s="528"/>
      <c r="BH70" s="528"/>
      <c r="BI70" s="528"/>
      <c r="BJ70" s="528"/>
      <c r="BK70" s="528"/>
      <c r="BL70" s="529"/>
      <c r="BM70" s="568"/>
      <c r="BN70" s="568"/>
      <c r="BO70" s="568"/>
      <c r="BP70" s="569"/>
      <c r="BQ70" s="569"/>
      <c r="BR70" s="570"/>
      <c r="BS70" s="574"/>
      <c r="BT70" s="569"/>
      <c r="BU70" s="572"/>
      <c r="BV70" s="569"/>
      <c r="BW70" s="572"/>
      <c r="BX70" s="569"/>
      <c r="BY70" s="572"/>
      <c r="BZ70" s="569"/>
      <c r="CA70" s="572"/>
      <c r="CB70" s="572"/>
      <c r="CC70" s="572"/>
      <c r="CD70" s="572"/>
      <c r="CE70" s="572"/>
      <c r="CF70" s="572"/>
      <c r="CL70" s="98">
        <f t="shared" si="0"/>
        <v>1</v>
      </c>
      <c r="CM70" s="410">
        <v>1</v>
      </c>
    </row>
    <row r="71" spans="1:91" x14ac:dyDescent="0.25">
      <c r="A71" s="530"/>
      <c r="B71" s="531"/>
      <c r="C71" s="531"/>
      <c r="D71" s="531"/>
      <c r="E71" s="531"/>
      <c r="F71" s="531"/>
      <c r="G71" s="387"/>
      <c r="H71" s="525"/>
      <c r="I71" s="525"/>
      <c r="J71" s="525"/>
      <c r="K71" s="525"/>
      <c r="L71" s="528"/>
      <c r="M71" s="525"/>
      <c r="N71" s="525"/>
      <c r="O71" s="527"/>
      <c r="P71" s="525"/>
      <c r="Q71" s="525"/>
      <c r="R71" s="527"/>
      <c r="S71" s="525"/>
      <c r="T71" s="525"/>
      <c r="U71" s="527"/>
      <c r="V71" s="525"/>
      <c r="W71" s="525"/>
      <c r="X71" s="527"/>
      <c r="Y71" s="527"/>
      <c r="Z71" s="525"/>
      <c r="AA71" s="525"/>
      <c r="AB71" s="532"/>
      <c r="AC71" s="532"/>
      <c r="AD71" s="526"/>
      <c r="AE71" s="527"/>
      <c r="AF71" s="525"/>
      <c r="AG71" s="527"/>
      <c r="AH71" s="525"/>
      <c r="AI71" s="525"/>
      <c r="AJ71" s="525"/>
      <c r="AK71" s="527"/>
      <c r="AL71" s="525"/>
      <c r="AM71" s="527"/>
      <c r="AN71" s="525"/>
      <c r="AO71" s="527"/>
      <c r="AP71" s="525"/>
      <c r="AQ71" s="527"/>
      <c r="AR71" s="532"/>
      <c r="AS71" s="532"/>
      <c r="AT71" s="532"/>
      <c r="AU71" s="525"/>
      <c r="AV71" s="526"/>
      <c r="AW71" s="526"/>
      <c r="AX71" s="526"/>
      <c r="AY71" s="526"/>
      <c r="AZ71" s="525"/>
      <c r="BA71" s="527"/>
      <c r="BB71" s="528"/>
      <c r="BC71" s="525"/>
      <c r="BD71" s="525"/>
      <c r="BE71" s="527"/>
      <c r="BF71" s="524"/>
      <c r="BG71" s="528"/>
      <c r="BH71" s="528"/>
      <c r="BI71" s="528"/>
      <c r="BJ71" s="528"/>
      <c r="BK71" s="528"/>
      <c r="BL71" s="529"/>
      <c r="BM71" s="568"/>
      <c r="BN71" s="568"/>
      <c r="BO71" s="568"/>
      <c r="BP71" s="569"/>
      <c r="BQ71" s="569"/>
      <c r="BR71" s="570"/>
      <c r="BS71" s="574"/>
      <c r="BT71" s="569"/>
      <c r="BU71" s="572"/>
      <c r="BV71" s="569"/>
      <c r="BW71" s="572"/>
      <c r="BX71" s="569"/>
      <c r="BY71" s="572"/>
      <c r="BZ71" s="569"/>
      <c r="CA71" s="572"/>
      <c r="CB71" s="572"/>
      <c r="CC71" s="572"/>
      <c r="CD71" s="572"/>
      <c r="CE71" s="572"/>
      <c r="CF71" s="572"/>
      <c r="CL71" s="98">
        <f t="shared" si="0"/>
        <v>0.61</v>
      </c>
      <c r="CM71" s="409">
        <v>0.6136863537126831</v>
      </c>
    </row>
    <row r="72" spans="1:91" x14ac:dyDescent="0.25">
      <c r="A72" s="530"/>
      <c r="B72" s="531"/>
      <c r="C72" s="531"/>
      <c r="D72" s="531"/>
      <c r="E72" s="531"/>
      <c r="F72" s="531"/>
      <c r="G72" s="387"/>
      <c r="H72" s="525"/>
      <c r="I72" s="525"/>
      <c r="J72" s="525"/>
      <c r="K72" s="525"/>
      <c r="L72" s="528"/>
      <c r="M72" s="525"/>
      <c r="N72" s="525"/>
      <c r="O72" s="527"/>
      <c r="P72" s="525"/>
      <c r="Q72" s="525"/>
      <c r="R72" s="527"/>
      <c r="S72" s="525"/>
      <c r="T72" s="525"/>
      <c r="U72" s="527"/>
      <c r="V72" s="525"/>
      <c r="W72" s="525"/>
      <c r="X72" s="527"/>
      <c r="Y72" s="527"/>
      <c r="Z72" s="525"/>
      <c r="AA72" s="525"/>
      <c r="AB72" s="532"/>
      <c r="AC72" s="532"/>
      <c r="AD72" s="526"/>
      <c r="AE72" s="527"/>
      <c r="AF72" s="525"/>
      <c r="AG72" s="527"/>
      <c r="AH72" s="525"/>
      <c r="AI72" s="525"/>
      <c r="AJ72" s="525"/>
      <c r="AK72" s="527"/>
      <c r="AL72" s="525"/>
      <c r="AM72" s="527"/>
      <c r="AN72" s="525"/>
      <c r="AO72" s="527"/>
      <c r="AP72" s="525"/>
      <c r="AQ72" s="527"/>
      <c r="AR72" s="532"/>
      <c r="AS72" s="532"/>
      <c r="AT72" s="532"/>
      <c r="AU72" s="525"/>
      <c r="AV72" s="526"/>
      <c r="AW72" s="526"/>
      <c r="AX72" s="526"/>
      <c r="AY72" s="526"/>
      <c r="AZ72" s="525"/>
      <c r="BA72" s="527"/>
      <c r="BB72" s="528"/>
      <c r="BC72" s="525"/>
      <c r="BD72" s="525"/>
      <c r="BE72" s="527"/>
      <c r="BF72" s="524"/>
      <c r="BG72" s="528"/>
      <c r="BH72" s="528"/>
      <c r="BI72" s="528"/>
      <c r="BJ72" s="528"/>
      <c r="BK72" s="528"/>
      <c r="BL72" s="529"/>
      <c r="BM72" s="568"/>
      <c r="BN72" s="568"/>
      <c r="BO72" s="568"/>
      <c r="BP72" s="569"/>
      <c r="BQ72" s="569"/>
      <c r="BR72" s="570"/>
      <c r="BS72" s="574"/>
      <c r="BT72" s="569"/>
      <c r="BU72" s="572"/>
      <c r="BV72" s="569"/>
      <c r="BW72" s="572"/>
      <c r="BX72" s="569"/>
      <c r="BY72" s="572"/>
      <c r="BZ72" s="569"/>
      <c r="CA72" s="572"/>
      <c r="CB72" s="572"/>
      <c r="CC72" s="572"/>
      <c r="CD72" s="572"/>
      <c r="CE72" s="572"/>
      <c r="CF72" s="572"/>
      <c r="CL72" s="98">
        <f t="shared" si="0"/>
        <v>0.85</v>
      </c>
      <c r="CM72" s="410">
        <v>0.85280569904705072</v>
      </c>
    </row>
    <row r="73" spans="1:91" x14ac:dyDescent="0.25">
      <c r="A73" s="530"/>
      <c r="B73" s="531"/>
      <c r="C73" s="531"/>
      <c r="D73" s="531"/>
      <c r="E73" s="531"/>
      <c r="F73" s="531"/>
      <c r="G73" s="387"/>
      <c r="H73" s="525"/>
      <c r="I73" s="525"/>
      <c r="J73" s="525"/>
      <c r="K73" s="525"/>
      <c r="L73" s="528"/>
      <c r="M73" s="525"/>
      <c r="N73" s="525"/>
      <c r="O73" s="527"/>
      <c r="P73" s="525"/>
      <c r="Q73" s="525"/>
      <c r="R73" s="527"/>
      <c r="S73" s="525"/>
      <c r="T73" s="525"/>
      <c r="U73" s="527"/>
      <c r="V73" s="525"/>
      <c r="W73" s="525"/>
      <c r="X73" s="527"/>
      <c r="Y73" s="527"/>
      <c r="Z73" s="525"/>
      <c r="AA73" s="525"/>
      <c r="AB73" s="532"/>
      <c r="AC73" s="532"/>
      <c r="AD73" s="526"/>
      <c r="AE73" s="527"/>
      <c r="AF73" s="525"/>
      <c r="AG73" s="527"/>
      <c r="AH73" s="525"/>
      <c r="AI73" s="525"/>
      <c r="AJ73" s="525"/>
      <c r="AK73" s="527"/>
      <c r="AL73" s="525"/>
      <c r="AM73" s="527"/>
      <c r="AN73" s="525"/>
      <c r="AO73" s="527"/>
      <c r="AP73" s="525"/>
      <c r="AQ73" s="527"/>
      <c r="AR73" s="532"/>
      <c r="AS73" s="532"/>
      <c r="AT73" s="532"/>
      <c r="AU73" s="525"/>
      <c r="AV73" s="526"/>
      <c r="AW73" s="526"/>
      <c r="AX73" s="526"/>
      <c r="AY73" s="526"/>
      <c r="AZ73" s="525"/>
      <c r="BA73" s="527"/>
      <c r="BB73" s="528"/>
      <c r="BC73" s="525"/>
      <c r="BD73" s="525"/>
      <c r="BE73" s="527"/>
      <c r="BF73" s="524"/>
      <c r="BG73" s="528"/>
      <c r="BH73" s="528"/>
      <c r="BI73" s="528"/>
      <c r="BJ73" s="528"/>
      <c r="BK73" s="528"/>
      <c r="BL73" s="529"/>
      <c r="BM73" s="568"/>
      <c r="BN73" s="568"/>
      <c r="BO73" s="568"/>
      <c r="BP73" s="569"/>
      <c r="BQ73" s="569"/>
      <c r="BR73" s="570"/>
      <c r="BS73" s="574"/>
      <c r="BT73" s="569"/>
      <c r="BU73" s="572"/>
      <c r="BV73" s="569"/>
      <c r="BW73" s="572"/>
      <c r="BX73" s="569"/>
      <c r="BY73" s="572"/>
      <c r="BZ73" s="569"/>
      <c r="CA73" s="572"/>
      <c r="CB73" s="572"/>
      <c r="CC73" s="572"/>
      <c r="CD73" s="572"/>
      <c r="CE73" s="572"/>
      <c r="CF73" s="572"/>
      <c r="CL73" s="98">
        <f t="shared" si="0"/>
        <v>0.77</v>
      </c>
      <c r="CM73" s="409">
        <v>0.76573997933666482</v>
      </c>
    </row>
    <row r="74" spans="1:91" x14ac:dyDescent="0.25">
      <c r="A74" s="530"/>
      <c r="B74" s="531"/>
      <c r="C74" s="531"/>
      <c r="D74" s="531"/>
      <c r="E74" s="531"/>
      <c r="F74" s="531"/>
      <c r="G74" s="387"/>
      <c r="H74" s="525"/>
      <c r="I74" s="525"/>
      <c r="J74" s="525"/>
      <c r="K74" s="525"/>
      <c r="L74" s="528"/>
      <c r="M74" s="525"/>
      <c r="N74" s="525"/>
      <c r="O74" s="527"/>
      <c r="P74" s="525"/>
      <c r="Q74" s="525"/>
      <c r="R74" s="527"/>
      <c r="S74" s="525"/>
      <c r="T74" s="525"/>
      <c r="U74" s="527"/>
      <c r="V74" s="525"/>
      <c r="W74" s="525"/>
      <c r="X74" s="527"/>
      <c r="Y74" s="527"/>
      <c r="Z74" s="525"/>
      <c r="AA74" s="525"/>
      <c r="AB74" s="532"/>
      <c r="AC74" s="532"/>
      <c r="AD74" s="526"/>
      <c r="AE74" s="527"/>
      <c r="AF74" s="525"/>
      <c r="AG74" s="527"/>
      <c r="AH74" s="525"/>
      <c r="AI74" s="525"/>
      <c r="AJ74" s="525"/>
      <c r="AK74" s="527"/>
      <c r="AL74" s="525"/>
      <c r="AM74" s="527"/>
      <c r="AN74" s="525"/>
      <c r="AO74" s="527"/>
      <c r="AP74" s="525"/>
      <c r="AQ74" s="527"/>
      <c r="AR74" s="532"/>
      <c r="AS74" s="532"/>
      <c r="AT74" s="532"/>
      <c r="AU74" s="525"/>
      <c r="AV74" s="526"/>
      <c r="AW74" s="526"/>
      <c r="AX74" s="526"/>
      <c r="AY74" s="526"/>
      <c r="AZ74" s="525"/>
      <c r="BA74" s="527"/>
      <c r="BB74" s="528"/>
      <c r="BC74" s="525"/>
      <c r="BD74" s="525"/>
      <c r="BE74" s="527"/>
      <c r="BF74" s="524"/>
      <c r="BG74" s="528"/>
      <c r="BH74" s="528"/>
      <c r="BI74" s="528"/>
      <c r="BJ74" s="528"/>
      <c r="BK74" s="528"/>
      <c r="BL74" s="529"/>
      <c r="BM74" s="568"/>
      <c r="BN74" s="568"/>
      <c r="BO74" s="568"/>
      <c r="BP74" s="569"/>
      <c r="BQ74" s="569"/>
      <c r="BR74" s="570"/>
      <c r="BS74" s="574"/>
      <c r="BT74" s="569"/>
      <c r="BU74" s="572"/>
      <c r="BV74" s="569"/>
      <c r="BW74" s="572"/>
      <c r="BX74" s="569"/>
      <c r="BY74" s="572"/>
      <c r="BZ74" s="569"/>
      <c r="CA74" s="572"/>
      <c r="CB74" s="572"/>
      <c r="CC74" s="572"/>
      <c r="CD74" s="572"/>
      <c r="CE74" s="572"/>
      <c r="CF74" s="572"/>
      <c r="CL74" s="98">
        <f t="shared" ref="CL74:CL106" si="1">ROUND($CM74, 2)</f>
        <v>0.77</v>
      </c>
      <c r="CM74" s="410">
        <v>0.76933513059309577</v>
      </c>
    </row>
    <row r="75" spans="1:91" x14ac:dyDescent="0.25">
      <c r="A75" s="530"/>
      <c r="B75" s="531"/>
      <c r="C75" s="533"/>
      <c r="D75" s="531"/>
      <c r="E75" s="533"/>
      <c r="F75" s="533"/>
      <c r="G75" s="387"/>
      <c r="H75" s="525"/>
      <c r="I75" s="525"/>
      <c r="J75" s="525"/>
      <c r="K75" s="525"/>
      <c r="L75" s="528"/>
      <c r="M75" s="525"/>
      <c r="N75" s="525"/>
      <c r="O75" s="527"/>
      <c r="P75" s="525"/>
      <c r="Q75" s="525"/>
      <c r="R75" s="527"/>
      <c r="S75" s="525"/>
      <c r="T75" s="525"/>
      <c r="U75" s="527"/>
      <c r="V75" s="525"/>
      <c r="W75" s="525"/>
      <c r="X75" s="527"/>
      <c r="Y75" s="527"/>
      <c r="Z75" s="525"/>
      <c r="AA75" s="525"/>
      <c r="AB75" s="532"/>
      <c r="AC75" s="532"/>
      <c r="AD75" s="526"/>
      <c r="AE75" s="527"/>
      <c r="AF75" s="525"/>
      <c r="AG75" s="527"/>
      <c r="AH75" s="525"/>
      <c r="AI75" s="525"/>
      <c r="AJ75" s="525"/>
      <c r="AK75" s="527"/>
      <c r="AL75" s="525"/>
      <c r="AM75" s="527"/>
      <c r="AN75" s="525"/>
      <c r="AO75" s="527"/>
      <c r="AP75" s="525"/>
      <c r="AQ75" s="527"/>
      <c r="AR75" s="532"/>
      <c r="AS75" s="532"/>
      <c r="AT75" s="532"/>
      <c r="AU75" s="525"/>
      <c r="AV75" s="526"/>
      <c r="AW75" s="526"/>
      <c r="AX75" s="526"/>
      <c r="AY75" s="526"/>
      <c r="AZ75" s="525"/>
      <c r="BA75" s="527"/>
      <c r="BB75" s="528"/>
      <c r="BC75" s="525"/>
      <c r="BD75" s="525"/>
      <c r="BE75" s="527"/>
      <c r="BF75" s="524"/>
      <c r="BG75" s="528"/>
      <c r="BH75" s="528"/>
      <c r="BI75" s="528"/>
      <c r="BJ75" s="528"/>
      <c r="BK75" s="528"/>
      <c r="BL75" s="529"/>
      <c r="BM75" s="568"/>
      <c r="BN75" s="568"/>
      <c r="BO75" s="568"/>
      <c r="BP75" s="569"/>
      <c r="BQ75" s="569"/>
      <c r="BR75" s="570"/>
      <c r="BS75" s="574"/>
      <c r="BT75" s="569"/>
      <c r="BU75" s="572"/>
      <c r="BV75" s="569"/>
      <c r="BW75" s="572"/>
      <c r="BX75" s="569"/>
      <c r="BY75" s="572"/>
      <c r="BZ75" s="569"/>
      <c r="CA75" s="572"/>
      <c r="CB75" s="572"/>
      <c r="CC75" s="572"/>
      <c r="CD75" s="572"/>
      <c r="CE75" s="572"/>
      <c r="CF75" s="572"/>
      <c r="CL75" s="98">
        <f t="shared" si="1"/>
        <v>1</v>
      </c>
      <c r="CM75" s="409">
        <v>1</v>
      </c>
    </row>
    <row r="76" spans="1:91" x14ac:dyDescent="0.25">
      <c r="A76" s="530"/>
      <c r="B76" s="531"/>
      <c r="C76" s="531"/>
      <c r="D76" s="531"/>
      <c r="E76" s="531"/>
      <c r="F76" s="531"/>
      <c r="G76" s="387"/>
      <c r="H76" s="525"/>
      <c r="I76" s="525"/>
      <c r="J76" s="525"/>
      <c r="K76" s="525"/>
      <c r="L76" s="528"/>
      <c r="M76" s="525"/>
      <c r="N76" s="525"/>
      <c r="O76" s="527"/>
      <c r="P76" s="525"/>
      <c r="Q76" s="525"/>
      <c r="R76" s="527"/>
      <c r="S76" s="525"/>
      <c r="T76" s="525"/>
      <c r="U76" s="527"/>
      <c r="V76" s="525"/>
      <c r="W76" s="525"/>
      <c r="X76" s="527"/>
      <c r="Y76" s="527"/>
      <c r="Z76" s="525"/>
      <c r="AA76" s="525"/>
      <c r="AB76" s="532"/>
      <c r="AC76" s="532"/>
      <c r="AD76" s="526"/>
      <c r="AE76" s="527"/>
      <c r="AF76" s="525"/>
      <c r="AG76" s="527"/>
      <c r="AH76" s="525"/>
      <c r="AI76" s="525"/>
      <c r="AJ76" s="525"/>
      <c r="AK76" s="527"/>
      <c r="AL76" s="525"/>
      <c r="AM76" s="527"/>
      <c r="AN76" s="525"/>
      <c r="AO76" s="527"/>
      <c r="AP76" s="525"/>
      <c r="AQ76" s="527"/>
      <c r="AR76" s="532"/>
      <c r="AS76" s="532"/>
      <c r="AT76" s="532"/>
      <c r="AU76" s="525"/>
      <c r="AV76" s="526"/>
      <c r="AW76" s="526"/>
      <c r="AX76" s="526"/>
      <c r="AY76" s="526"/>
      <c r="AZ76" s="525"/>
      <c r="BA76" s="527"/>
      <c r="BB76" s="528"/>
      <c r="BC76" s="525"/>
      <c r="BD76" s="525"/>
      <c r="BE76" s="527"/>
      <c r="BF76" s="524"/>
      <c r="BG76" s="528"/>
      <c r="BH76" s="528"/>
      <c r="BI76" s="528"/>
      <c r="BJ76" s="528"/>
      <c r="BK76" s="528"/>
      <c r="BL76" s="529"/>
      <c r="BM76" s="568"/>
      <c r="BN76" s="568"/>
      <c r="BO76" s="568"/>
      <c r="BP76" s="569"/>
      <c r="BQ76" s="569"/>
      <c r="BR76" s="570"/>
      <c r="BS76" s="574"/>
      <c r="BT76" s="569"/>
      <c r="BU76" s="572"/>
      <c r="BV76" s="569"/>
      <c r="BW76" s="572"/>
      <c r="BX76" s="569"/>
      <c r="BY76" s="572"/>
      <c r="BZ76" s="569"/>
      <c r="CA76" s="572"/>
      <c r="CB76" s="572"/>
      <c r="CC76" s="572"/>
      <c r="CD76" s="572"/>
      <c r="CE76" s="572"/>
      <c r="CF76" s="572"/>
      <c r="CL76" s="98">
        <f t="shared" si="1"/>
        <v>1</v>
      </c>
      <c r="CM76" s="410">
        <v>1</v>
      </c>
    </row>
    <row r="77" spans="1:91" x14ac:dyDescent="0.25">
      <c r="A77" s="530"/>
      <c r="B77" s="534"/>
      <c r="C77" s="534"/>
      <c r="D77" s="534"/>
      <c r="E77" s="534"/>
      <c r="F77" s="534"/>
      <c r="G77" s="387"/>
      <c r="H77" s="535"/>
      <c r="I77" s="535"/>
      <c r="J77" s="535"/>
      <c r="K77" s="535"/>
      <c r="L77" s="535"/>
      <c r="M77" s="535"/>
      <c r="N77" s="535"/>
      <c r="O77" s="536"/>
      <c r="P77" s="535"/>
      <c r="Q77" s="535"/>
      <c r="R77" s="536"/>
      <c r="S77" s="535"/>
      <c r="T77" s="535"/>
      <c r="U77" s="536"/>
      <c r="V77" s="535"/>
      <c r="W77" s="535"/>
      <c r="X77" s="536"/>
      <c r="Y77" s="536"/>
      <c r="Z77" s="535"/>
      <c r="AA77" s="535"/>
      <c r="AB77" s="537"/>
      <c r="AC77" s="537"/>
      <c r="AD77" s="538"/>
      <c r="AE77" s="536"/>
      <c r="AF77" s="539"/>
      <c r="AG77" s="536"/>
      <c r="AH77" s="535"/>
      <c r="AI77" s="545"/>
      <c r="AJ77" s="535"/>
      <c r="AK77" s="540"/>
      <c r="AL77" s="541"/>
      <c r="AM77" s="540"/>
      <c r="AN77" s="535"/>
      <c r="AO77" s="540"/>
      <c r="AP77" s="541"/>
      <c r="AQ77" s="540"/>
      <c r="AR77" s="537"/>
      <c r="AS77" s="537"/>
      <c r="AT77" s="537"/>
      <c r="AU77" s="539"/>
      <c r="AV77" s="538"/>
      <c r="AW77" s="538"/>
      <c r="AX77" s="538"/>
      <c r="AY77" s="538"/>
      <c r="AZ77" s="537"/>
      <c r="BA77" s="536"/>
      <c r="BB77" s="542"/>
      <c r="BC77" s="525"/>
      <c r="BD77" s="525"/>
      <c r="BE77" s="527"/>
      <c r="BF77" s="524"/>
      <c r="BG77" s="535"/>
      <c r="BH77" s="535"/>
      <c r="BI77" s="535"/>
      <c r="BJ77" s="535"/>
      <c r="BK77" s="529"/>
      <c r="BL77" s="529"/>
      <c r="BM77" s="568"/>
      <c r="BN77" s="568"/>
      <c r="BO77" s="568"/>
      <c r="BP77" s="569"/>
      <c r="BQ77" s="569"/>
      <c r="BR77" s="570"/>
      <c r="BS77" s="574"/>
      <c r="BT77" s="569"/>
      <c r="BU77" s="572"/>
      <c r="BV77" s="569"/>
      <c r="BW77" s="572"/>
      <c r="BX77" s="569"/>
      <c r="BY77" s="572"/>
      <c r="BZ77" s="569"/>
      <c r="CA77" s="572"/>
      <c r="CB77" s="572"/>
      <c r="CC77" s="572"/>
      <c r="CD77" s="572"/>
      <c r="CE77" s="572"/>
      <c r="CF77" s="572"/>
      <c r="CL77" s="98">
        <f t="shared" si="1"/>
        <v>0</v>
      </c>
      <c r="CM77" s="409"/>
    </row>
    <row r="78" spans="1:91" x14ac:dyDescent="0.25">
      <c r="A78" s="530"/>
      <c r="B78" s="531"/>
      <c r="C78" s="531"/>
      <c r="D78" s="531"/>
      <c r="E78" s="531"/>
      <c r="F78" s="531"/>
      <c r="G78" s="387"/>
      <c r="H78" s="535"/>
      <c r="I78" s="535"/>
      <c r="J78" s="535"/>
      <c r="K78" s="535"/>
      <c r="L78" s="535"/>
      <c r="M78" s="535"/>
      <c r="N78" s="535"/>
      <c r="O78" s="540"/>
      <c r="P78" s="535"/>
      <c r="Q78" s="535"/>
      <c r="R78" s="540"/>
      <c r="S78" s="535"/>
      <c r="T78" s="535"/>
      <c r="U78" s="540"/>
      <c r="V78" s="535"/>
      <c r="W78" s="535"/>
      <c r="X78" s="540"/>
      <c r="Y78" s="540"/>
      <c r="Z78" s="535"/>
      <c r="AA78" s="535"/>
      <c r="AB78" s="543"/>
      <c r="AC78" s="543"/>
      <c r="AD78" s="544"/>
      <c r="AE78" s="540"/>
      <c r="AF78" s="545"/>
      <c r="AG78" s="540"/>
      <c r="AH78" s="535"/>
      <c r="AI78" s="545"/>
      <c r="AJ78" s="535"/>
      <c r="AK78" s="540"/>
      <c r="AL78" s="535"/>
      <c r="AM78" s="540"/>
      <c r="AN78" s="535"/>
      <c r="AO78" s="540"/>
      <c r="AP78" s="535"/>
      <c r="AQ78" s="540"/>
      <c r="AR78" s="543"/>
      <c r="AS78" s="543"/>
      <c r="AT78" s="535"/>
      <c r="AU78" s="545"/>
      <c r="AV78" s="544"/>
      <c r="AW78" s="544"/>
      <c r="AX78" s="544"/>
      <c r="AY78" s="544"/>
      <c r="AZ78" s="535"/>
      <c r="BA78" s="540"/>
      <c r="BB78" s="542"/>
      <c r="BC78" s="525"/>
      <c r="BD78" s="525"/>
      <c r="BE78" s="527"/>
      <c r="BF78" s="524"/>
      <c r="BG78" s="535"/>
      <c r="BH78" s="535"/>
      <c r="BI78" s="535"/>
      <c r="BJ78" s="535"/>
      <c r="BK78" s="529"/>
      <c r="BL78" s="529"/>
      <c r="BM78" s="568"/>
      <c r="BN78" s="568"/>
      <c r="BO78" s="568"/>
      <c r="BP78" s="569"/>
      <c r="BQ78" s="569"/>
      <c r="BR78" s="570"/>
      <c r="BS78" s="574"/>
      <c r="BT78" s="569"/>
      <c r="BU78" s="572"/>
      <c r="BV78" s="569"/>
      <c r="BW78" s="572"/>
      <c r="BX78" s="569"/>
      <c r="BY78" s="572"/>
      <c r="BZ78" s="569"/>
      <c r="CA78" s="572"/>
      <c r="CB78" s="572"/>
      <c r="CC78" s="572"/>
      <c r="CD78" s="572"/>
      <c r="CE78" s="572"/>
      <c r="CF78" s="572"/>
      <c r="CL78" s="98">
        <f t="shared" si="1"/>
        <v>0.61</v>
      </c>
      <c r="CM78" s="410">
        <v>0.60570000000000002</v>
      </c>
    </row>
    <row r="79" spans="1:91" x14ac:dyDescent="0.25">
      <c r="A79" s="530"/>
      <c r="B79" s="531"/>
      <c r="C79" s="533"/>
      <c r="D79" s="531"/>
      <c r="E79" s="533"/>
      <c r="F79" s="533"/>
      <c r="G79" s="387"/>
      <c r="H79" s="535"/>
      <c r="I79" s="535"/>
      <c r="J79" s="535"/>
      <c r="K79" s="535"/>
      <c r="L79" s="535"/>
      <c r="M79" s="535"/>
      <c r="N79" s="535"/>
      <c r="O79" s="536"/>
      <c r="P79" s="535"/>
      <c r="Q79" s="535"/>
      <c r="R79" s="540"/>
      <c r="S79" s="535"/>
      <c r="T79" s="535"/>
      <c r="U79" s="540"/>
      <c r="V79" s="535"/>
      <c r="W79" s="535"/>
      <c r="X79" s="540"/>
      <c r="Y79" s="540"/>
      <c r="Z79" s="535"/>
      <c r="AA79" s="535"/>
      <c r="AB79" s="543"/>
      <c r="AC79" s="543"/>
      <c r="AD79" s="544"/>
      <c r="AE79" s="540"/>
      <c r="AF79" s="545"/>
      <c r="AG79" s="540"/>
      <c r="AH79" s="535"/>
      <c r="AI79" s="545"/>
      <c r="AJ79" s="535"/>
      <c r="AK79" s="540"/>
      <c r="AL79" s="535"/>
      <c r="AM79" s="540"/>
      <c r="AN79" s="535"/>
      <c r="AO79" s="540"/>
      <c r="AP79" s="535"/>
      <c r="AQ79" s="540"/>
      <c r="AR79" s="543"/>
      <c r="AS79" s="543"/>
      <c r="AT79" s="537"/>
      <c r="AU79" s="539"/>
      <c r="AV79" s="538"/>
      <c r="AW79" s="538"/>
      <c r="AX79" s="538"/>
      <c r="AY79" s="538"/>
      <c r="AZ79" s="537"/>
      <c r="BA79" s="536"/>
      <c r="BB79" s="542"/>
      <c r="BC79" s="525"/>
      <c r="BD79" s="525"/>
      <c r="BE79" s="527"/>
      <c r="BF79" s="524"/>
      <c r="BG79" s="535"/>
      <c r="BH79" s="535"/>
      <c r="BI79" s="535"/>
      <c r="BJ79" s="535"/>
      <c r="BK79" s="529"/>
      <c r="BL79" s="529"/>
      <c r="BM79" s="568"/>
      <c r="BN79" s="568"/>
      <c r="BO79" s="568"/>
      <c r="BP79" s="569"/>
      <c r="BQ79" s="569"/>
      <c r="BR79" s="570"/>
      <c r="BS79" s="574"/>
      <c r="BT79" s="569"/>
      <c r="BU79" s="572"/>
      <c r="BV79" s="569"/>
      <c r="BW79" s="572"/>
      <c r="BX79" s="569"/>
      <c r="BY79" s="572"/>
      <c r="BZ79" s="569"/>
      <c r="CA79" s="572"/>
      <c r="CB79" s="572"/>
      <c r="CC79" s="572"/>
      <c r="CD79" s="572"/>
      <c r="CE79" s="572"/>
      <c r="CF79" s="572"/>
      <c r="CL79" s="98">
        <f t="shared" si="1"/>
        <v>1</v>
      </c>
      <c r="CM79" s="409">
        <v>1</v>
      </c>
    </row>
    <row r="80" spans="1:91" x14ac:dyDescent="0.25">
      <c r="A80" s="530"/>
      <c r="B80" s="531"/>
      <c r="C80" s="531"/>
      <c r="D80" s="531"/>
      <c r="E80" s="531"/>
      <c r="F80" s="531"/>
      <c r="G80" s="387"/>
      <c r="H80" s="535"/>
      <c r="I80" s="535"/>
      <c r="J80" s="535"/>
      <c r="K80" s="535"/>
      <c r="L80" s="535"/>
      <c r="M80" s="535"/>
      <c r="N80" s="535"/>
      <c r="O80" s="536"/>
      <c r="P80" s="535"/>
      <c r="Q80" s="535"/>
      <c r="R80" s="536"/>
      <c r="S80" s="535"/>
      <c r="T80" s="535"/>
      <c r="U80" s="536"/>
      <c r="V80" s="535"/>
      <c r="W80" s="535"/>
      <c r="X80" s="536"/>
      <c r="Y80" s="536"/>
      <c r="Z80" s="535"/>
      <c r="AA80" s="535"/>
      <c r="AB80" s="537"/>
      <c r="AC80" s="537"/>
      <c r="AD80" s="538"/>
      <c r="AE80" s="536"/>
      <c r="AF80" s="539"/>
      <c r="AG80" s="536"/>
      <c r="AH80" s="535"/>
      <c r="AI80" s="545"/>
      <c r="AJ80" s="535"/>
      <c r="AK80" s="540"/>
      <c r="AL80" s="546"/>
      <c r="AM80" s="540"/>
      <c r="AN80" s="535"/>
      <c r="AO80" s="540"/>
      <c r="AP80" s="546"/>
      <c r="AQ80" s="540"/>
      <c r="AR80" s="537"/>
      <c r="AS80" s="537"/>
      <c r="AT80" s="537"/>
      <c r="AU80" s="539"/>
      <c r="AV80" s="538"/>
      <c r="AW80" s="538"/>
      <c r="AX80" s="538"/>
      <c r="AY80" s="538"/>
      <c r="AZ80" s="537"/>
      <c r="BA80" s="536"/>
      <c r="BB80" s="537"/>
      <c r="BC80" s="537"/>
      <c r="BD80" s="537"/>
      <c r="BE80" s="536"/>
      <c r="BF80" s="524"/>
      <c r="BG80" s="535"/>
      <c r="BH80" s="535"/>
      <c r="BI80" s="535"/>
      <c r="BJ80" s="535"/>
      <c r="BK80" s="529"/>
      <c r="BL80" s="529"/>
      <c r="BM80" s="568"/>
      <c r="BN80" s="568"/>
      <c r="BO80" s="568"/>
      <c r="BP80" s="569"/>
      <c r="BQ80" s="569"/>
      <c r="BR80" s="570"/>
      <c r="BS80" s="574"/>
      <c r="BT80" s="569"/>
      <c r="BU80" s="572"/>
      <c r="BV80" s="569"/>
      <c r="BW80" s="572"/>
      <c r="BX80" s="569"/>
      <c r="BY80" s="572"/>
      <c r="BZ80" s="569"/>
      <c r="CA80" s="572"/>
      <c r="CB80" s="572"/>
      <c r="CC80" s="572"/>
      <c r="CD80" s="572"/>
      <c r="CE80" s="572"/>
      <c r="CF80" s="572"/>
      <c r="CL80" s="98">
        <f t="shared" si="1"/>
        <v>1</v>
      </c>
      <c r="CM80" s="410">
        <v>1</v>
      </c>
    </row>
    <row r="81" spans="1:91" x14ac:dyDescent="0.25">
      <c r="A81" s="530"/>
      <c r="B81" s="531"/>
      <c r="C81" s="533"/>
      <c r="D81" s="531"/>
      <c r="E81" s="533"/>
      <c r="F81" s="533"/>
      <c r="G81" s="387"/>
      <c r="H81" s="535"/>
      <c r="I81" s="535"/>
      <c r="J81" s="535"/>
      <c r="K81" s="535"/>
      <c r="L81" s="535"/>
      <c r="M81" s="535"/>
      <c r="N81" s="535"/>
      <c r="O81" s="536"/>
      <c r="P81" s="535"/>
      <c r="Q81" s="535"/>
      <c r="R81" s="536"/>
      <c r="S81" s="535"/>
      <c r="T81" s="535"/>
      <c r="U81" s="536"/>
      <c r="V81" s="535"/>
      <c r="W81" s="535"/>
      <c r="X81" s="536"/>
      <c r="Y81" s="536"/>
      <c r="Z81" s="535"/>
      <c r="AA81" s="535"/>
      <c r="AB81" s="537"/>
      <c r="AC81" s="537"/>
      <c r="AD81" s="538"/>
      <c r="AE81" s="536"/>
      <c r="AF81" s="539"/>
      <c r="AG81" s="536"/>
      <c r="AH81" s="535"/>
      <c r="AI81" s="545"/>
      <c r="AJ81" s="535"/>
      <c r="AK81" s="540"/>
      <c r="AL81" s="546"/>
      <c r="AM81" s="540"/>
      <c r="AN81" s="535"/>
      <c r="AO81" s="540"/>
      <c r="AP81" s="546"/>
      <c r="AQ81" s="540"/>
      <c r="AR81" s="537"/>
      <c r="AS81" s="537"/>
      <c r="AT81" s="537"/>
      <c r="AU81" s="539"/>
      <c r="AV81" s="538"/>
      <c r="AW81" s="538"/>
      <c r="AX81" s="538"/>
      <c r="AY81" s="538"/>
      <c r="AZ81" s="537"/>
      <c r="BA81" s="536"/>
      <c r="BB81" s="537"/>
      <c r="BC81" s="537"/>
      <c r="BD81" s="537"/>
      <c r="BE81" s="536"/>
      <c r="BF81" s="524"/>
      <c r="BG81" s="535"/>
      <c r="BH81" s="535"/>
      <c r="BI81" s="535"/>
      <c r="BJ81" s="535"/>
      <c r="BK81" s="529"/>
      <c r="BL81" s="529"/>
      <c r="BM81" s="568"/>
      <c r="BN81" s="568"/>
      <c r="BO81" s="568"/>
      <c r="BP81" s="569"/>
      <c r="BQ81" s="569"/>
      <c r="BR81" s="570"/>
      <c r="BS81" s="574"/>
      <c r="BT81" s="569"/>
      <c r="BU81" s="572"/>
      <c r="BV81" s="569"/>
      <c r="BW81" s="572"/>
      <c r="BX81" s="569"/>
      <c r="BY81" s="572"/>
      <c r="BZ81" s="569"/>
      <c r="CA81" s="572"/>
      <c r="CB81" s="572"/>
      <c r="CC81" s="572"/>
      <c r="CD81" s="572"/>
      <c r="CE81" s="572"/>
      <c r="CF81" s="572"/>
      <c r="CL81" s="98">
        <f t="shared" si="1"/>
        <v>0</v>
      </c>
      <c r="CM81" s="401"/>
    </row>
    <row r="82" spans="1:91" x14ac:dyDescent="0.25">
      <c r="A82" s="530"/>
      <c r="B82" s="531"/>
      <c r="C82" s="533"/>
      <c r="D82" s="531"/>
      <c r="E82" s="533"/>
      <c r="F82" s="533"/>
      <c r="G82" s="387"/>
      <c r="H82" s="535"/>
      <c r="I82" s="535"/>
      <c r="J82" s="535"/>
      <c r="K82" s="535"/>
      <c r="L82" s="535"/>
      <c r="M82" s="535"/>
      <c r="N82" s="535"/>
      <c r="O82" s="536"/>
      <c r="P82" s="535"/>
      <c r="Q82" s="535"/>
      <c r="R82" s="536"/>
      <c r="S82" s="535"/>
      <c r="T82" s="535"/>
      <c r="U82" s="536"/>
      <c r="V82" s="535"/>
      <c r="W82" s="535"/>
      <c r="X82" s="536"/>
      <c r="Y82" s="536"/>
      <c r="Z82" s="535"/>
      <c r="AA82" s="535"/>
      <c r="AB82" s="537"/>
      <c r="AC82" s="537"/>
      <c r="AD82" s="538"/>
      <c r="AE82" s="536"/>
      <c r="AF82" s="539"/>
      <c r="AG82" s="536"/>
      <c r="AH82" s="535"/>
      <c r="AI82" s="545"/>
      <c r="AJ82" s="535"/>
      <c r="AK82" s="540"/>
      <c r="AL82" s="546"/>
      <c r="AM82" s="540"/>
      <c r="AN82" s="535"/>
      <c r="AO82" s="540"/>
      <c r="AP82" s="546"/>
      <c r="AQ82" s="540"/>
      <c r="AR82" s="537"/>
      <c r="AS82" s="537"/>
      <c r="AT82" s="537"/>
      <c r="AU82" s="539"/>
      <c r="AV82" s="538"/>
      <c r="AW82" s="538"/>
      <c r="AX82" s="537"/>
      <c r="AY82" s="537"/>
      <c r="AZ82" s="537"/>
      <c r="BA82" s="536"/>
      <c r="BB82" s="537"/>
      <c r="BC82" s="537"/>
      <c r="BD82" s="537"/>
      <c r="BE82" s="536"/>
      <c r="BF82" s="524"/>
      <c r="BG82" s="535"/>
      <c r="BH82" s="535"/>
      <c r="BI82" s="535"/>
      <c r="BJ82" s="535"/>
      <c r="BK82" s="529"/>
      <c r="BL82" s="529"/>
      <c r="BM82" s="568"/>
      <c r="BN82" s="568"/>
      <c r="BO82" s="568"/>
      <c r="BP82" s="569"/>
      <c r="BQ82" s="569"/>
      <c r="BR82" s="570"/>
      <c r="BS82" s="574"/>
      <c r="BT82" s="569"/>
      <c r="BU82" s="572"/>
      <c r="BV82" s="569"/>
      <c r="BW82" s="572"/>
      <c r="BX82" s="569"/>
      <c r="BY82" s="572"/>
      <c r="BZ82" s="569"/>
      <c r="CA82" s="572"/>
      <c r="CB82" s="572"/>
      <c r="CC82" s="572"/>
      <c r="CD82" s="572"/>
      <c r="CE82" s="572"/>
      <c r="CF82" s="572"/>
      <c r="CL82" s="98">
        <f t="shared" si="1"/>
        <v>0</v>
      </c>
      <c r="CM82" s="402"/>
    </row>
    <row r="83" spans="1:91" x14ac:dyDescent="0.25">
      <c r="A83" s="530"/>
      <c r="B83" s="531"/>
      <c r="C83" s="533"/>
      <c r="D83" s="386"/>
      <c r="E83" s="547"/>
      <c r="F83" s="547"/>
      <c r="G83" s="387"/>
      <c r="H83" s="535"/>
      <c r="I83" s="535"/>
      <c r="J83" s="535"/>
      <c r="K83" s="535"/>
      <c r="L83" s="535"/>
      <c r="M83" s="535"/>
      <c r="N83" s="535"/>
      <c r="O83" s="536"/>
      <c r="P83" s="535"/>
      <c r="Q83" s="535"/>
      <c r="R83" s="540"/>
      <c r="S83" s="535"/>
      <c r="T83" s="535"/>
      <c r="U83" s="540"/>
      <c r="V83" s="535"/>
      <c r="W83" s="535"/>
      <c r="X83" s="540"/>
      <c r="Y83" s="540"/>
      <c r="Z83" s="535"/>
      <c r="AA83" s="535"/>
      <c r="AB83" s="535"/>
      <c r="AC83" s="535"/>
      <c r="AD83" s="544"/>
      <c r="AE83" s="540"/>
      <c r="AF83" s="545"/>
      <c r="AG83" s="540"/>
      <c r="AH83" s="535"/>
      <c r="AI83" s="545"/>
      <c r="AJ83" s="535"/>
      <c r="AK83" s="540"/>
      <c r="AL83" s="535"/>
      <c r="AM83" s="540"/>
      <c r="AN83" s="535"/>
      <c r="AO83" s="540"/>
      <c r="AP83" s="535"/>
      <c r="AQ83" s="540"/>
      <c r="AR83" s="535"/>
      <c r="AS83" s="535"/>
      <c r="AT83" s="535"/>
      <c r="AU83" s="545"/>
      <c r="AV83" s="535"/>
      <c r="AW83" s="535"/>
      <c r="AX83" s="535"/>
      <c r="AY83" s="535"/>
      <c r="AZ83" s="535"/>
      <c r="BA83" s="536"/>
      <c r="BB83" s="537"/>
      <c r="BC83" s="535"/>
      <c r="BD83" s="537"/>
      <c r="BE83" s="536"/>
      <c r="BF83" s="524"/>
      <c r="BG83" s="535"/>
      <c r="BH83" s="535"/>
      <c r="BI83" s="535"/>
      <c r="BJ83" s="535"/>
      <c r="BK83" s="529"/>
      <c r="BL83" s="529"/>
      <c r="BM83" s="568"/>
      <c r="BN83" s="568"/>
      <c r="BO83" s="568"/>
      <c r="BP83" s="569"/>
      <c r="BQ83" s="569"/>
      <c r="BR83" s="570"/>
      <c r="BS83" s="574"/>
      <c r="BT83" s="569"/>
      <c r="BU83" s="572"/>
      <c r="BV83" s="569"/>
      <c r="BW83" s="572"/>
      <c r="BX83" s="569"/>
      <c r="BY83" s="572"/>
      <c r="BZ83" s="569"/>
      <c r="CA83" s="572"/>
      <c r="CB83" s="572"/>
      <c r="CC83" s="572"/>
      <c r="CD83" s="572"/>
      <c r="CE83" s="572"/>
      <c r="CF83" s="572"/>
      <c r="CL83" s="98">
        <f t="shared" si="1"/>
        <v>0</v>
      </c>
      <c r="CM83" s="401"/>
    </row>
    <row r="84" spans="1:91" x14ac:dyDescent="0.25">
      <c r="A84" s="177"/>
      <c r="B84" s="531"/>
      <c r="C84" s="533"/>
      <c r="D84" s="522"/>
      <c r="E84" s="522"/>
      <c r="F84" s="522"/>
      <c r="G84" s="177"/>
      <c r="H84" s="177"/>
      <c r="I84" s="177"/>
      <c r="J84" s="177"/>
      <c r="K84" s="177"/>
      <c r="L84" s="177"/>
      <c r="M84" s="177"/>
      <c r="N84" s="177"/>
      <c r="O84" s="179"/>
      <c r="P84" s="177"/>
      <c r="Q84" s="177"/>
      <c r="R84" s="179"/>
      <c r="S84" s="177"/>
      <c r="T84" s="177"/>
      <c r="U84" s="179"/>
      <c r="V84" s="177"/>
      <c r="W84" s="177"/>
      <c r="X84" s="179"/>
      <c r="Y84" s="179"/>
      <c r="Z84" s="177"/>
      <c r="AA84" s="177"/>
      <c r="AB84" s="179"/>
      <c r="AC84" s="177"/>
      <c r="AD84" s="523"/>
      <c r="AE84" s="179"/>
      <c r="AF84" s="189"/>
      <c r="AG84" s="179"/>
      <c r="AH84" s="177"/>
      <c r="AI84" s="189"/>
      <c r="AJ84" s="177"/>
      <c r="AK84" s="179"/>
      <c r="AL84" s="177"/>
      <c r="AM84" s="179"/>
      <c r="AN84" s="177"/>
      <c r="AO84" s="179"/>
      <c r="AP84" s="177"/>
      <c r="AQ84" s="179"/>
      <c r="AR84" s="177"/>
      <c r="AS84" s="177"/>
      <c r="AT84" s="177"/>
      <c r="AU84" s="189"/>
      <c r="AV84" s="177"/>
      <c r="AW84" s="177"/>
      <c r="AX84" s="177"/>
      <c r="AY84" s="177"/>
      <c r="AZ84" s="177"/>
      <c r="BA84" s="179"/>
      <c r="BB84" s="177"/>
      <c r="BC84" s="177"/>
      <c r="BD84" s="177"/>
      <c r="BE84" s="179"/>
      <c r="BF84" s="524"/>
      <c r="BG84" s="522"/>
      <c r="BH84" s="522"/>
      <c r="BI84" s="522"/>
      <c r="BJ84" s="522"/>
      <c r="BK84" s="522"/>
      <c r="BL84" s="522"/>
      <c r="BM84" s="568"/>
      <c r="BN84" s="568"/>
      <c r="BO84" s="568"/>
      <c r="BP84" s="569"/>
      <c r="BQ84" s="569"/>
      <c r="BR84" s="570"/>
      <c r="BS84" s="574"/>
      <c r="BT84" s="569"/>
      <c r="BU84" s="572"/>
      <c r="BV84" s="569"/>
      <c r="BW84" s="572"/>
      <c r="BX84" s="569"/>
      <c r="BY84" s="572"/>
      <c r="BZ84" s="569"/>
      <c r="CA84" s="572"/>
      <c r="CB84" s="572"/>
      <c r="CC84" s="572"/>
      <c r="CD84" s="572"/>
      <c r="CE84" s="572"/>
      <c r="CF84" s="572"/>
      <c r="CL84" s="98">
        <f t="shared" si="1"/>
        <v>0</v>
      </c>
      <c r="CM84" s="179"/>
    </row>
    <row r="85" spans="1:91" x14ac:dyDescent="0.25">
      <c r="A85" s="177"/>
      <c r="B85" s="533"/>
      <c r="C85" s="533"/>
      <c r="D85" s="522"/>
      <c r="E85" s="522"/>
      <c r="F85" s="522"/>
      <c r="G85" s="177"/>
      <c r="H85" s="177"/>
      <c r="I85" s="177"/>
      <c r="J85" s="177"/>
      <c r="K85" s="177"/>
      <c r="L85" s="177"/>
      <c r="M85" s="177"/>
      <c r="N85" s="177"/>
      <c r="O85" s="179"/>
      <c r="P85" s="177"/>
      <c r="Q85" s="177"/>
      <c r="R85" s="179"/>
      <c r="S85" s="177"/>
      <c r="T85" s="177"/>
      <c r="U85" s="179"/>
      <c r="V85" s="177"/>
      <c r="W85" s="177"/>
      <c r="X85" s="179"/>
      <c r="Y85" s="179"/>
      <c r="Z85" s="177"/>
      <c r="AA85" s="177"/>
      <c r="AB85" s="179"/>
      <c r="AC85" s="177"/>
      <c r="AD85" s="523"/>
      <c r="AE85" s="179"/>
      <c r="AF85" s="189"/>
      <c r="AG85" s="179"/>
      <c r="AH85" s="177"/>
      <c r="AI85" s="189"/>
      <c r="AJ85" s="177"/>
      <c r="AK85" s="179"/>
      <c r="AL85" s="177"/>
      <c r="AM85" s="179"/>
      <c r="AN85" s="177"/>
      <c r="AO85" s="179"/>
      <c r="AP85" s="177"/>
      <c r="AQ85" s="179"/>
      <c r="AR85" s="177"/>
      <c r="AS85" s="177"/>
      <c r="AT85" s="177"/>
      <c r="AU85" s="189"/>
      <c r="AV85" s="177"/>
      <c r="AW85" s="177"/>
      <c r="AX85" s="177"/>
      <c r="AY85" s="177"/>
      <c r="AZ85" s="177"/>
      <c r="BA85" s="179"/>
      <c r="BB85" s="177"/>
      <c r="BC85" s="177"/>
      <c r="BD85" s="177"/>
      <c r="BE85" s="179"/>
      <c r="BF85" s="524"/>
      <c r="BG85" s="522"/>
      <c r="BH85" s="522"/>
      <c r="BI85" s="522"/>
      <c r="BJ85" s="522"/>
      <c r="BK85" s="522"/>
      <c r="BL85" s="522"/>
      <c r="BM85" s="568"/>
      <c r="BN85" s="568"/>
      <c r="BO85" s="568"/>
      <c r="BP85" s="569"/>
      <c r="BQ85" s="569"/>
      <c r="BR85" s="570"/>
      <c r="BS85" s="574"/>
      <c r="BT85" s="569"/>
      <c r="BU85" s="572"/>
      <c r="BV85" s="569"/>
      <c r="BW85" s="572"/>
      <c r="BX85" s="569"/>
      <c r="BY85" s="572"/>
      <c r="BZ85" s="569"/>
      <c r="CA85" s="572"/>
      <c r="CB85" s="572"/>
      <c r="CC85" s="572"/>
      <c r="CD85" s="572"/>
      <c r="CE85" s="572"/>
      <c r="CF85" s="572"/>
      <c r="CL85" s="98">
        <f t="shared" si="1"/>
        <v>0</v>
      </c>
      <c r="CM85" s="403"/>
    </row>
    <row r="86" spans="1:91" x14ac:dyDescent="0.25">
      <c r="A86" s="177"/>
      <c r="B86" s="531"/>
      <c r="C86" s="531"/>
      <c r="D86" s="522"/>
      <c r="E86" s="522"/>
      <c r="F86" s="522"/>
      <c r="G86" s="177"/>
      <c r="H86" s="177"/>
      <c r="I86" s="177"/>
      <c r="J86" s="177"/>
      <c r="K86" s="177"/>
      <c r="L86" s="177"/>
      <c r="M86" s="177"/>
      <c r="N86" s="177"/>
      <c r="O86" s="179"/>
      <c r="P86" s="177"/>
      <c r="Q86" s="177"/>
      <c r="R86" s="179"/>
      <c r="S86" s="177"/>
      <c r="T86" s="177"/>
      <c r="U86" s="179"/>
      <c r="V86" s="177"/>
      <c r="W86" s="177"/>
      <c r="X86" s="179"/>
      <c r="Y86" s="179"/>
      <c r="Z86" s="177"/>
      <c r="AA86" s="177"/>
      <c r="AB86" s="179"/>
      <c r="AC86" s="177"/>
      <c r="AD86" s="523"/>
      <c r="AE86" s="179"/>
      <c r="AF86" s="189"/>
      <c r="AG86" s="179"/>
      <c r="AH86" s="177"/>
      <c r="AI86" s="189"/>
      <c r="AJ86" s="177"/>
      <c r="AK86" s="179"/>
      <c r="AL86" s="177"/>
      <c r="AM86" s="179"/>
      <c r="AN86" s="177"/>
      <c r="AO86" s="179"/>
      <c r="AP86" s="177"/>
      <c r="AQ86" s="179"/>
      <c r="AR86" s="177"/>
      <c r="AS86" s="177"/>
      <c r="AT86" s="177"/>
      <c r="AU86" s="189"/>
      <c r="AV86" s="177"/>
      <c r="AW86" s="177"/>
      <c r="AX86" s="177"/>
      <c r="AY86" s="177"/>
      <c r="AZ86" s="177"/>
      <c r="BA86" s="179"/>
      <c r="BB86" s="177"/>
      <c r="BC86" s="177"/>
      <c r="BD86" s="177"/>
      <c r="BE86" s="179"/>
      <c r="BF86" s="524"/>
      <c r="BG86" s="522"/>
      <c r="BH86" s="522"/>
      <c r="BI86" s="522"/>
      <c r="BJ86" s="522"/>
      <c r="BK86" s="522"/>
      <c r="BL86" s="522"/>
      <c r="BM86" s="568"/>
      <c r="BN86" s="568"/>
      <c r="BO86" s="568"/>
      <c r="BP86" s="569"/>
      <c r="BQ86" s="569"/>
      <c r="BR86" s="570"/>
      <c r="BS86" s="574"/>
      <c r="BT86" s="569"/>
      <c r="BU86" s="572"/>
      <c r="BV86" s="569"/>
      <c r="BW86" s="572"/>
      <c r="BX86" s="569"/>
      <c r="BY86" s="572"/>
      <c r="BZ86" s="569"/>
      <c r="CA86" s="572"/>
      <c r="CB86" s="572"/>
      <c r="CC86" s="572"/>
      <c r="CD86" s="572"/>
      <c r="CE86" s="572"/>
      <c r="CF86" s="572"/>
      <c r="CL86" s="98">
        <f t="shared" si="1"/>
        <v>0</v>
      </c>
      <c r="CM86" s="179"/>
    </row>
    <row r="87" spans="1:91" x14ac:dyDescent="0.25">
      <c r="A87" s="177"/>
      <c r="B87" s="531"/>
      <c r="C87" s="531"/>
      <c r="D87" s="522"/>
      <c r="E87" s="522"/>
      <c r="F87" s="522"/>
      <c r="G87" s="177"/>
      <c r="H87" s="177"/>
      <c r="I87" s="177"/>
      <c r="J87" s="177"/>
      <c r="K87" s="177"/>
      <c r="L87" s="177"/>
      <c r="M87" s="177"/>
      <c r="N87" s="177"/>
      <c r="O87" s="179"/>
      <c r="P87" s="177"/>
      <c r="Q87" s="177"/>
      <c r="R87" s="179"/>
      <c r="S87" s="177"/>
      <c r="T87" s="177"/>
      <c r="U87" s="179"/>
      <c r="V87" s="177"/>
      <c r="W87" s="177"/>
      <c r="X87" s="179"/>
      <c r="Y87" s="179"/>
      <c r="Z87" s="177"/>
      <c r="AA87" s="177"/>
      <c r="AB87" s="179"/>
      <c r="AC87" s="177"/>
      <c r="AD87" s="523"/>
      <c r="AE87" s="179"/>
      <c r="AF87" s="189"/>
      <c r="AG87" s="179"/>
      <c r="AH87" s="177"/>
      <c r="AI87" s="189"/>
      <c r="AJ87" s="177"/>
      <c r="AK87" s="179"/>
      <c r="AL87" s="177"/>
      <c r="AM87" s="179"/>
      <c r="AN87" s="177"/>
      <c r="AO87" s="179"/>
      <c r="AP87" s="177"/>
      <c r="AQ87" s="179"/>
      <c r="AR87" s="177"/>
      <c r="AS87" s="177"/>
      <c r="AT87" s="177"/>
      <c r="AU87" s="189"/>
      <c r="AV87" s="177"/>
      <c r="AW87" s="177"/>
      <c r="AX87" s="177"/>
      <c r="AY87" s="177"/>
      <c r="AZ87" s="177"/>
      <c r="BA87" s="179"/>
      <c r="BB87" s="177"/>
      <c r="BC87" s="177"/>
      <c r="BD87" s="177"/>
      <c r="BE87" s="179"/>
      <c r="BF87" s="524"/>
      <c r="BG87" s="522"/>
      <c r="BH87" s="522"/>
      <c r="BI87" s="522"/>
      <c r="BJ87" s="522"/>
      <c r="BK87" s="522"/>
      <c r="BL87" s="522"/>
      <c r="BM87" s="568"/>
      <c r="BN87" s="568"/>
      <c r="BO87" s="568"/>
      <c r="BP87" s="569"/>
      <c r="BQ87" s="569"/>
      <c r="BR87" s="570"/>
      <c r="BS87" s="574"/>
      <c r="BT87" s="569"/>
      <c r="BU87" s="572"/>
      <c r="BV87" s="569"/>
      <c r="BW87" s="572"/>
      <c r="BX87" s="569"/>
      <c r="BY87" s="572"/>
      <c r="BZ87" s="569"/>
      <c r="CA87" s="572"/>
      <c r="CB87" s="572"/>
      <c r="CC87" s="572"/>
      <c r="CD87" s="572"/>
      <c r="CE87" s="572"/>
      <c r="CF87" s="572"/>
      <c r="CL87" s="98">
        <f t="shared" si="1"/>
        <v>0</v>
      </c>
      <c r="CM87" s="403"/>
    </row>
    <row r="88" spans="1:91" x14ac:dyDescent="0.25">
      <c r="A88" s="177"/>
      <c r="B88" s="531"/>
      <c r="C88" s="533"/>
      <c r="D88" s="522"/>
      <c r="E88" s="522"/>
      <c r="F88" s="522"/>
      <c r="G88" s="177"/>
      <c r="H88" s="177"/>
      <c r="I88" s="177"/>
      <c r="J88" s="177"/>
      <c r="K88" s="177"/>
      <c r="L88" s="177"/>
      <c r="M88" s="177"/>
      <c r="N88" s="177"/>
      <c r="O88" s="179"/>
      <c r="P88" s="177"/>
      <c r="Q88" s="177"/>
      <c r="R88" s="179"/>
      <c r="S88" s="177"/>
      <c r="T88" s="177"/>
      <c r="U88" s="179"/>
      <c r="V88" s="177"/>
      <c r="W88" s="177"/>
      <c r="X88" s="179"/>
      <c r="Y88" s="179"/>
      <c r="Z88" s="177"/>
      <c r="AA88" s="177"/>
      <c r="AB88" s="179"/>
      <c r="AC88" s="177"/>
      <c r="AD88" s="523"/>
      <c r="AE88" s="179"/>
      <c r="AF88" s="189"/>
      <c r="AG88" s="179"/>
      <c r="AH88" s="177"/>
      <c r="AI88" s="189"/>
      <c r="AJ88" s="177"/>
      <c r="AK88" s="179"/>
      <c r="AL88" s="177"/>
      <c r="AM88" s="179"/>
      <c r="AN88" s="177"/>
      <c r="AO88" s="179"/>
      <c r="AP88" s="177"/>
      <c r="AQ88" s="179"/>
      <c r="AR88" s="177"/>
      <c r="AS88" s="177"/>
      <c r="AT88" s="177"/>
      <c r="AU88" s="189"/>
      <c r="AV88" s="177"/>
      <c r="AW88" s="177"/>
      <c r="AX88" s="177"/>
      <c r="AY88" s="177"/>
      <c r="AZ88" s="177"/>
      <c r="BA88" s="179"/>
      <c r="BB88" s="177"/>
      <c r="BC88" s="177"/>
      <c r="BD88" s="177"/>
      <c r="BE88" s="179"/>
      <c r="BF88" s="524"/>
      <c r="BG88" s="522"/>
      <c r="BH88" s="522"/>
      <c r="BI88" s="522"/>
      <c r="BJ88" s="522"/>
      <c r="BK88" s="522"/>
      <c r="BL88" s="522"/>
      <c r="BM88" s="568"/>
      <c r="BN88" s="568"/>
      <c r="BO88" s="568"/>
      <c r="BP88" s="569"/>
      <c r="BQ88" s="569"/>
      <c r="BR88" s="570"/>
      <c r="BS88" s="574"/>
      <c r="BT88" s="569"/>
      <c r="BU88" s="572"/>
      <c r="BV88" s="569"/>
      <c r="BW88" s="572"/>
      <c r="BX88" s="569"/>
      <c r="BY88" s="572"/>
      <c r="BZ88" s="569"/>
      <c r="CA88" s="572"/>
      <c r="CB88" s="572"/>
      <c r="CC88" s="572"/>
      <c r="CD88" s="572"/>
      <c r="CE88" s="572"/>
      <c r="CF88" s="572"/>
      <c r="CL88" s="98">
        <f t="shared" si="1"/>
        <v>0</v>
      </c>
      <c r="CM88" s="179"/>
    </row>
    <row r="89" spans="1:91" x14ac:dyDescent="0.25">
      <c r="A89" s="177"/>
      <c r="B89" s="531"/>
      <c r="C89" s="533"/>
      <c r="D89" s="522"/>
      <c r="E89" s="522"/>
      <c r="F89" s="522"/>
      <c r="G89" s="177"/>
      <c r="H89" s="177"/>
      <c r="I89" s="177"/>
      <c r="J89" s="177"/>
      <c r="K89" s="177"/>
      <c r="L89" s="177"/>
      <c r="M89" s="177"/>
      <c r="N89" s="177"/>
      <c r="O89" s="179"/>
      <c r="P89" s="177"/>
      <c r="Q89" s="177"/>
      <c r="R89" s="179"/>
      <c r="S89" s="177"/>
      <c r="T89" s="177"/>
      <c r="U89" s="179"/>
      <c r="V89" s="177"/>
      <c r="W89" s="177"/>
      <c r="X89" s="179"/>
      <c r="Y89" s="179"/>
      <c r="Z89" s="177"/>
      <c r="AA89" s="177"/>
      <c r="AB89" s="179"/>
      <c r="AC89" s="177"/>
      <c r="AD89" s="523"/>
      <c r="AE89" s="179"/>
      <c r="AF89" s="189"/>
      <c r="AG89" s="179"/>
      <c r="AH89" s="177"/>
      <c r="AI89" s="189"/>
      <c r="AJ89" s="177"/>
      <c r="AK89" s="179"/>
      <c r="AL89" s="177"/>
      <c r="AM89" s="179"/>
      <c r="AN89" s="177"/>
      <c r="AO89" s="179"/>
      <c r="AP89" s="177"/>
      <c r="AQ89" s="179"/>
      <c r="AR89" s="177"/>
      <c r="AS89" s="177"/>
      <c r="AT89" s="177"/>
      <c r="AU89" s="189"/>
      <c r="AV89" s="177"/>
      <c r="AW89" s="177"/>
      <c r="AX89" s="177"/>
      <c r="AY89" s="177"/>
      <c r="AZ89" s="177"/>
      <c r="BA89" s="179"/>
      <c r="BB89" s="177"/>
      <c r="BC89" s="177"/>
      <c r="BD89" s="177"/>
      <c r="BE89" s="179"/>
      <c r="BF89" s="524"/>
      <c r="BG89" s="522"/>
      <c r="BH89" s="522"/>
      <c r="BI89" s="522"/>
      <c r="BJ89" s="522"/>
      <c r="BK89" s="522"/>
      <c r="BL89" s="522"/>
      <c r="BM89" s="568"/>
      <c r="BN89" s="568"/>
      <c r="BO89" s="568"/>
      <c r="BP89" s="569"/>
      <c r="BQ89" s="569"/>
      <c r="BR89" s="570"/>
      <c r="BS89" s="574"/>
      <c r="BT89" s="569"/>
      <c r="BU89" s="572"/>
      <c r="BV89" s="569"/>
      <c r="BW89" s="572"/>
      <c r="BX89" s="569"/>
      <c r="BY89" s="572"/>
      <c r="BZ89" s="569"/>
      <c r="CA89" s="572"/>
      <c r="CB89" s="572"/>
      <c r="CC89" s="572"/>
      <c r="CD89" s="572"/>
      <c r="CE89" s="572"/>
      <c r="CF89" s="572"/>
      <c r="CL89" s="98">
        <f t="shared" si="1"/>
        <v>0</v>
      </c>
      <c r="CM89" s="403"/>
    </row>
    <row r="90" spans="1:91" x14ac:dyDescent="0.25">
      <c r="A90" s="177"/>
      <c r="B90" s="533"/>
      <c r="C90" s="531"/>
      <c r="D90" s="522"/>
      <c r="E90" s="522"/>
      <c r="F90" s="522"/>
      <c r="G90" s="177"/>
      <c r="H90" s="177"/>
      <c r="I90" s="177"/>
      <c r="J90" s="177"/>
      <c r="K90" s="177"/>
      <c r="L90" s="177"/>
      <c r="M90" s="177"/>
      <c r="N90" s="177"/>
      <c r="O90" s="179"/>
      <c r="P90" s="177"/>
      <c r="Q90" s="177"/>
      <c r="R90" s="179"/>
      <c r="S90" s="177"/>
      <c r="T90" s="177"/>
      <c r="U90" s="179"/>
      <c r="V90" s="177"/>
      <c r="W90" s="177"/>
      <c r="X90" s="179"/>
      <c r="Y90" s="179"/>
      <c r="Z90" s="177"/>
      <c r="AA90" s="177"/>
      <c r="AB90" s="179"/>
      <c r="AC90" s="177"/>
      <c r="AD90" s="523"/>
      <c r="AE90" s="179"/>
      <c r="AF90" s="189"/>
      <c r="AG90" s="179"/>
      <c r="AH90" s="177"/>
      <c r="AI90" s="189"/>
      <c r="AJ90" s="177"/>
      <c r="AK90" s="179"/>
      <c r="AL90" s="177"/>
      <c r="AM90" s="179"/>
      <c r="AN90" s="177"/>
      <c r="AO90" s="179"/>
      <c r="AP90" s="177"/>
      <c r="AQ90" s="179"/>
      <c r="AR90" s="177"/>
      <c r="AS90" s="177"/>
      <c r="AT90" s="177"/>
      <c r="AU90" s="189"/>
      <c r="AV90" s="177"/>
      <c r="AW90" s="177"/>
      <c r="AX90" s="177"/>
      <c r="AY90" s="177"/>
      <c r="AZ90" s="177"/>
      <c r="BA90" s="179"/>
      <c r="BB90" s="177"/>
      <c r="BC90" s="177"/>
      <c r="BD90" s="177"/>
      <c r="BE90" s="179"/>
      <c r="BF90" s="524"/>
      <c r="BG90" s="522"/>
      <c r="BH90" s="522"/>
      <c r="BI90" s="522"/>
      <c r="BJ90" s="522"/>
      <c r="BK90" s="522"/>
      <c r="BL90" s="522"/>
      <c r="BM90" s="568"/>
      <c r="BN90" s="568"/>
      <c r="BO90" s="568"/>
      <c r="BP90" s="569"/>
      <c r="BQ90" s="569"/>
      <c r="BR90" s="570"/>
      <c r="BS90" s="574"/>
      <c r="BT90" s="569"/>
      <c r="BU90" s="572"/>
      <c r="BV90" s="569"/>
      <c r="BW90" s="572"/>
      <c r="BX90" s="569"/>
      <c r="BY90" s="572"/>
      <c r="BZ90" s="569"/>
      <c r="CA90" s="572"/>
      <c r="CB90" s="572"/>
      <c r="CC90" s="572"/>
      <c r="CD90" s="572"/>
      <c r="CE90" s="572"/>
      <c r="CF90" s="572"/>
      <c r="CL90" s="98">
        <f t="shared" si="1"/>
        <v>0</v>
      </c>
      <c r="CM90" s="179"/>
    </row>
    <row r="91" spans="1:91" x14ac:dyDescent="0.25">
      <c r="A91" s="177"/>
      <c r="B91" s="531"/>
      <c r="C91" s="531"/>
      <c r="D91" s="522"/>
      <c r="E91" s="522"/>
      <c r="F91" s="522"/>
      <c r="G91" s="177"/>
      <c r="H91" s="177"/>
      <c r="I91" s="177"/>
      <c r="J91" s="177"/>
      <c r="K91" s="177"/>
      <c r="L91" s="177"/>
      <c r="M91" s="177"/>
      <c r="N91" s="177"/>
      <c r="O91" s="179"/>
      <c r="P91" s="177"/>
      <c r="Q91" s="177"/>
      <c r="R91" s="179"/>
      <c r="S91" s="177"/>
      <c r="T91" s="177"/>
      <c r="U91" s="179"/>
      <c r="V91" s="177"/>
      <c r="W91" s="177"/>
      <c r="X91" s="179"/>
      <c r="Y91" s="179"/>
      <c r="Z91" s="177"/>
      <c r="AA91" s="177"/>
      <c r="AB91" s="179"/>
      <c r="AC91" s="177"/>
      <c r="AD91" s="523"/>
      <c r="AE91" s="179"/>
      <c r="AF91" s="189"/>
      <c r="AG91" s="179"/>
      <c r="AH91" s="177"/>
      <c r="AI91" s="189"/>
      <c r="AJ91" s="177"/>
      <c r="AK91" s="179"/>
      <c r="AL91" s="177"/>
      <c r="AM91" s="179"/>
      <c r="AN91" s="177"/>
      <c r="AO91" s="179"/>
      <c r="AP91" s="177"/>
      <c r="AQ91" s="179"/>
      <c r="AR91" s="177"/>
      <c r="AS91" s="177"/>
      <c r="AT91" s="177"/>
      <c r="AU91" s="189"/>
      <c r="AV91" s="177"/>
      <c r="AW91" s="177"/>
      <c r="AX91" s="177"/>
      <c r="AY91" s="177"/>
      <c r="AZ91" s="177"/>
      <c r="BA91" s="179"/>
      <c r="BB91" s="177"/>
      <c r="BC91" s="177"/>
      <c r="BD91" s="177"/>
      <c r="BE91" s="179"/>
      <c r="BF91" s="524"/>
      <c r="BG91" s="522"/>
      <c r="BH91" s="522"/>
      <c r="BI91" s="522"/>
      <c r="BJ91" s="522"/>
      <c r="BK91" s="522"/>
      <c r="BL91" s="522"/>
      <c r="BM91" s="568"/>
      <c r="BN91" s="568"/>
      <c r="BO91" s="568"/>
      <c r="BP91" s="569"/>
      <c r="BQ91" s="569"/>
      <c r="BR91" s="570"/>
      <c r="BS91" s="574"/>
      <c r="BT91" s="569"/>
      <c r="BU91" s="572"/>
      <c r="BV91" s="569"/>
      <c r="BW91" s="572"/>
      <c r="BX91" s="569"/>
      <c r="BY91" s="572"/>
      <c r="BZ91" s="569"/>
      <c r="CA91" s="572"/>
      <c r="CB91" s="572"/>
      <c r="CC91" s="572"/>
      <c r="CD91" s="572"/>
      <c r="CE91" s="572"/>
      <c r="CF91" s="572"/>
      <c r="CL91" s="98">
        <f t="shared" si="1"/>
        <v>0</v>
      </c>
      <c r="CM91" s="403"/>
    </row>
    <row r="92" spans="1:91" x14ac:dyDescent="0.25">
      <c r="A92" s="177"/>
      <c r="B92" s="531"/>
      <c r="C92" s="533"/>
      <c r="D92" s="522"/>
      <c r="E92" s="522"/>
      <c r="F92" s="522"/>
      <c r="G92" s="177"/>
      <c r="H92" s="177"/>
      <c r="I92" s="177"/>
      <c r="J92" s="177"/>
      <c r="K92" s="177"/>
      <c r="L92" s="177"/>
      <c r="M92" s="177"/>
      <c r="N92" s="177"/>
      <c r="O92" s="179"/>
      <c r="P92" s="177"/>
      <c r="Q92" s="177"/>
      <c r="R92" s="179"/>
      <c r="S92" s="177"/>
      <c r="T92" s="177"/>
      <c r="U92" s="179"/>
      <c r="V92" s="177"/>
      <c r="W92" s="177"/>
      <c r="X92" s="179"/>
      <c r="Y92" s="179"/>
      <c r="Z92" s="177"/>
      <c r="AA92" s="177"/>
      <c r="AB92" s="179"/>
      <c r="AC92" s="177"/>
      <c r="AD92" s="523"/>
      <c r="AE92" s="179"/>
      <c r="AF92" s="189"/>
      <c r="AG92" s="179"/>
      <c r="AH92" s="177"/>
      <c r="AI92" s="189"/>
      <c r="AJ92" s="177"/>
      <c r="AK92" s="179"/>
      <c r="AL92" s="177"/>
      <c r="AM92" s="179"/>
      <c r="AN92" s="177"/>
      <c r="AO92" s="179"/>
      <c r="AP92" s="177"/>
      <c r="AQ92" s="179"/>
      <c r="AR92" s="177"/>
      <c r="AS92" s="177"/>
      <c r="AT92" s="177"/>
      <c r="AU92" s="189"/>
      <c r="AV92" s="177"/>
      <c r="AW92" s="177"/>
      <c r="AX92" s="177"/>
      <c r="AY92" s="177"/>
      <c r="AZ92" s="177"/>
      <c r="BA92" s="179"/>
      <c r="BB92" s="177"/>
      <c r="BC92" s="177"/>
      <c r="BD92" s="177"/>
      <c r="BE92" s="179"/>
      <c r="BF92" s="524"/>
      <c r="BG92" s="522"/>
      <c r="BH92" s="522"/>
      <c r="BI92" s="522"/>
      <c r="BJ92" s="522"/>
      <c r="BK92" s="522"/>
      <c r="BL92" s="522"/>
      <c r="BM92" s="568"/>
      <c r="BN92" s="568"/>
      <c r="BO92" s="568"/>
      <c r="BP92" s="569"/>
      <c r="BQ92" s="569"/>
      <c r="BR92" s="570"/>
      <c r="BS92" s="574"/>
      <c r="BT92" s="569"/>
      <c r="BU92" s="572"/>
      <c r="BV92" s="569"/>
      <c r="BW92" s="572"/>
      <c r="BX92" s="569"/>
      <c r="BY92" s="572"/>
      <c r="BZ92" s="569"/>
      <c r="CA92" s="572"/>
      <c r="CB92" s="572"/>
      <c r="CC92" s="572"/>
      <c r="CD92" s="572"/>
      <c r="CE92" s="572"/>
      <c r="CF92" s="572"/>
      <c r="CL92" s="98">
        <f t="shared" si="1"/>
        <v>0</v>
      </c>
      <c r="CM92" s="179"/>
    </row>
    <row r="93" spans="1:91" x14ac:dyDescent="0.25">
      <c r="A93" s="177"/>
      <c r="B93" s="531"/>
      <c r="C93" s="531"/>
      <c r="D93" s="522"/>
      <c r="E93" s="522"/>
      <c r="F93" s="522"/>
      <c r="G93" s="177"/>
      <c r="H93" s="177"/>
      <c r="I93" s="177"/>
      <c r="J93" s="177"/>
      <c r="K93" s="177"/>
      <c r="L93" s="177"/>
      <c r="M93" s="177"/>
      <c r="N93" s="177"/>
      <c r="O93" s="179"/>
      <c r="P93" s="177"/>
      <c r="Q93" s="177"/>
      <c r="R93" s="179"/>
      <c r="S93" s="177"/>
      <c r="T93" s="177"/>
      <c r="U93" s="179"/>
      <c r="V93" s="177"/>
      <c r="W93" s="177"/>
      <c r="X93" s="179"/>
      <c r="Y93" s="179"/>
      <c r="Z93" s="177"/>
      <c r="AA93" s="177"/>
      <c r="AB93" s="179"/>
      <c r="AC93" s="177"/>
      <c r="AD93" s="523"/>
      <c r="AE93" s="179"/>
      <c r="AF93" s="189"/>
      <c r="AG93" s="179"/>
      <c r="AH93" s="177"/>
      <c r="AI93" s="189"/>
      <c r="AJ93" s="177"/>
      <c r="AK93" s="179"/>
      <c r="AL93" s="177"/>
      <c r="AM93" s="179"/>
      <c r="AN93" s="177"/>
      <c r="AO93" s="179"/>
      <c r="AP93" s="177"/>
      <c r="AQ93" s="179"/>
      <c r="AR93" s="177"/>
      <c r="AS93" s="177"/>
      <c r="AT93" s="177"/>
      <c r="AU93" s="189"/>
      <c r="AV93" s="177"/>
      <c r="AW93" s="177"/>
      <c r="AX93" s="177"/>
      <c r="AY93" s="177"/>
      <c r="AZ93" s="177"/>
      <c r="BA93" s="179"/>
      <c r="BB93" s="177"/>
      <c r="BC93" s="177"/>
      <c r="BD93" s="177"/>
      <c r="BE93" s="179"/>
      <c r="BF93" s="524"/>
      <c r="BG93" s="522"/>
      <c r="BH93" s="522"/>
      <c r="BI93" s="522"/>
      <c r="BJ93" s="522"/>
      <c r="BK93" s="522"/>
      <c r="BL93" s="522"/>
      <c r="BM93" s="568"/>
      <c r="BN93" s="568"/>
      <c r="BO93" s="568"/>
      <c r="BP93" s="569"/>
      <c r="BQ93" s="569"/>
      <c r="BR93" s="570"/>
      <c r="BS93" s="574"/>
      <c r="BT93" s="569"/>
      <c r="BU93" s="572"/>
      <c r="BV93" s="569"/>
      <c r="BW93" s="572"/>
      <c r="BX93" s="569"/>
      <c r="BY93" s="572"/>
      <c r="BZ93" s="569"/>
      <c r="CA93" s="572"/>
      <c r="CB93" s="572"/>
      <c r="CC93" s="572"/>
      <c r="CD93" s="572"/>
      <c r="CE93" s="572"/>
      <c r="CF93" s="572"/>
      <c r="CL93" s="98">
        <f t="shared" si="1"/>
        <v>0</v>
      </c>
      <c r="CM93" s="403"/>
    </row>
    <row r="94" spans="1:91" x14ac:dyDescent="0.25">
      <c r="A94" s="177"/>
      <c r="B94" s="548"/>
      <c r="C94" s="531"/>
      <c r="D94" s="522"/>
      <c r="E94" s="522"/>
      <c r="F94" s="522"/>
      <c r="G94" s="177"/>
      <c r="H94" s="177"/>
      <c r="I94" s="177"/>
      <c r="J94" s="177"/>
      <c r="K94" s="177"/>
      <c r="L94" s="177"/>
      <c r="M94" s="177"/>
      <c r="N94" s="177"/>
      <c r="O94" s="179"/>
      <c r="P94" s="177"/>
      <c r="Q94" s="177"/>
      <c r="R94" s="179"/>
      <c r="S94" s="177"/>
      <c r="T94" s="177"/>
      <c r="U94" s="179"/>
      <c r="V94" s="177"/>
      <c r="W94" s="177"/>
      <c r="X94" s="179"/>
      <c r="Y94" s="179"/>
      <c r="Z94" s="177"/>
      <c r="AA94" s="177"/>
      <c r="AB94" s="179"/>
      <c r="AC94" s="177"/>
      <c r="AD94" s="523"/>
      <c r="AE94" s="179"/>
      <c r="AF94" s="189"/>
      <c r="AG94" s="179"/>
      <c r="AH94" s="177"/>
      <c r="AI94" s="189"/>
      <c r="AJ94" s="177"/>
      <c r="AK94" s="179"/>
      <c r="AL94" s="177"/>
      <c r="AM94" s="179"/>
      <c r="AN94" s="177"/>
      <c r="AO94" s="179"/>
      <c r="AP94" s="177"/>
      <c r="AQ94" s="179"/>
      <c r="AR94" s="177"/>
      <c r="AS94" s="177"/>
      <c r="AT94" s="177"/>
      <c r="AU94" s="189"/>
      <c r="AV94" s="177"/>
      <c r="AW94" s="177"/>
      <c r="AX94" s="177"/>
      <c r="AY94" s="177"/>
      <c r="AZ94" s="177"/>
      <c r="BA94" s="179"/>
      <c r="BB94" s="177"/>
      <c r="BC94" s="177"/>
      <c r="BD94" s="177"/>
      <c r="BE94" s="179"/>
      <c r="BF94" s="524"/>
      <c r="BG94" s="522"/>
      <c r="BH94" s="522"/>
      <c r="BI94" s="522"/>
      <c r="BJ94" s="522"/>
      <c r="BK94" s="522"/>
      <c r="BL94" s="522"/>
      <c r="BM94" s="568"/>
      <c r="BN94" s="568"/>
      <c r="BO94" s="568"/>
      <c r="BP94" s="569"/>
      <c r="BQ94" s="569"/>
      <c r="BR94" s="570"/>
      <c r="BS94" s="574"/>
      <c r="BT94" s="569"/>
      <c r="BU94" s="572"/>
      <c r="BV94" s="569"/>
      <c r="BW94" s="572"/>
      <c r="BX94" s="569"/>
      <c r="BY94" s="572"/>
      <c r="BZ94" s="569"/>
      <c r="CA94" s="572"/>
      <c r="CB94" s="572"/>
      <c r="CC94" s="572"/>
      <c r="CD94" s="572"/>
      <c r="CE94" s="572"/>
      <c r="CF94" s="572"/>
      <c r="CL94" s="98">
        <f t="shared" si="1"/>
        <v>0</v>
      </c>
      <c r="CM94" s="179"/>
    </row>
    <row r="95" spans="1:91" x14ac:dyDescent="0.25">
      <c r="A95" s="177"/>
      <c r="B95" s="531"/>
      <c r="C95" s="533"/>
      <c r="D95" s="522"/>
      <c r="E95" s="522"/>
      <c r="F95" s="522"/>
      <c r="G95" s="177"/>
      <c r="H95" s="177"/>
      <c r="I95" s="177"/>
      <c r="J95" s="177"/>
      <c r="K95" s="177"/>
      <c r="L95" s="177"/>
      <c r="M95" s="177"/>
      <c r="N95" s="177"/>
      <c r="O95" s="179"/>
      <c r="P95" s="177"/>
      <c r="Q95" s="177"/>
      <c r="R95" s="179"/>
      <c r="S95" s="177"/>
      <c r="T95" s="177"/>
      <c r="U95" s="179"/>
      <c r="V95" s="177"/>
      <c r="W95" s="177"/>
      <c r="X95" s="179"/>
      <c r="Y95" s="179"/>
      <c r="Z95" s="177"/>
      <c r="AA95" s="177"/>
      <c r="AB95" s="179"/>
      <c r="AC95" s="177"/>
      <c r="AD95" s="523"/>
      <c r="AE95" s="179"/>
      <c r="AF95" s="189"/>
      <c r="AG95" s="179"/>
      <c r="AH95" s="177"/>
      <c r="AI95" s="189"/>
      <c r="AJ95" s="177"/>
      <c r="AK95" s="179"/>
      <c r="AL95" s="177"/>
      <c r="AM95" s="179"/>
      <c r="AN95" s="177"/>
      <c r="AO95" s="179"/>
      <c r="AP95" s="177"/>
      <c r="AQ95" s="179"/>
      <c r="AR95" s="177"/>
      <c r="AS95" s="177"/>
      <c r="AT95" s="177"/>
      <c r="AU95" s="189"/>
      <c r="AV95" s="177"/>
      <c r="AW95" s="177"/>
      <c r="AX95" s="177"/>
      <c r="AY95" s="177"/>
      <c r="AZ95" s="177"/>
      <c r="BA95" s="179"/>
      <c r="BB95" s="177"/>
      <c r="BC95" s="177"/>
      <c r="BD95" s="177"/>
      <c r="BE95" s="179"/>
      <c r="BF95" s="524"/>
      <c r="BG95" s="522"/>
      <c r="BH95" s="522"/>
      <c r="BI95" s="522"/>
      <c r="BJ95" s="522"/>
      <c r="BK95" s="522"/>
      <c r="BL95" s="522"/>
      <c r="BM95" s="568"/>
      <c r="BN95" s="568"/>
      <c r="BO95" s="568"/>
      <c r="BP95" s="569"/>
      <c r="BQ95" s="569"/>
      <c r="BR95" s="570"/>
      <c r="BS95" s="574"/>
      <c r="BT95" s="569"/>
      <c r="BU95" s="572"/>
      <c r="BV95" s="569"/>
      <c r="BW95" s="572"/>
      <c r="BX95" s="569"/>
      <c r="BY95" s="572"/>
      <c r="BZ95" s="569"/>
      <c r="CA95" s="572"/>
      <c r="CB95" s="572"/>
      <c r="CC95" s="572"/>
      <c r="CD95" s="572"/>
      <c r="CE95" s="572"/>
      <c r="CF95" s="572"/>
      <c r="CL95" s="98">
        <f t="shared" si="1"/>
        <v>0</v>
      </c>
      <c r="CM95" s="403"/>
    </row>
    <row r="96" spans="1:91" x14ac:dyDescent="0.25">
      <c r="A96" s="177"/>
      <c r="B96" s="531"/>
      <c r="C96" s="531"/>
      <c r="D96" s="522"/>
      <c r="E96" s="522"/>
      <c r="F96" s="522"/>
      <c r="G96" s="177"/>
      <c r="H96" s="177"/>
      <c r="I96" s="177"/>
      <c r="J96" s="177"/>
      <c r="K96" s="177"/>
      <c r="L96" s="177"/>
      <c r="M96" s="177"/>
      <c r="N96" s="177"/>
      <c r="O96" s="179"/>
      <c r="P96" s="177"/>
      <c r="Q96" s="177"/>
      <c r="R96" s="179"/>
      <c r="S96" s="177"/>
      <c r="T96" s="177"/>
      <c r="U96" s="179"/>
      <c r="V96" s="177"/>
      <c r="W96" s="177"/>
      <c r="X96" s="179"/>
      <c r="Y96" s="179"/>
      <c r="Z96" s="177"/>
      <c r="AA96" s="177"/>
      <c r="AB96" s="179"/>
      <c r="AC96" s="177"/>
      <c r="AD96" s="523"/>
      <c r="AE96" s="179"/>
      <c r="AF96" s="189"/>
      <c r="AG96" s="179"/>
      <c r="AH96" s="177"/>
      <c r="AI96" s="189"/>
      <c r="AJ96" s="177"/>
      <c r="AK96" s="179"/>
      <c r="AL96" s="177"/>
      <c r="AM96" s="179"/>
      <c r="AN96" s="177"/>
      <c r="AO96" s="179"/>
      <c r="AP96" s="177"/>
      <c r="AQ96" s="179"/>
      <c r="AR96" s="177"/>
      <c r="AS96" s="177"/>
      <c r="AT96" s="177"/>
      <c r="AU96" s="189"/>
      <c r="AV96" s="177"/>
      <c r="AW96" s="177"/>
      <c r="AX96" s="177"/>
      <c r="AY96" s="177"/>
      <c r="AZ96" s="177"/>
      <c r="BA96" s="179"/>
      <c r="BB96" s="177"/>
      <c r="BC96" s="177"/>
      <c r="BD96" s="177"/>
      <c r="BE96" s="179"/>
      <c r="BF96" s="524"/>
      <c r="BG96" s="522"/>
      <c r="BH96" s="522"/>
      <c r="BI96" s="522"/>
      <c r="BJ96" s="522"/>
      <c r="BK96" s="522"/>
      <c r="BL96" s="522"/>
      <c r="BM96" s="568"/>
      <c r="BN96" s="568"/>
      <c r="BO96" s="568"/>
      <c r="BP96" s="569"/>
      <c r="BQ96" s="569"/>
      <c r="BR96" s="570"/>
      <c r="BS96" s="574"/>
      <c r="BT96" s="569"/>
      <c r="BU96" s="572"/>
      <c r="BV96" s="569"/>
      <c r="BW96" s="572"/>
      <c r="BX96" s="569"/>
      <c r="BY96" s="572"/>
      <c r="BZ96" s="569"/>
      <c r="CA96" s="572"/>
      <c r="CB96" s="572"/>
      <c r="CC96" s="572"/>
      <c r="CD96" s="572"/>
      <c r="CE96" s="572"/>
      <c r="CF96" s="572"/>
      <c r="CL96" s="98">
        <f t="shared" si="1"/>
        <v>0</v>
      </c>
      <c r="CM96" s="179"/>
    </row>
    <row r="97" spans="1:91" x14ac:dyDescent="0.25">
      <c r="A97" s="177"/>
      <c r="B97" s="531"/>
      <c r="C97" s="531"/>
      <c r="D97" s="522"/>
      <c r="E97" s="522"/>
      <c r="F97" s="522"/>
      <c r="G97" s="177"/>
      <c r="H97" s="177"/>
      <c r="I97" s="177"/>
      <c r="J97" s="177"/>
      <c r="K97" s="177"/>
      <c r="L97" s="177"/>
      <c r="M97" s="177"/>
      <c r="N97" s="177"/>
      <c r="O97" s="179"/>
      <c r="P97" s="177"/>
      <c r="Q97" s="177"/>
      <c r="R97" s="179"/>
      <c r="S97" s="177"/>
      <c r="T97" s="177"/>
      <c r="U97" s="179"/>
      <c r="V97" s="177"/>
      <c r="W97" s="177"/>
      <c r="X97" s="179"/>
      <c r="Y97" s="179"/>
      <c r="Z97" s="177"/>
      <c r="AA97" s="177"/>
      <c r="AB97" s="179"/>
      <c r="AC97" s="177"/>
      <c r="AD97" s="523"/>
      <c r="AE97" s="179"/>
      <c r="AF97" s="189"/>
      <c r="AG97" s="179"/>
      <c r="AH97" s="177"/>
      <c r="AI97" s="189"/>
      <c r="AJ97" s="177"/>
      <c r="AK97" s="179"/>
      <c r="AL97" s="177"/>
      <c r="AM97" s="179"/>
      <c r="AN97" s="177"/>
      <c r="AO97" s="179"/>
      <c r="AP97" s="177"/>
      <c r="AQ97" s="179"/>
      <c r="AR97" s="177"/>
      <c r="AS97" s="177"/>
      <c r="AT97" s="177"/>
      <c r="AU97" s="189"/>
      <c r="AV97" s="177"/>
      <c r="AW97" s="177"/>
      <c r="AX97" s="177"/>
      <c r="AY97" s="177"/>
      <c r="AZ97" s="177"/>
      <c r="BA97" s="179"/>
      <c r="BB97" s="177"/>
      <c r="BC97" s="177"/>
      <c r="BD97" s="177"/>
      <c r="BE97" s="179"/>
      <c r="BF97" s="524"/>
      <c r="BG97" s="522"/>
      <c r="BH97" s="522"/>
      <c r="BI97" s="522"/>
      <c r="BJ97" s="522"/>
      <c r="BK97" s="522"/>
      <c r="BL97" s="522"/>
      <c r="BM97" s="568"/>
      <c r="BN97" s="568"/>
      <c r="BO97" s="568"/>
      <c r="BP97" s="569"/>
      <c r="BQ97" s="569"/>
      <c r="BR97" s="570"/>
      <c r="BS97" s="574"/>
      <c r="BT97" s="569"/>
      <c r="BU97" s="572"/>
      <c r="BV97" s="569"/>
      <c r="BW97" s="572"/>
      <c r="BX97" s="569"/>
      <c r="BY97" s="572"/>
      <c r="BZ97" s="569"/>
      <c r="CA97" s="572"/>
      <c r="CB97" s="572"/>
      <c r="CC97" s="572"/>
      <c r="CD97" s="572"/>
      <c r="CE97" s="572"/>
      <c r="CF97" s="572"/>
      <c r="CL97" s="98">
        <f t="shared" si="1"/>
        <v>0</v>
      </c>
      <c r="CM97" s="403"/>
    </row>
    <row r="98" spans="1:91" x14ac:dyDescent="0.25">
      <c r="A98" s="177"/>
      <c r="B98" s="531"/>
      <c r="C98" s="531"/>
      <c r="D98" s="522"/>
      <c r="E98" s="522"/>
      <c r="F98" s="522"/>
      <c r="G98" s="177"/>
      <c r="H98" s="177"/>
      <c r="I98" s="177"/>
      <c r="J98" s="177"/>
      <c r="K98" s="177"/>
      <c r="L98" s="177"/>
      <c r="M98" s="177"/>
      <c r="N98" s="177"/>
      <c r="O98" s="179"/>
      <c r="P98" s="177"/>
      <c r="Q98" s="177"/>
      <c r="R98" s="179"/>
      <c r="S98" s="177"/>
      <c r="T98" s="177"/>
      <c r="U98" s="179"/>
      <c r="V98" s="177"/>
      <c r="W98" s="177"/>
      <c r="X98" s="179"/>
      <c r="Y98" s="179"/>
      <c r="Z98" s="177"/>
      <c r="AA98" s="177"/>
      <c r="AB98" s="179"/>
      <c r="AC98" s="177"/>
      <c r="AD98" s="523"/>
      <c r="AE98" s="179"/>
      <c r="AF98" s="189"/>
      <c r="AG98" s="179"/>
      <c r="AH98" s="177"/>
      <c r="AI98" s="189"/>
      <c r="AJ98" s="177"/>
      <c r="AK98" s="179"/>
      <c r="AL98" s="177"/>
      <c r="AM98" s="179"/>
      <c r="AN98" s="177"/>
      <c r="AO98" s="179"/>
      <c r="AP98" s="177"/>
      <c r="AQ98" s="179"/>
      <c r="AR98" s="177"/>
      <c r="AS98" s="177"/>
      <c r="AT98" s="177"/>
      <c r="AU98" s="189"/>
      <c r="AV98" s="177"/>
      <c r="AW98" s="177"/>
      <c r="AX98" s="177"/>
      <c r="AY98" s="177"/>
      <c r="AZ98" s="177"/>
      <c r="BA98" s="179"/>
      <c r="BB98" s="177"/>
      <c r="BC98" s="177"/>
      <c r="BD98" s="177"/>
      <c r="BE98" s="179"/>
      <c r="BF98" s="524"/>
      <c r="BG98" s="522"/>
      <c r="BH98" s="522"/>
      <c r="BI98" s="522"/>
      <c r="BJ98" s="522"/>
      <c r="BK98" s="522"/>
      <c r="BL98" s="522"/>
      <c r="BM98" s="568"/>
      <c r="BN98" s="568"/>
      <c r="BO98" s="568"/>
      <c r="BP98" s="569"/>
      <c r="BQ98" s="569"/>
      <c r="BR98" s="570"/>
      <c r="BS98" s="574"/>
      <c r="BT98" s="569"/>
      <c r="BU98" s="572"/>
      <c r="BV98" s="569"/>
      <c r="BW98" s="572"/>
      <c r="BX98" s="569"/>
      <c r="BY98" s="572"/>
      <c r="BZ98" s="569"/>
      <c r="CA98" s="572"/>
      <c r="CB98" s="572"/>
      <c r="CC98" s="572"/>
      <c r="CD98" s="572"/>
      <c r="CE98" s="572"/>
      <c r="CF98" s="572"/>
      <c r="CL98" s="98">
        <f t="shared" si="1"/>
        <v>0</v>
      </c>
      <c r="CM98" s="179"/>
    </row>
    <row r="99" spans="1:91" x14ac:dyDescent="0.25">
      <c r="A99" s="177"/>
      <c r="B99" s="533"/>
      <c r="C99" s="533"/>
      <c r="D99" s="522"/>
      <c r="E99" s="522"/>
      <c r="F99" s="522"/>
      <c r="G99" s="177"/>
      <c r="H99" s="177"/>
      <c r="I99" s="177"/>
      <c r="J99" s="177"/>
      <c r="K99" s="177"/>
      <c r="L99" s="177"/>
      <c r="M99" s="177"/>
      <c r="N99" s="177"/>
      <c r="O99" s="179"/>
      <c r="P99" s="177"/>
      <c r="Q99" s="177"/>
      <c r="R99" s="179"/>
      <c r="S99" s="177"/>
      <c r="T99" s="177"/>
      <c r="U99" s="179"/>
      <c r="V99" s="177"/>
      <c r="W99" s="177"/>
      <c r="X99" s="179"/>
      <c r="Y99" s="179"/>
      <c r="Z99" s="177"/>
      <c r="AA99" s="177"/>
      <c r="AB99" s="179"/>
      <c r="AC99" s="177"/>
      <c r="AD99" s="523"/>
      <c r="AE99" s="179"/>
      <c r="AF99" s="189"/>
      <c r="AG99" s="179"/>
      <c r="AH99" s="177"/>
      <c r="AI99" s="189"/>
      <c r="AJ99" s="177"/>
      <c r="AK99" s="179"/>
      <c r="AL99" s="177"/>
      <c r="AM99" s="179"/>
      <c r="AN99" s="177"/>
      <c r="AO99" s="179"/>
      <c r="AP99" s="177"/>
      <c r="AQ99" s="179"/>
      <c r="AR99" s="177"/>
      <c r="AS99" s="177"/>
      <c r="AT99" s="177"/>
      <c r="AU99" s="189"/>
      <c r="AV99" s="177"/>
      <c r="AW99" s="177"/>
      <c r="AX99" s="177"/>
      <c r="AY99" s="177"/>
      <c r="AZ99" s="177"/>
      <c r="BA99" s="179"/>
      <c r="BB99" s="177"/>
      <c r="BC99" s="177"/>
      <c r="BD99" s="177"/>
      <c r="BE99" s="179"/>
      <c r="BF99" s="524"/>
      <c r="BG99" s="522"/>
      <c r="BH99" s="522"/>
      <c r="BI99" s="522"/>
      <c r="BJ99" s="522"/>
      <c r="BK99" s="522"/>
      <c r="BL99" s="522"/>
      <c r="BM99" s="568"/>
      <c r="BN99" s="568"/>
      <c r="BO99" s="568"/>
      <c r="BP99" s="569"/>
      <c r="BQ99" s="569"/>
      <c r="BR99" s="570"/>
      <c r="BS99" s="574"/>
      <c r="BT99" s="569"/>
      <c r="BU99" s="572"/>
      <c r="BV99" s="569"/>
      <c r="BW99" s="572"/>
      <c r="BX99" s="569"/>
      <c r="BY99" s="572"/>
      <c r="BZ99" s="569"/>
      <c r="CA99" s="572"/>
      <c r="CB99" s="572"/>
      <c r="CC99" s="572"/>
      <c r="CD99" s="572"/>
      <c r="CE99" s="572"/>
      <c r="CF99" s="572"/>
      <c r="CL99" s="98">
        <f t="shared" si="1"/>
        <v>0</v>
      </c>
      <c r="CM99" s="403"/>
    </row>
    <row r="100" spans="1:91" x14ac:dyDescent="0.25">
      <c r="A100" s="177"/>
      <c r="B100" s="533"/>
      <c r="C100" s="533"/>
      <c r="D100" s="522"/>
      <c r="E100" s="522"/>
      <c r="F100" s="522"/>
      <c r="G100" s="177"/>
      <c r="H100" s="177"/>
      <c r="I100" s="177"/>
      <c r="J100" s="177"/>
      <c r="K100" s="177"/>
      <c r="L100" s="177"/>
      <c r="M100" s="177"/>
      <c r="N100" s="177"/>
      <c r="O100" s="179"/>
      <c r="P100" s="177"/>
      <c r="Q100" s="177"/>
      <c r="R100" s="179"/>
      <c r="S100" s="177"/>
      <c r="T100" s="177"/>
      <c r="U100" s="179"/>
      <c r="V100" s="177"/>
      <c r="W100" s="177"/>
      <c r="X100" s="179"/>
      <c r="Y100" s="179"/>
      <c r="Z100" s="177"/>
      <c r="AA100" s="177"/>
      <c r="AB100" s="179"/>
      <c r="AC100" s="177"/>
      <c r="AD100" s="523"/>
      <c r="AE100" s="179"/>
      <c r="AF100" s="189"/>
      <c r="AG100" s="179"/>
      <c r="AH100" s="177"/>
      <c r="AI100" s="189"/>
      <c r="AJ100" s="177"/>
      <c r="AK100" s="179"/>
      <c r="AL100" s="177"/>
      <c r="AM100" s="179"/>
      <c r="AN100" s="177"/>
      <c r="AO100" s="179"/>
      <c r="AP100" s="177"/>
      <c r="AQ100" s="179"/>
      <c r="AR100" s="177"/>
      <c r="AS100" s="177"/>
      <c r="AT100" s="177"/>
      <c r="AU100" s="189"/>
      <c r="AV100" s="177"/>
      <c r="AW100" s="177"/>
      <c r="AX100" s="177"/>
      <c r="AY100" s="177"/>
      <c r="AZ100" s="177"/>
      <c r="BA100" s="179"/>
      <c r="BB100" s="177"/>
      <c r="BC100" s="177"/>
      <c r="BD100" s="177"/>
      <c r="BE100" s="179"/>
      <c r="BF100" s="524"/>
      <c r="BG100" s="522"/>
      <c r="BH100" s="522"/>
      <c r="BI100" s="522"/>
      <c r="BJ100" s="522"/>
      <c r="BK100" s="522"/>
      <c r="BL100" s="522"/>
      <c r="BM100" s="568"/>
      <c r="BN100" s="568"/>
      <c r="BO100" s="568"/>
      <c r="BP100" s="569"/>
      <c r="BQ100" s="569"/>
      <c r="BR100" s="570"/>
      <c r="BS100" s="574"/>
      <c r="BT100" s="569"/>
      <c r="BU100" s="572"/>
      <c r="BV100" s="569"/>
      <c r="BW100" s="572"/>
      <c r="BX100" s="569"/>
      <c r="BY100" s="572"/>
      <c r="BZ100" s="569"/>
      <c r="CA100" s="572"/>
      <c r="CB100" s="572"/>
      <c r="CC100" s="572"/>
      <c r="CD100" s="572"/>
      <c r="CE100" s="572"/>
      <c r="CF100" s="572"/>
      <c r="CL100" s="98">
        <f t="shared" si="1"/>
        <v>0</v>
      </c>
      <c r="CM100" s="179"/>
    </row>
    <row r="101" spans="1:91" x14ac:dyDescent="0.25">
      <c r="A101" s="177"/>
      <c r="B101" s="533"/>
      <c r="C101" s="533"/>
      <c r="D101" s="522"/>
      <c r="E101" s="522"/>
      <c r="F101" s="522"/>
      <c r="G101" s="177"/>
      <c r="H101" s="177"/>
      <c r="I101" s="177"/>
      <c r="J101" s="177"/>
      <c r="K101" s="177"/>
      <c r="L101" s="177"/>
      <c r="M101" s="177"/>
      <c r="N101" s="177"/>
      <c r="O101" s="179"/>
      <c r="P101" s="177"/>
      <c r="Q101" s="177"/>
      <c r="R101" s="179"/>
      <c r="S101" s="177"/>
      <c r="T101" s="177"/>
      <c r="U101" s="179"/>
      <c r="V101" s="177"/>
      <c r="W101" s="177"/>
      <c r="X101" s="179"/>
      <c r="Y101" s="179"/>
      <c r="Z101" s="177"/>
      <c r="AA101" s="177"/>
      <c r="AB101" s="179"/>
      <c r="AC101" s="177"/>
      <c r="AD101" s="523"/>
      <c r="AE101" s="179"/>
      <c r="AF101" s="189"/>
      <c r="AG101" s="179"/>
      <c r="AH101" s="177"/>
      <c r="AI101" s="189"/>
      <c r="AJ101" s="177"/>
      <c r="AK101" s="179"/>
      <c r="AL101" s="177"/>
      <c r="AM101" s="179"/>
      <c r="AN101" s="177"/>
      <c r="AO101" s="179"/>
      <c r="AP101" s="177"/>
      <c r="AQ101" s="179"/>
      <c r="AR101" s="177"/>
      <c r="AS101" s="177"/>
      <c r="AT101" s="177"/>
      <c r="AU101" s="189"/>
      <c r="AV101" s="177"/>
      <c r="AW101" s="177"/>
      <c r="AX101" s="177"/>
      <c r="AY101" s="177"/>
      <c r="AZ101" s="177"/>
      <c r="BA101" s="179"/>
      <c r="BB101" s="177"/>
      <c r="BC101" s="177"/>
      <c r="BD101" s="177"/>
      <c r="BE101" s="179"/>
      <c r="BF101" s="524"/>
      <c r="BG101" s="522"/>
      <c r="BH101" s="522"/>
      <c r="BI101" s="522"/>
      <c r="BJ101" s="522"/>
      <c r="BK101" s="522"/>
      <c r="BL101" s="522"/>
      <c r="BM101" s="568"/>
      <c r="BN101" s="568"/>
      <c r="BO101" s="568"/>
      <c r="BP101" s="569"/>
      <c r="BQ101" s="569"/>
      <c r="BR101" s="570"/>
      <c r="BS101" s="574"/>
      <c r="BT101" s="569"/>
      <c r="BU101" s="572"/>
      <c r="BV101" s="569"/>
      <c r="BW101" s="572"/>
      <c r="BX101" s="569"/>
      <c r="BY101" s="572"/>
      <c r="BZ101" s="569"/>
      <c r="CA101" s="572"/>
      <c r="CB101" s="572"/>
      <c r="CC101" s="572"/>
      <c r="CD101" s="572"/>
      <c r="CE101" s="572"/>
      <c r="CF101" s="572"/>
      <c r="CL101" s="98">
        <f t="shared" si="1"/>
        <v>0</v>
      </c>
      <c r="CM101" s="403"/>
    </row>
    <row r="102" spans="1:91" x14ac:dyDescent="0.25">
      <c r="A102" s="177"/>
      <c r="B102" s="533"/>
      <c r="C102" s="533"/>
      <c r="D102" s="522"/>
      <c r="E102" s="522"/>
      <c r="F102" s="522"/>
      <c r="G102" s="177"/>
      <c r="H102" s="177"/>
      <c r="I102" s="177"/>
      <c r="J102" s="177"/>
      <c r="K102" s="177"/>
      <c r="L102" s="177"/>
      <c r="M102" s="177"/>
      <c r="N102" s="177"/>
      <c r="O102" s="179"/>
      <c r="P102" s="177"/>
      <c r="Q102" s="177"/>
      <c r="R102" s="179"/>
      <c r="S102" s="177"/>
      <c r="T102" s="177"/>
      <c r="U102" s="179"/>
      <c r="V102" s="177"/>
      <c r="W102" s="177"/>
      <c r="X102" s="179"/>
      <c r="Y102" s="179"/>
      <c r="Z102" s="177"/>
      <c r="AA102" s="177"/>
      <c r="AB102" s="179"/>
      <c r="AC102" s="177"/>
      <c r="AD102" s="523"/>
      <c r="AE102" s="179"/>
      <c r="AF102" s="189"/>
      <c r="AG102" s="179"/>
      <c r="AH102" s="177"/>
      <c r="AI102" s="189"/>
      <c r="AJ102" s="177"/>
      <c r="AK102" s="179"/>
      <c r="AL102" s="177"/>
      <c r="AM102" s="179"/>
      <c r="AN102" s="177"/>
      <c r="AO102" s="179"/>
      <c r="AP102" s="177"/>
      <c r="AQ102" s="179"/>
      <c r="AR102" s="177"/>
      <c r="AS102" s="177"/>
      <c r="AT102" s="177"/>
      <c r="AU102" s="189"/>
      <c r="AV102" s="177"/>
      <c r="AW102" s="177"/>
      <c r="AX102" s="177"/>
      <c r="AY102" s="177"/>
      <c r="AZ102" s="177"/>
      <c r="BA102" s="179"/>
      <c r="BB102" s="177"/>
      <c r="BC102" s="177"/>
      <c r="BD102" s="177"/>
      <c r="BE102" s="179"/>
      <c r="BF102" s="524"/>
      <c r="BG102" s="522"/>
      <c r="BH102" s="522"/>
      <c r="BI102" s="522"/>
      <c r="BJ102" s="522"/>
      <c r="BK102" s="522"/>
      <c r="BL102" s="522"/>
      <c r="BM102" s="568"/>
      <c r="BN102" s="568"/>
      <c r="BO102" s="568"/>
      <c r="BP102" s="569"/>
      <c r="BQ102" s="569"/>
      <c r="BR102" s="570"/>
      <c r="BS102" s="574"/>
      <c r="BT102" s="569"/>
      <c r="BU102" s="572"/>
      <c r="BV102" s="569"/>
      <c r="BW102" s="572"/>
      <c r="BX102" s="569"/>
      <c r="BY102" s="572"/>
      <c r="BZ102" s="569"/>
      <c r="CA102" s="572"/>
      <c r="CB102" s="572"/>
      <c r="CC102" s="572"/>
      <c r="CD102" s="572"/>
      <c r="CE102" s="572"/>
      <c r="CF102" s="572"/>
      <c r="CL102" s="98">
        <f t="shared" si="1"/>
        <v>0</v>
      </c>
      <c r="CM102" s="179"/>
    </row>
    <row r="103" spans="1:91" x14ac:dyDescent="0.25">
      <c r="A103" s="177"/>
      <c r="B103" s="533"/>
      <c r="C103" s="533"/>
      <c r="D103" s="522"/>
      <c r="E103" s="522"/>
      <c r="F103" s="522"/>
      <c r="G103" s="177"/>
      <c r="H103" s="177"/>
      <c r="I103" s="177"/>
      <c r="J103" s="177"/>
      <c r="K103" s="177"/>
      <c r="L103" s="177"/>
      <c r="M103" s="177"/>
      <c r="N103" s="177"/>
      <c r="O103" s="179"/>
      <c r="P103" s="177"/>
      <c r="Q103" s="177"/>
      <c r="R103" s="179"/>
      <c r="S103" s="177"/>
      <c r="T103" s="177"/>
      <c r="U103" s="179"/>
      <c r="V103" s="177"/>
      <c r="W103" s="177"/>
      <c r="X103" s="179"/>
      <c r="Y103" s="179"/>
      <c r="Z103" s="177"/>
      <c r="AA103" s="177"/>
      <c r="AB103" s="179"/>
      <c r="AC103" s="177"/>
      <c r="AD103" s="523"/>
      <c r="AE103" s="179"/>
      <c r="AF103" s="189"/>
      <c r="AG103" s="179"/>
      <c r="AH103" s="177"/>
      <c r="AI103" s="189"/>
      <c r="AJ103" s="177"/>
      <c r="AK103" s="179"/>
      <c r="AL103" s="177"/>
      <c r="AM103" s="179"/>
      <c r="AN103" s="177"/>
      <c r="AO103" s="179"/>
      <c r="AP103" s="177"/>
      <c r="AQ103" s="179"/>
      <c r="AR103" s="177"/>
      <c r="AS103" s="177"/>
      <c r="AT103" s="177"/>
      <c r="AU103" s="189"/>
      <c r="AV103" s="177"/>
      <c r="AW103" s="177"/>
      <c r="AX103" s="177"/>
      <c r="AY103" s="177"/>
      <c r="AZ103" s="177"/>
      <c r="BA103" s="179"/>
      <c r="BB103" s="177"/>
      <c r="BC103" s="177"/>
      <c r="BD103" s="177"/>
      <c r="BE103" s="179"/>
      <c r="BF103" s="524"/>
      <c r="BG103" s="522"/>
      <c r="BH103" s="522"/>
      <c r="BI103" s="522"/>
      <c r="BJ103" s="522"/>
      <c r="BK103" s="522"/>
      <c r="BL103" s="522"/>
      <c r="BM103" s="568"/>
      <c r="BN103" s="568"/>
      <c r="BO103" s="568"/>
      <c r="BP103" s="569"/>
      <c r="BQ103" s="569"/>
      <c r="BR103" s="570"/>
      <c r="BS103" s="574"/>
      <c r="BT103" s="569"/>
      <c r="BU103" s="572"/>
      <c r="BV103" s="569"/>
      <c r="BW103" s="572"/>
      <c r="BX103" s="569"/>
      <c r="BY103" s="572"/>
      <c r="BZ103" s="569"/>
      <c r="CA103" s="572"/>
      <c r="CB103" s="572"/>
      <c r="CC103" s="572"/>
      <c r="CD103" s="572"/>
      <c r="CE103" s="572"/>
      <c r="CF103" s="572"/>
      <c r="CL103" s="98">
        <f t="shared" si="1"/>
        <v>0</v>
      </c>
      <c r="CM103" s="403"/>
    </row>
    <row r="104" spans="1:91" x14ac:dyDescent="0.25">
      <c r="A104" s="177"/>
      <c r="B104" s="533"/>
      <c r="C104" s="533"/>
      <c r="D104" s="522"/>
      <c r="E104" s="522"/>
      <c r="F104" s="522"/>
      <c r="G104" s="177"/>
      <c r="H104" s="177"/>
      <c r="I104" s="177"/>
      <c r="J104" s="177"/>
      <c r="K104" s="177"/>
      <c r="L104" s="177"/>
      <c r="M104" s="177"/>
      <c r="N104" s="177"/>
      <c r="O104" s="179"/>
      <c r="P104" s="177"/>
      <c r="Q104" s="177"/>
      <c r="R104" s="179"/>
      <c r="S104" s="177"/>
      <c r="T104" s="177"/>
      <c r="U104" s="179"/>
      <c r="V104" s="177"/>
      <c r="W104" s="177"/>
      <c r="X104" s="179"/>
      <c r="Y104" s="179"/>
      <c r="Z104" s="177"/>
      <c r="AA104" s="177"/>
      <c r="AB104" s="179"/>
      <c r="AC104" s="177"/>
      <c r="AD104" s="523"/>
      <c r="AE104" s="179"/>
      <c r="AF104" s="189"/>
      <c r="AG104" s="179"/>
      <c r="AH104" s="177"/>
      <c r="AI104" s="189"/>
      <c r="AJ104" s="177"/>
      <c r="AK104" s="179"/>
      <c r="AL104" s="177"/>
      <c r="AM104" s="179"/>
      <c r="AN104" s="177"/>
      <c r="AO104" s="179"/>
      <c r="AP104" s="177"/>
      <c r="AQ104" s="179"/>
      <c r="AR104" s="177"/>
      <c r="AS104" s="177"/>
      <c r="AT104" s="177"/>
      <c r="AU104" s="189"/>
      <c r="AV104" s="177"/>
      <c r="AW104" s="177"/>
      <c r="AX104" s="177"/>
      <c r="AY104" s="177"/>
      <c r="AZ104" s="177"/>
      <c r="BA104" s="179"/>
      <c r="BB104" s="177"/>
      <c r="BC104" s="177"/>
      <c r="BD104" s="177"/>
      <c r="BE104" s="179"/>
      <c r="BF104" s="524"/>
      <c r="BG104" s="522"/>
      <c r="BH104" s="522"/>
      <c r="BI104" s="522"/>
      <c r="BJ104" s="522"/>
      <c r="BK104" s="522"/>
      <c r="BL104" s="522"/>
      <c r="BM104" s="568"/>
      <c r="BN104" s="568"/>
      <c r="BO104" s="568"/>
      <c r="BP104" s="569"/>
      <c r="BQ104" s="569"/>
      <c r="BR104" s="570"/>
      <c r="BS104" s="574"/>
      <c r="BT104" s="569"/>
      <c r="BU104" s="572"/>
      <c r="BV104" s="569"/>
      <c r="BW104" s="572"/>
      <c r="BX104" s="569"/>
      <c r="BY104" s="572"/>
      <c r="BZ104" s="569"/>
      <c r="CA104" s="572"/>
      <c r="CB104" s="572"/>
      <c r="CC104" s="572"/>
      <c r="CD104" s="572"/>
      <c r="CE104" s="572"/>
      <c r="CF104" s="572"/>
      <c r="CL104" s="98">
        <f t="shared" si="1"/>
        <v>0</v>
      </c>
      <c r="CM104" s="179"/>
    </row>
    <row r="105" spans="1:91" x14ac:dyDescent="0.25">
      <c r="A105" s="177"/>
      <c r="B105" s="533"/>
      <c r="C105" s="533"/>
      <c r="D105" s="522"/>
      <c r="E105" s="522"/>
      <c r="F105" s="522"/>
      <c r="G105" s="177"/>
      <c r="H105" s="177"/>
      <c r="I105" s="177"/>
      <c r="J105" s="177"/>
      <c r="K105" s="177"/>
      <c r="L105" s="177"/>
      <c r="M105" s="177"/>
      <c r="N105" s="177"/>
      <c r="O105" s="179"/>
      <c r="P105" s="177"/>
      <c r="Q105" s="177"/>
      <c r="R105" s="179"/>
      <c r="S105" s="177"/>
      <c r="T105" s="177"/>
      <c r="U105" s="179"/>
      <c r="V105" s="177"/>
      <c r="W105" s="177"/>
      <c r="X105" s="179"/>
      <c r="Y105" s="179"/>
      <c r="Z105" s="177"/>
      <c r="AA105" s="177"/>
      <c r="AB105" s="179"/>
      <c r="AC105" s="177"/>
      <c r="AD105" s="523"/>
      <c r="AE105" s="179"/>
      <c r="AF105" s="189"/>
      <c r="AG105" s="179"/>
      <c r="AH105" s="177"/>
      <c r="AI105" s="189"/>
      <c r="AJ105" s="177"/>
      <c r="AK105" s="179"/>
      <c r="AL105" s="177"/>
      <c r="AM105" s="179"/>
      <c r="AN105" s="177"/>
      <c r="AO105" s="179"/>
      <c r="AP105" s="177"/>
      <c r="AQ105" s="179"/>
      <c r="AR105" s="177"/>
      <c r="AS105" s="177"/>
      <c r="AT105" s="177"/>
      <c r="AU105" s="189"/>
      <c r="AV105" s="177"/>
      <c r="AW105" s="177"/>
      <c r="AX105" s="177"/>
      <c r="AY105" s="177"/>
      <c r="AZ105" s="177"/>
      <c r="BA105" s="179"/>
      <c r="BB105" s="177"/>
      <c r="BC105" s="177"/>
      <c r="BD105" s="177"/>
      <c r="BE105" s="179"/>
      <c r="BF105" s="524"/>
      <c r="BG105" s="522"/>
      <c r="BH105" s="522"/>
      <c r="BI105" s="522"/>
      <c r="BJ105" s="522"/>
      <c r="BK105" s="522"/>
      <c r="BL105" s="522"/>
      <c r="BM105" s="568"/>
      <c r="BN105" s="568"/>
      <c r="BO105" s="568"/>
      <c r="BP105" s="569"/>
      <c r="BQ105" s="569"/>
      <c r="BR105" s="570"/>
      <c r="BS105" s="574"/>
      <c r="BT105" s="569"/>
      <c r="BU105" s="572"/>
      <c r="BV105" s="569"/>
      <c r="BW105" s="572"/>
      <c r="BX105" s="569"/>
      <c r="BY105" s="572"/>
      <c r="BZ105" s="569"/>
      <c r="CA105" s="572"/>
      <c r="CB105" s="572"/>
      <c r="CC105" s="572"/>
      <c r="CD105" s="572"/>
      <c r="CE105" s="572"/>
      <c r="CF105" s="572"/>
      <c r="CL105" s="98">
        <f t="shared" si="1"/>
        <v>0</v>
      </c>
      <c r="CM105" s="403"/>
    </row>
    <row r="106" spans="1:91" x14ac:dyDescent="0.25">
      <c r="A106" s="177"/>
      <c r="B106" s="531"/>
      <c r="C106" s="531"/>
      <c r="D106" s="522"/>
      <c r="E106" s="522"/>
      <c r="F106" s="522"/>
      <c r="G106" s="177"/>
      <c r="H106" s="177"/>
      <c r="I106" s="177"/>
      <c r="J106" s="177"/>
      <c r="K106" s="177"/>
      <c r="L106" s="177"/>
      <c r="M106" s="177"/>
      <c r="N106" s="177"/>
      <c r="O106" s="179"/>
      <c r="P106" s="177"/>
      <c r="Q106" s="177"/>
      <c r="R106" s="179"/>
      <c r="S106" s="177"/>
      <c r="T106" s="177"/>
      <c r="U106" s="179"/>
      <c r="V106" s="177"/>
      <c r="W106" s="177"/>
      <c r="X106" s="179"/>
      <c r="Y106" s="179"/>
      <c r="Z106" s="177"/>
      <c r="AA106" s="177"/>
      <c r="AB106" s="179"/>
      <c r="AC106" s="177"/>
      <c r="AD106" s="523"/>
      <c r="AE106" s="179"/>
      <c r="AF106" s="189"/>
      <c r="AG106" s="179"/>
      <c r="AH106" s="177"/>
      <c r="AI106" s="189"/>
      <c r="AJ106" s="177"/>
      <c r="AK106" s="179"/>
      <c r="AL106" s="177"/>
      <c r="AM106" s="179"/>
      <c r="AN106" s="177"/>
      <c r="AO106" s="179"/>
      <c r="AP106" s="177"/>
      <c r="AQ106" s="179"/>
      <c r="AR106" s="177"/>
      <c r="AS106" s="177"/>
      <c r="AT106" s="177"/>
      <c r="AU106" s="189"/>
      <c r="AV106" s="177"/>
      <c r="AW106" s="177"/>
      <c r="AX106" s="177"/>
      <c r="AY106" s="177"/>
      <c r="AZ106" s="177"/>
      <c r="BA106" s="179"/>
      <c r="BB106" s="177"/>
      <c r="BC106" s="177"/>
      <c r="BD106" s="177"/>
      <c r="BE106" s="179"/>
      <c r="BF106" s="524"/>
      <c r="BG106" s="522"/>
      <c r="BH106" s="522"/>
      <c r="BI106" s="522"/>
      <c r="BJ106" s="522"/>
      <c r="BK106" s="522"/>
      <c r="BL106" s="522"/>
      <c r="BM106" s="568"/>
      <c r="BN106" s="568"/>
      <c r="BO106" s="568"/>
      <c r="BP106" s="569"/>
      <c r="BQ106" s="569"/>
      <c r="BR106" s="570"/>
      <c r="BS106" s="574"/>
      <c r="BT106" s="569"/>
      <c r="BU106" s="572"/>
      <c r="BV106" s="569"/>
      <c r="BW106" s="572"/>
      <c r="BX106" s="569"/>
      <c r="BY106" s="572"/>
      <c r="BZ106" s="569"/>
      <c r="CA106" s="572"/>
      <c r="CB106" s="572"/>
      <c r="CC106" s="572"/>
      <c r="CD106" s="572"/>
      <c r="CE106" s="572"/>
      <c r="CF106" s="572"/>
      <c r="CL106" s="98">
        <f t="shared" si="1"/>
        <v>0</v>
      </c>
      <c r="CM106" s="179"/>
    </row>
    <row r="107" spans="1:91" x14ac:dyDescent="0.25">
      <c r="A107" s="316"/>
      <c r="B107" s="323"/>
      <c r="C107" s="323"/>
      <c r="D107" s="18"/>
      <c r="E107" s="18"/>
      <c r="F107" s="18"/>
      <c r="G107" s="316"/>
      <c r="H107" s="316"/>
      <c r="I107" s="316"/>
      <c r="J107" s="316"/>
      <c r="K107" s="316"/>
      <c r="L107" s="316"/>
      <c r="M107" s="316"/>
      <c r="N107" s="316"/>
      <c r="O107" s="316"/>
      <c r="P107" s="316"/>
      <c r="Q107" s="316"/>
      <c r="R107" s="316"/>
      <c r="S107" s="316"/>
      <c r="T107" s="316"/>
      <c r="U107" s="316"/>
      <c r="V107" s="316"/>
      <c r="W107" s="316"/>
      <c r="X107" s="316"/>
      <c r="Y107" s="316"/>
      <c r="Z107" s="316"/>
      <c r="AA107" s="316"/>
      <c r="AB107" s="399"/>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18"/>
      <c r="BH107" s="18"/>
      <c r="BI107" s="18"/>
      <c r="BJ107" s="18"/>
      <c r="BK107" s="18"/>
      <c r="BL107" s="18"/>
      <c r="BM107" s="324"/>
      <c r="BN107" s="324"/>
      <c r="BO107" s="324"/>
      <c r="BP107" s="325"/>
      <c r="BQ107" s="325"/>
      <c r="BR107" s="326"/>
      <c r="BS107" s="327"/>
      <c r="BT107" s="325"/>
      <c r="BU107" s="328"/>
      <c r="BV107" s="325"/>
      <c r="BW107" s="325"/>
      <c r="BX107" s="325"/>
      <c r="BY107" s="325"/>
      <c r="BZ107" s="325"/>
      <c r="CA107" s="325"/>
      <c r="CB107" s="325"/>
      <c r="CC107" s="325"/>
      <c r="CD107" s="325"/>
      <c r="CE107" s="325"/>
      <c r="CF107" s="325"/>
    </row>
    <row r="108" spans="1:91" x14ac:dyDescent="0.25">
      <c r="A108" s="316"/>
      <c r="B108" s="323"/>
      <c r="C108" s="323"/>
      <c r="D108" s="18"/>
      <c r="E108" s="18"/>
      <c r="F108" s="18"/>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99"/>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18"/>
      <c r="BH108" s="18"/>
      <c r="BI108" s="18"/>
      <c r="BJ108" s="18"/>
      <c r="BK108" s="18"/>
      <c r="BL108" s="18"/>
      <c r="BM108" s="324"/>
      <c r="BN108" s="324"/>
      <c r="BO108" s="324"/>
      <c r="BP108" s="325"/>
      <c r="BQ108" s="325"/>
      <c r="BR108" s="326"/>
      <c r="BS108" s="327"/>
      <c r="BT108" s="325"/>
      <c r="BU108" s="328"/>
      <c r="BV108" s="325"/>
      <c r="BW108" s="325"/>
      <c r="BX108" s="325"/>
      <c r="BY108" s="325"/>
      <c r="BZ108" s="325"/>
      <c r="CA108" s="325"/>
      <c r="CB108" s="325"/>
      <c r="CC108" s="325"/>
      <c r="CD108" s="325"/>
      <c r="CE108" s="325"/>
      <c r="CF108" s="325"/>
    </row>
    <row r="109" spans="1:91" x14ac:dyDescent="0.25">
      <c r="AB109" s="400"/>
    </row>
    <row r="110" spans="1:91" x14ac:dyDescent="0.25">
      <c r="AB110" s="400"/>
    </row>
    <row r="111" spans="1:91" x14ac:dyDescent="0.25">
      <c r="AB111" s="400"/>
    </row>
    <row r="112" spans="1:91" x14ac:dyDescent="0.25">
      <c r="AB112" s="400"/>
    </row>
    <row r="113" spans="28:28" x14ac:dyDescent="0.25">
      <c r="AB113" s="400"/>
    </row>
    <row r="114" spans="28:28" x14ac:dyDescent="0.25">
      <c r="AB114" s="400"/>
    </row>
    <row r="115" spans="28:28" x14ac:dyDescent="0.25">
      <c r="AB115" s="400"/>
    </row>
  </sheetData>
  <sheetProtection algorithmName="SHA-512" hashValue="j2mZ7PCMQGi5c335u0erlgk6tNqZ4Yt9G/88bPIcx+JdW5Xuw1e79jRXeYuFoKLYioosO7YD27mYHWVxPK3iZA==" saltValue="+dC6rsyHF9RM4DqnkSQvOQ==" spinCount="100000" sheet="1" selectLockedCells="1"/>
  <mergeCells count="8">
    <mergeCell ref="BM7:BO7"/>
    <mergeCell ref="BP7:CF7"/>
    <mergeCell ref="A7:K7"/>
    <mergeCell ref="M7:O7"/>
    <mergeCell ref="P7:AA7"/>
    <mergeCell ref="AH7:AQ7"/>
    <mergeCell ref="AR7:BE7"/>
    <mergeCell ref="BG7:BL7"/>
  </mergeCells>
  <dataValidations count="1">
    <dataValidation type="list" allowBlank="1" showInputMessage="1" showErrorMessage="1" sqref="BM9:BN108" xr:uid="{00000000-0002-0000-0400-000000000000}">
      <formula1>yesno</formula1>
    </dataValidation>
  </dataValidations>
  <pageMargins left="0.7" right="0.7" top="0.75" bottom="0.75" header="0.3" footer="0.3"/>
  <pageSetup orientation="portrait" r:id="rId1"/>
  <ignoredErrors>
    <ignoredError sqref="AB9:AB14 AB57:AB106 AB15:AB20 AB23:AB31 AB34:AB56" calculatedColumn="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'Drop Down'!$A$22:$A$25</xm:f>
          </x14:formula1>
          <xm:sqref>BR9:BR108</xm:sqref>
        </x14:dataValidation>
        <x14:dataValidation type="list" allowBlank="1" showInputMessage="1" showErrorMessage="1" xr:uid="{00000000-0002-0000-0400-000002000000}">
          <x14:formula1>
            <xm:f>'Drop Down'!$A$18:$A$20</xm:f>
          </x14:formula1>
          <xm:sqref>BZ9:BZ106 BV9:BV108 BP9:BP108 BX9:BX108 BY107:CF108 BT9:BT108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outlinePr summaryBelow="0" summaryRight="0"/>
  </sheetPr>
  <dimension ref="A2:BM139"/>
  <sheetViews>
    <sheetView showGridLines="0" topLeftCell="BB1" zoomScale="90" zoomScaleNormal="90" workbookViewId="0">
      <pane ySplit="8" topLeftCell="A82" activePane="bottomLeft" state="frozen"/>
      <selection pane="bottomLeft" activeCell="H9" sqref="H9:BM82"/>
    </sheetView>
  </sheetViews>
  <sheetFormatPr defaultRowHeight="12.75" x14ac:dyDescent="0.2"/>
  <cols>
    <col min="1" max="1" width="8.5703125" style="4" customWidth="1"/>
    <col min="2" max="3" width="42.7109375" style="4" customWidth="1"/>
    <col min="4" max="4" width="42.140625" style="4" customWidth="1"/>
    <col min="5" max="5" width="50.42578125" style="4" customWidth="1"/>
    <col min="6" max="6" width="15.7109375" style="4" customWidth="1"/>
    <col min="7" max="7" width="18.28515625" style="95" customWidth="1"/>
    <col min="8" max="9" width="13.85546875" style="95" customWidth="1"/>
    <col min="10" max="12" width="13.7109375" style="95" customWidth="1"/>
    <col min="13" max="13" width="15.7109375" style="95" customWidth="1"/>
    <col min="14" max="27" width="13.7109375" style="95" customWidth="1"/>
    <col min="28" max="28" width="12.85546875" style="232" customWidth="1"/>
    <col min="29" max="29" width="15.28515625" style="232" bestFit="1" customWidth="1"/>
    <col min="30" max="37" width="14" style="232" bestFit="1" customWidth="1"/>
    <col min="38" max="46" width="13.7109375" style="95" customWidth="1"/>
    <col min="47" max="50" width="12.85546875" style="93" customWidth="1"/>
    <col min="51" max="51" width="15.28515625" style="93" customWidth="1"/>
    <col min="52" max="52" width="14" style="93" bestFit="1" customWidth="1"/>
    <col min="53" max="53" width="16.5703125" style="93" customWidth="1"/>
    <col min="54" max="54" width="15.5703125" style="93" customWidth="1"/>
    <col min="55" max="55" width="14.42578125" style="93" customWidth="1"/>
    <col min="56" max="56" width="15.85546875" style="4" customWidth="1"/>
    <col min="57" max="57" width="16.85546875" style="4" customWidth="1"/>
    <col min="58" max="58" width="17.85546875" style="4" customWidth="1"/>
    <col min="59" max="59" width="21.28515625" style="4" customWidth="1"/>
    <col min="60" max="61" width="17" style="4" customWidth="1"/>
    <col min="62" max="62" width="14.7109375" style="4" customWidth="1"/>
    <col min="63" max="63" width="15.28515625" style="4" customWidth="1"/>
    <col min="64" max="64" width="14.42578125" style="4" customWidth="1"/>
    <col min="65" max="65" width="15.85546875" style="4" customWidth="1"/>
    <col min="66" max="255" width="9.140625" style="4"/>
    <col min="256" max="256" width="8.5703125" style="4" customWidth="1"/>
    <col min="257" max="257" width="25.7109375" style="4" customWidth="1"/>
    <col min="258" max="258" width="25.42578125" style="4" customWidth="1"/>
    <col min="259" max="259" width="27.42578125" style="4" customWidth="1"/>
    <col min="260" max="260" width="24" style="4" customWidth="1"/>
    <col min="261" max="265" width="13.7109375" style="4" customWidth="1"/>
    <col min="266" max="266" width="15.7109375" style="4" customWidth="1"/>
    <col min="267" max="274" width="13.7109375" style="4" customWidth="1"/>
    <col min="275" max="286" width="18.85546875" style="4" customWidth="1"/>
    <col min="287" max="287" width="0.7109375" style="4" customWidth="1"/>
    <col min="288" max="288" width="0.140625" style="4" customWidth="1"/>
    <col min="289" max="511" width="9.140625" style="4"/>
    <col min="512" max="512" width="8.5703125" style="4" customWidth="1"/>
    <col min="513" max="513" width="25.7109375" style="4" customWidth="1"/>
    <col min="514" max="514" width="25.42578125" style="4" customWidth="1"/>
    <col min="515" max="515" width="27.42578125" style="4" customWidth="1"/>
    <col min="516" max="516" width="24" style="4" customWidth="1"/>
    <col min="517" max="521" width="13.7109375" style="4" customWidth="1"/>
    <col min="522" max="522" width="15.7109375" style="4" customWidth="1"/>
    <col min="523" max="530" width="13.7109375" style="4" customWidth="1"/>
    <col min="531" max="542" width="18.85546875" style="4" customWidth="1"/>
    <col min="543" max="543" width="0.7109375" style="4" customWidth="1"/>
    <col min="544" max="544" width="0.140625" style="4" customWidth="1"/>
    <col min="545" max="767" width="9.140625" style="4"/>
    <col min="768" max="768" width="8.5703125" style="4" customWidth="1"/>
    <col min="769" max="769" width="25.7109375" style="4" customWidth="1"/>
    <col min="770" max="770" width="25.42578125" style="4" customWidth="1"/>
    <col min="771" max="771" width="27.42578125" style="4" customWidth="1"/>
    <col min="772" max="772" width="24" style="4" customWidth="1"/>
    <col min="773" max="777" width="13.7109375" style="4" customWidth="1"/>
    <col min="778" max="778" width="15.7109375" style="4" customWidth="1"/>
    <col min="779" max="786" width="13.7109375" style="4" customWidth="1"/>
    <col min="787" max="798" width="18.85546875" style="4" customWidth="1"/>
    <col min="799" max="799" width="0.7109375" style="4" customWidth="1"/>
    <col min="800" max="800" width="0.140625" style="4" customWidth="1"/>
    <col min="801" max="1023" width="9.140625" style="4"/>
    <col min="1024" max="1024" width="8.5703125" style="4" customWidth="1"/>
    <col min="1025" max="1025" width="25.7109375" style="4" customWidth="1"/>
    <col min="1026" max="1026" width="25.42578125" style="4" customWidth="1"/>
    <col min="1027" max="1027" width="27.42578125" style="4" customWidth="1"/>
    <col min="1028" max="1028" width="24" style="4" customWidth="1"/>
    <col min="1029" max="1033" width="13.7109375" style="4" customWidth="1"/>
    <col min="1034" max="1034" width="15.7109375" style="4" customWidth="1"/>
    <col min="1035" max="1042" width="13.7109375" style="4" customWidth="1"/>
    <col min="1043" max="1054" width="18.85546875" style="4" customWidth="1"/>
    <col min="1055" max="1055" width="0.7109375" style="4" customWidth="1"/>
    <col min="1056" max="1056" width="0.140625" style="4" customWidth="1"/>
    <col min="1057" max="1279" width="9.140625" style="4"/>
    <col min="1280" max="1280" width="8.5703125" style="4" customWidth="1"/>
    <col min="1281" max="1281" width="25.7109375" style="4" customWidth="1"/>
    <col min="1282" max="1282" width="25.42578125" style="4" customWidth="1"/>
    <col min="1283" max="1283" width="27.42578125" style="4" customWidth="1"/>
    <col min="1284" max="1284" width="24" style="4" customWidth="1"/>
    <col min="1285" max="1289" width="13.7109375" style="4" customWidth="1"/>
    <col min="1290" max="1290" width="15.7109375" style="4" customWidth="1"/>
    <col min="1291" max="1298" width="13.7109375" style="4" customWidth="1"/>
    <col min="1299" max="1310" width="18.85546875" style="4" customWidth="1"/>
    <col min="1311" max="1311" width="0.7109375" style="4" customWidth="1"/>
    <col min="1312" max="1312" width="0.140625" style="4" customWidth="1"/>
    <col min="1313" max="1535" width="9.140625" style="4"/>
    <col min="1536" max="1536" width="8.5703125" style="4" customWidth="1"/>
    <col min="1537" max="1537" width="25.7109375" style="4" customWidth="1"/>
    <col min="1538" max="1538" width="25.42578125" style="4" customWidth="1"/>
    <col min="1539" max="1539" width="27.42578125" style="4" customWidth="1"/>
    <col min="1540" max="1540" width="24" style="4" customWidth="1"/>
    <col min="1541" max="1545" width="13.7109375" style="4" customWidth="1"/>
    <col min="1546" max="1546" width="15.7109375" style="4" customWidth="1"/>
    <col min="1547" max="1554" width="13.7109375" style="4" customWidth="1"/>
    <col min="1555" max="1566" width="18.85546875" style="4" customWidth="1"/>
    <col min="1567" max="1567" width="0.7109375" style="4" customWidth="1"/>
    <col min="1568" max="1568" width="0.140625" style="4" customWidth="1"/>
    <col min="1569" max="1791" width="9.140625" style="4"/>
    <col min="1792" max="1792" width="8.5703125" style="4" customWidth="1"/>
    <col min="1793" max="1793" width="25.7109375" style="4" customWidth="1"/>
    <col min="1794" max="1794" width="25.42578125" style="4" customWidth="1"/>
    <col min="1795" max="1795" width="27.42578125" style="4" customWidth="1"/>
    <col min="1796" max="1796" width="24" style="4" customWidth="1"/>
    <col min="1797" max="1801" width="13.7109375" style="4" customWidth="1"/>
    <col min="1802" max="1802" width="15.7109375" style="4" customWidth="1"/>
    <col min="1803" max="1810" width="13.7109375" style="4" customWidth="1"/>
    <col min="1811" max="1822" width="18.85546875" style="4" customWidth="1"/>
    <col min="1823" max="1823" width="0.7109375" style="4" customWidth="1"/>
    <col min="1824" max="1824" width="0.140625" style="4" customWidth="1"/>
    <col min="1825" max="2047" width="9.140625" style="4"/>
    <col min="2048" max="2048" width="8.5703125" style="4" customWidth="1"/>
    <col min="2049" max="2049" width="25.7109375" style="4" customWidth="1"/>
    <col min="2050" max="2050" width="25.42578125" style="4" customWidth="1"/>
    <col min="2051" max="2051" width="27.42578125" style="4" customWidth="1"/>
    <col min="2052" max="2052" width="24" style="4" customWidth="1"/>
    <col min="2053" max="2057" width="13.7109375" style="4" customWidth="1"/>
    <col min="2058" max="2058" width="15.7109375" style="4" customWidth="1"/>
    <col min="2059" max="2066" width="13.7109375" style="4" customWidth="1"/>
    <col min="2067" max="2078" width="18.85546875" style="4" customWidth="1"/>
    <col min="2079" max="2079" width="0.7109375" style="4" customWidth="1"/>
    <col min="2080" max="2080" width="0.140625" style="4" customWidth="1"/>
    <col min="2081" max="2303" width="9.140625" style="4"/>
    <col min="2304" max="2304" width="8.5703125" style="4" customWidth="1"/>
    <col min="2305" max="2305" width="25.7109375" style="4" customWidth="1"/>
    <col min="2306" max="2306" width="25.42578125" style="4" customWidth="1"/>
    <col min="2307" max="2307" width="27.42578125" style="4" customWidth="1"/>
    <col min="2308" max="2308" width="24" style="4" customWidth="1"/>
    <col min="2309" max="2313" width="13.7109375" style="4" customWidth="1"/>
    <col min="2314" max="2314" width="15.7109375" style="4" customWidth="1"/>
    <col min="2315" max="2322" width="13.7109375" style="4" customWidth="1"/>
    <col min="2323" max="2334" width="18.85546875" style="4" customWidth="1"/>
    <col min="2335" max="2335" width="0.7109375" style="4" customWidth="1"/>
    <col min="2336" max="2336" width="0.140625" style="4" customWidth="1"/>
    <col min="2337" max="2559" width="9.140625" style="4"/>
    <col min="2560" max="2560" width="8.5703125" style="4" customWidth="1"/>
    <col min="2561" max="2561" width="25.7109375" style="4" customWidth="1"/>
    <col min="2562" max="2562" width="25.42578125" style="4" customWidth="1"/>
    <col min="2563" max="2563" width="27.42578125" style="4" customWidth="1"/>
    <col min="2564" max="2564" width="24" style="4" customWidth="1"/>
    <col min="2565" max="2569" width="13.7109375" style="4" customWidth="1"/>
    <col min="2570" max="2570" width="15.7109375" style="4" customWidth="1"/>
    <col min="2571" max="2578" width="13.7109375" style="4" customWidth="1"/>
    <col min="2579" max="2590" width="18.85546875" style="4" customWidth="1"/>
    <col min="2591" max="2591" width="0.7109375" style="4" customWidth="1"/>
    <col min="2592" max="2592" width="0.140625" style="4" customWidth="1"/>
    <col min="2593" max="2815" width="9.140625" style="4"/>
    <col min="2816" max="2816" width="8.5703125" style="4" customWidth="1"/>
    <col min="2817" max="2817" width="25.7109375" style="4" customWidth="1"/>
    <col min="2818" max="2818" width="25.42578125" style="4" customWidth="1"/>
    <col min="2819" max="2819" width="27.42578125" style="4" customWidth="1"/>
    <col min="2820" max="2820" width="24" style="4" customWidth="1"/>
    <col min="2821" max="2825" width="13.7109375" style="4" customWidth="1"/>
    <col min="2826" max="2826" width="15.7109375" style="4" customWidth="1"/>
    <col min="2827" max="2834" width="13.7109375" style="4" customWidth="1"/>
    <col min="2835" max="2846" width="18.85546875" style="4" customWidth="1"/>
    <col min="2847" max="2847" width="0.7109375" style="4" customWidth="1"/>
    <col min="2848" max="2848" width="0.140625" style="4" customWidth="1"/>
    <col min="2849" max="3071" width="9.140625" style="4"/>
    <col min="3072" max="3072" width="8.5703125" style="4" customWidth="1"/>
    <col min="3073" max="3073" width="25.7109375" style="4" customWidth="1"/>
    <col min="3074" max="3074" width="25.42578125" style="4" customWidth="1"/>
    <col min="3075" max="3075" width="27.42578125" style="4" customWidth="1"/>
    <col min="3076" max="3076" width="24" style="4" customWidth="1"/>
    <col min="3077" max="3081" width="13.7109375" style="4" customWidth="1"/>
    <col min="3082" max="3082" width="15.7109375" style="4" customWidth="1"/>
    <col min="3083" max="3090" width="13.7109375" style="4" customWidth="1"/>
    <col min="3091" max="3102" width="18.85546875" style="4" customWidth="1"/>
    <col min="3103" max="3103" width="0.7109375" style="4" customWidth="1"/>
    <col min="3104" max="3104" width="0.140625" style="4" customWidth="1"/>
    <col min="3105" max="3327" width="9.140625" style="4"/>
    <col min="3328" max="3328" width="8.5703125" style="4" customWidth="1"/>
    <col min="3329" max="3329" width="25.7109375" style="4" customWidth="1"/>
    <col min="3330" max="3330" width="25.42578125" style="4" customWidth="1"/>
    <col min="3331" max="3331" width="27.42578125" style="4" customWidth="1"/>
    <col min="3332" max="3332" width="24" style="4" customWidth="1"/>
    <col min="3333" max="3337" width="13.7109375" style="4" customWidth="1"/>
    <col min="3338" max="3338" width="15.7109375" style="4" customWidth="1"/>
    <col min="3339" max="3346" width="13.7109375" style="4" customWidth="1"/>
    <col min="3347" max="3358" width="18.85546875" style="4" customWidth="1"/>
    <col min="3359" max="3359" width="0.7109375" style="4" customWidth="1"/>
    <col min="3360" max="3360" width="0.140625" style="4" customWidth="1"/>
    <col min="3361" max="3583" width="9.140625" style="4"/>
    <col min="3584" max="3584" width="8.5703125" style="4" customWidth="1"/>
    <col min="3585" max="3585" width="25.7109375" style="4" customWidth="1"/>
    <col min="3586" max="3586" width="25.42578125" style="4" customWidth="1"/>
    <col min="3587" max="3587" width="27.42578125" style="4" customWidth="1"/>
    <col min="3588" max="3588" width="24" style="4" customWidth="1"/>
    <col min="3589" max="3593" width="13.7109375" style="4" customWidth="1"/>
    <col min="3594" max="3594" width="15.7109375" style="4" customWidth="1"/>
    <col min="3595" max="3602" width="13.7109375" style="4" customWidth="1"/>
    <col min="3603" max="3614" width="18.85546875" style="4" customWidth="1"/>
    <col min="3615" max="3615" width="0.7109375" style="4" customWidth="1"/>
    <col min="3616" max="3616" width="0.140625" style="4" customWidth="1"/>
    <col min="3617" max="3839" width="9.140625" style="4"/>
    <col min="3840" max="3840" width="8.5703125" style="4" customWidth="1"/>
    <col min="3841" max="3841" width="25.7109375" style="4" customWidth="1"/>
    <col min="3842" max="3842" width="25.42578125" style="4" customWidth="1"/>
    <col min="3843" max="3843" width="27.42578125" style="4" customWidth="1"/>
    <col min="3844" max="3844" width="24" style="4" customWidth="1"/>
    <col min="3845" max="3849" width="13.7109375" style="4" customWidth="1"/>
    <col min="3850" max="3850" width="15.7109375" style="4" customWidth="1"/>
    <col min="3851" max="3858" width="13.7109375" style="4" customWidth="1"/>
    <col min="3859" max="3870" width="18.85546875" style="4" customWidth="1"/>
    <col min="3871" max="3871" width="0.7109375" style="4" customWidth="1"/>
    <col min="3872" max="3872" width="0.140625" style="4" customWidth="1"/>
    <col min="3873" max="4095" width="9.140625" style="4"/>
    <col min="4096" max="4096" width="8.5703125" style="4" customWidth="1"/>
    <col min="4097" max="4097" width="25.7109375" style="4" customWidth="1"/>
    <col min="4098" max="4098" width="25.42578125" style="4" customWidth="1"/>
    <col min="4099" max="4099" width="27.42578125" style="4" customWidth="1"/>
    <col min="4100" max="4100" width="24" style="4" customWidth="1"/>
    <col min="4101" max="4105" width="13.7109375" style="4" customWidth="1"/>
    <col min="4106" max="4106" width="15.7109375" style="4" customWidth="1"/>
    <col min="4107" max="4114" width="13.7109375" style="4" customWidth="1"/>
    <col min="4115" max="4126" width="18.85546875" style="4" customWidth="1"/>
    <col min="4127" max="4127" width="0.7109375" style="4" customWidth="1"/>
    <col min="4128" max="4128" width="0.140625" style="4" customWidth="1"/>
    <col min="4129" max="4351" width="9.140625" style="4"/>
    <col min="4352" max="4352" width="8.5703125" style="4" customWidth="1"/>
    <col min="4353" max="4353" width="25.7109375" style="4" customWidth="1"/>
    <col min="4354" max="4354" width="25.42578125" style="4" customWidth="1"/>
    <col min="4355" max="4355" width="27.42578125" style="4" customWidth="1"/>
    <col min="4356" max="4356" width="24" style="4" customWidth="1"/>
    <col min="4357" max="4361" width="13.7109375" style="4" customWidth="1"/>
    <col min="4362" max="4362" width="15.7109375" style="4" customWidth="1"/>
    <col min="4363" max="4370" width="13.7109375" style="4" customWidth="1"/>
    <col min="4371" max="4382" width="18.85546875" style="4" customWidth="1"/>
    <col min="4383" max="4383" width="0.7109375" style="4" customWidth="1"/>
    <col min="4384" max="4384" width="0.140625" style="4" customWidth="1"/>
    <col min="4385" max="4607" width="9.140625" style="4"/>
    <col min="4608" max="4608" width="8.5703125" style="4" customWidth="1"/>
    <col min="4609" max="4609" width="25.7109375" style="4" customWidth="1"/>
    <col min="4610" max="4610" width="25.42578125" style="4" customWidth="1"/>
    <col min="4611" max="4611" width="27.42578125" style="4" customWidth="1"/>
    <col min="4612" max="4612" width="24" style="4" customWidth="1"/>
    <col min="4613" max="4617" width="13.7109375" style="4" customWidth="1"/>
    <col min="4618" max="4618" width="15.7109375" style="4" customWidth="1"/>
    <col min="4619" max="4626" width="13.7109375" style="4" customWidth="1"/>
    <col min="4627" max="4638" width="18.85546875" style="4" customWidth="1"/>
    <col min="4639" max="4639" width="0.7109375" style="4" customWidth="1"/>
    <col min="4640" max="4640" width="0.140625" style="4" customWidth="1"/>
    <col min="4641" max="4863" width="9.140625" style="4"/>
    <col min="4864" max="4864" width="8.5703125" style="4" customWidth="1"/>
    <col min="4865" max="4865" width="25.7109375" style="4" customWidth="1"/>
    <col min="4866" max="4866" width="25.42578125" style="4" customWidth="1"/>
    <col min="4867" max="4867" width="27.42578125" style="4" customWidth="1"/>
    <col min="4868" max="4868" width="24" style="4" customWidth="1"/>
    <col min="4869" max="4873" width="13.7109375" style="4" customWidth="1"/>
    <col min="4874" max="4874" width="15.7109375" style="4" customWidth="1"/>
    <col min="4875" max="4882" width="13.7109375" style="4" customWidth="1"/>
    <col min="4883" max="4894" width="18.85546875" style="4" customWidth="1"/>
    <col min="4895" max="4895" width="0.7109375" style="4" customWidth="1"/>
    <col min="4896" max="4896" width="0.140625" style="4" customWidth="1"/>
    <col min="4897" max="5119" width="9.140625" style="4"/>
    <col min="5120" max="5120" width="8.5703125" style="4" customWidth="1"/>
    <col min="5121" max="5121" width="25.7109375" style="4" customWidth="1"/>
    <col min="5122" max="5122" width="25.42578125" style="4" customWidth="1"/>
    <col min="5123" max="5123" width="27.42578125" style="4" customWidth="1"/>
    <col min="5124" max="5124" width="24" style="4" customWidth="1"/>
    <col min="5125" max="5129" width="13.7109375" style="4" customWidth="1"/>
    <col min="5130" max="5130" width="15.7109375" style="4" customWidth="1"/>
    <col min="5131" max="5138" width="13.7109375" style="4" customWidth="1"/>
    <col min="5139" max="5150" width="18.85546875" style="4" customWidth="1"/>
    <col min="5151" max="5151" width="0.7109375" style="4" customWidth="1"/>
    <col min="5152" max="5152" width="0.140625" style="4" customWidth="1"/>
    <col min="5153" max="5375" width="9.140625" style="4"/>
    <col min="5376" max="5376" width="8.5703125" style="4" customWidth="1"/>
    <col min="5377" max="5377" width="25.7109375" style="4" customWidth="1"/>
    <col min="5378" max="5378" width="25.42578125" style="4" customWidth="1"/>
    <col min="5379" max="5379" width="27.42578125" style="4" customWidth="1"/>
    <col min="5380" max="5380" width="24" style="4" customWidth="1"/>
    <col min="5381" max="5385" width="13.7109375" style="4" customWidth="1"/>
    <col min="5386" max="5386" width="15.7109375" style="4" customWidth="1"/>
    <col min="5387" max="5394" width="13.7109375" style="4" customWidth="1"/>
    <col min="5395" max="5406" width="18.85546875" style="4" customWidth="1"/>
    <col min="5407" max="5407" width="0.7109375" style="4" customWidth="1"/>
    <col min="5408" max="5408" width="0.140625" style="4" customWidth="1"/>
    <col min="5409" max="5631" width="9.140625" style="4"/>
    <col min="5632" max="5632" width="8.5703125" style="4" customWidth="1"/>
    <col min="5633" max="5633" width="25.7109375" style="4" customWidth="1"/>
    <col min="5634" max="5634" width="25.42578125" style="4" customWidth="1"/>
    <col min="5635" max="5635" width="27.42578125" style="4" customWidth="1"/>
    <col min="5636" max="5636" width="24" style="4" customWidth="1"/>
    <col min="5637" max="5641" width="13.7109375" style="4" customWidth="1"/>
    <col min="5642" max="5642" width="15.7109375" style="4" customWidth="1"/>
    <col min="5643" max="5650" width="13.7109375" style="4" customWidth="1"/>
    <col min="5651" max="5662" width="18.85546875" style="4" customWidth="1"/>
    <col min="5663" max="5663" width="0.7109375" style="4" customWidth="1"/>
    <col min="5664" max="5664" width="0.140625" style="4" customWidth="1"/>
    <col min="5665" max="5887" width="9.140625" style="4"/>
    <col min="5888" max="5888" width="8.5703125" style="4" customWidth="1"/>
    <col min="5889" max="5889" width="25.7109375" style="4" customWidth="1"/>
    <col min="5890" max="5890" width="25.42578125" style="4" customWidth="1"/>
    <col min="5891" max="5891" width="27.42578125" style="4" customWidth="1"/>
    <col min="5892" max="5892" width="24" style="4" customWidth="1"/>
    <col min="5893" max="5897" width="13.7109375" style="4" customWidth="1"/>
    <col min="5898" max="5898" width="15.7109375" style="4" customWidth="1"/>
    <col min="5899" max="5906" width="13.7109375" style="4" customWidth="1"/>
    <col min="5907" max="5918" width="18.85546875" style="4" customWidth="1"/>
    <col min="5919" max="5919" width="0.7109375" style="4" customWidth="1"/>
    <col min="5920" max="5920" width="0.140625" style="4" customWidth="1"/>
    <col min="5921" max="6143" width="9.140625" style="4"/>
    <col min="6144" max="6144" width="8.5703125" style="4" customWidth="1"/>
    <col min="6145" max="6145" width="25.7109375" style="4" customWidth="1"/>
    <col min="6146" max="6146" width="25.42578125" style="4" customWidth="1"/>
    <col min="6147" max="6147" width="27.42578125" style="4" customWidth="1"/>
    <col min="6148" max="6148" width="24" style="4" customWidth="1"/>
    <col min="6149" max="6153" width="13.7109375" style="4" customWidth="1"/>
    <col min="6154" max="6154" width="15.7109375" style="4" customWidth="1"/>
    <col min="6155" max="6162" width="13.7109375" style="4" customWidth="1"/>
    <col min="6163" max="6174" width="18.85546875" style="4" customWidth="1"/>
    <col min="6175" max="6175" width="0.7109375" style="4" customWidth="1"/>
    <col min="6176" max="6176" width="0.140625" style="4" customWidth="1"/>
    <col min="6177" max="6399" width="9.140625" style="4"/>
    <col min="6400" max="6400" width="8.5703125" style="4" customWidth="1"/>
    <col min="6401" max="6401" width="25.7109375" style="4" customWidth="1"/>
    <col min="6402" max="6402" width="25.42578125" style="4" customWidth="1"/>
    <col min="6403" max="6403" width="27.42578125" style="4" customWidth="1"/>
    <col min="6404" max="6404" width="24" style="4" customWidth="1"/>
    <col min="6405" max="6409" width="13.7109375" style="4" customWidth="1"/>
    <col min="6410" max="6410" width="15.7109375" style="4" customWidth="1"/>
    <col min="6411" max="6418" width="13.7109375" style="4" customWidth="1"/>
    <col min="6419" max="6430" width="18.85546875" style="4" customWidth="1"/>
    <col min="6431" max="6431" width="0.7109375" style="4" customWidth="1"/>
    <col min="6432" max="6432" width="0.140625" style="4" customWidth="1"/>
    <col min="6433" max="6655" width="9.140625" style="4"/>
    <col min="6656" max="6656" width="8.5703125" style="4" customWidth="1"/>
    <col min="6657" max="6657" width="25.7109375" style="4" customWidth="1"/>
    <col min="6658" max="6658" width="25.42578125" style="4" customWidth="1"/>
    <col min="6659" max="6659" width="27.42578125" style="4" customWidth="1"/>
    <col min="6660" max="6660" width="24" style="4" customWidth="1"/>
    <col min="6661" max="6665" width="13.7109375" style="4" customWidth="1"/>
    <col min="6666" max="6666" width="15.7109375" style="4" customWidth="1"/>
    <col min="6667" max="6674" width="13.7109375" style="4" customWidth="1"/>
    <col min="6675" max="6686" width="18.85546875" style="4" customWidth="1"/>
    <col min="6687" max="6687" width="0.7109375" style="4" customWidth="1"/>
    <col min="6688" max="6688" width="0.140625" style="4" customWidth="1"/>
    <col min="6689" max="6911" width="9.140625" style="4"/>
    <col min="6912" max="6912" width="8.5703125" style="4" customWidth="1"/>
    <col min="6913" max="6913" width="25.7109375" style="4" customWidth="1"/>
    <col min="6914" max="6914" width="25.42578125" style="4" customWidth="1"/>
    <col min="6915" max="6915" width="27.42578125" style="4" customWidth="1"/>
    <col min="6916" max="6916" width="24" style="4" customWidth="1"/>
    <col min="6917" max="6921" width="13.7109375" style="4" customWidth="1"/>
    <col min="6922" max="6922" width="15.7109375" style="4" customWidth="1"/>
    <col min="6923" max="6930" width="13.7109375" style="4" customWidth="1"/>
    <col min="6931" max="6942" width="18.85546875" style="4" customWidth="1"/>
    <col min="6943" max="6943" width="0.7109375" style="4" customWidth="1"/>
    <col min="6944" max="6944" width="0.140625" style="4" customWidth="1"/>
    <col min="6945" max="7167" width="9.140625" style="4"/>
    <col min="7168" max="7168" width="8.5703125" style="4" customWidth="1"/>
    <col min="7169" max="7169" width="25.7109375" style="4" customWidth="1"/>
    <col min="7170" max="7170" width="25.42578125" style="4" customWidth="1"/>
    <col min="7171" max="7171" width="27.42578125" style="4" customWidth="1"/>
    <col min="7172" max="7172" width="24" style="4" customWidth="1"/>
    <col min="7173" max="7177" width="13.7109375" style="4" customWidth="1"/>
    <col min="7178" max="7178" width="15.7109375" style="4" customWidth="1"/>
    <col min="7179" max="7186" width="13.7109375" style="4" customWidth="1"/>
    <col min="7187" max="7198" width="18.85546875" style="4" customWidth="1"/>
    <col min="7199" max="7199" width="0.7109375" style="4" customWidth="1"/>
    <col min="7200" max="7200" width="0.140625" style="4" customWidth="1"/>
    <col min="7201" max="7423" width="9.140625" style="4"/>
    <col min="7424" max="7424" width="8.5703125" style="4" customWidth="1"/>
    <col min="7425" max="7425" width="25.7109375" style="4" customWidth="1"/>
    <col min="7426" max="7426" width="25.42578125" style="4" customWidth="1"/>
    <col min="7427" max="7427" width="27.42578125" style="4" customWidth="1"/>
    <col min="7428" max="7428" width="24" style="4" customWidth="1"/>
    <col min="7429" max="7433" width="13.7109375" style="4" customWidth="1"/>
    <col min="7434" max="7434" width="15.7109375" style="4" customWidth="1"/>
    <col min="7435" max="7442" width="13.7109375" style="4" customWidth="1"/>
    <col min="7443" max="7454" width="18.85546875" style="4" customWidth="1"/>
    <col min="7455" max="7455" width="0.7109375" style="4" customWidth="1"/>
    <col min="7456" max="7456" width="0.140625" style="4" customWidth="1"/>
    <col min="7457" max="7679" width="9.140625" style="4"/>
    <col min="7680" max="7680" width="8.5703125" style="4" customWidth="1"/>
    <col min="7681" max="7681" width="25.7109375" style="4" customWidth="1"/>
    <col min="7682" max="7682" width="25.42578125" style="4" customWidth="1"/>
    <col min="7683" max="7683" width="27.42578125" style="4" customWidth="1"/>
    <col min="7684" max="7684" width="24" style="4" customWidth="1"/>
    <col min="7685" max="7689" width="13.7109375" style="4" customWidth="1"/>
    <col min="7690" max="7690" width="15.7109375" style="4" customWidth="1"/>
    <col min="7691" max="7698" width="13.7109375" style="4" customWidth="1"/>
    <col min="7699" max="7710" width="18.85546875" style="4" customWidth="1"/>
    <col min="7711" max="7711" width="0.7109375" style="4" customWidth="1"/>
    <col min="7712" max="7712" width="0.140625" style="4" customWidth="1"/>
    <col min="7713" max="7935" width="9.140625" style="4"/>
    <col min="7936" max="7936" width="8.5703125" style="4" customWidth="1"/>
    <col min="7937" max="7937" width="25.7109375" style="4" customWidth="1"/>
    <col min="7938" max="7938" width="25.42578125" style="4" customWidth="1"/>
    <col min="7939" max="7939" width="27.42578125" style="4" customWidth="1"/>
    <col min="7940" max="7940" width="24" style="4" customWidth="1"/>
    <col min="7941" max="7945" width="13.7109375" style="4" customWidth="1"/>
    <col min="7946" max="7946" width="15.7109375" style="4" customWidth="1"/>
    <col min="7947" max="7954" width="13.7109375" style="4" customWidth="1"/>
    <col min="7955" max="7966" width="18.85546875" style="4" customWidth="1"/>
    <col min="7967" max="7967" width="0.7109375" style="4" customWidth="1"/>
    <col min="7968" max="7968" width="0.140625" style="4" customWidth="1"/>
    <col min="7969" max="8191" width="9.140625" style="4"/>
    <col min="8192" max="8192" width="8.5703125" style="4" customWidth="1"/>
    <col min="8193" max="8193" width="25.7109375" style="4" customWidth="1"/>
    <col min="8194" max="8194" width="25.42578125" style="4" customWidth="1"/>
    <col min="8195" max="8195" width="27.42578125" style="4" customWidth="1"/>
    <col min="8196" max="8196" width="24" style="4" customWidth="1"/>
    <col min="8197" max="8201" width="13.7109375" style="4" customWidth="1"/>
    <col min="8202" max="8202" width="15.7109375" style="4" customWidth="1"/>
    <col min="8203" max="8210" width="13.7109375" style="4" customWidth="1"/>
    <col min="8211" max="8222" width="18.85546875" style="4" customWidth="1"/>
    <col min="8223" max="8223" width="0.7109375" style="4" customWidth="1"/>
    <col min="8224" max="8224" width="0.140625" style="4" customWidth="1"/>
    <col min="8225" max="8447" width="9.140625" style="4"/>
    <col min="8448" max="8448" width="8.5703125" style="4" customWidth="1"/>
    <col min="8449" max="8449" width="25.7109375" style="4" customWidth="1"/>
    <col min="8450" max="8450" width="25.42578125" style="4" customWidth="1"/>
    <col min="8451" max="8451" width="27.42578125" style="4" customWidth="1"/>
    <col min="8452" max="8452" width="24" style="4" customWidth="1"/>
    <col min="8453" max="8457" width="13.7109375" style="4" customWidth="1"/>
    <col min="8458" max="8458" width="15.7109375" style="4" customWidth="1"/>
    <col min="8459" max="8466" width="13.7109375" style="4" customWidth="1"/>
    <col min="8467" max="8478" width="18.85546875" style="4" customWidth="1"/>
    <col min="8479" max="8479" width="0.7109375" style="4" customWidth="1"/>
    <col min="8480" max="8480" width="0.140625" style="4" customWidth="1"/>
    <col min="8481" max="8703" width="9.140625" style="4"/>
    <col min="8704" max="8704" width="8.5703125" style="4" customWidth="1"/>
    <col min="8705" max="8705" width="25.7109375" style="4" customWidth="1"/>
    <col min="8706" max="8706" width="25.42578125" style="4" customWidth="1"/>
    <col min="8707" max="8707" width="27.42578125" style="4" customWidth="1"/>
    <col min="8708" max="8708" width="24" style="4" customWidth="1"/>
    <col min="8709" max="8713" width="13.7109375" style="4" customWidth="1"/>
    <col min="8714" max="8714" width="15.7109375" style="4" customWidth="1"/>
    <col min="8715" max="8722" width="13.7109375" style="4" customWidth="1"/>
    <col min="8723" max="8734" width="18.85546875" style="4" customWidth="1"/>
    <col min="8735" max="8735" width="0.7109375" style="4" customWidth="1"/>
    <col min="8736" max="8736" width="0.140625" style="4" customWidth="1"/>
    <col min="8737" max="8959" width="9.140625" style="4"/>
    <col min="8960" max="8960" width="8.5703125" style="4" customWidth="1"/>
    <col min="8961" max="8961" width="25.7109375" style="4" customWidth="1"/>
    <col min="8962" max="8962" width="25.42578125" style="4" customWidth="1"/>
    <col min="8963" max="8963" width="27.42578125" style="4" customWidth="1"/>
    <col min="8964" max="8964" width="24" style="4" customWidth="1"/>
    <col min="8965" max="8969" width="13.7109375" style="4" customWidth="1"/>
    <col min="8970" max="8970" width="15.7109375" style="4" customWidth="1"/>
    <col min="8971" max="8978" width="13.7109375" style="4" customWidth="1"/>
    <col min="8979" max="8990" width="18.85546875" style="4" customWidth="1"/>
    <col min="8991" max="8991" width="0.7109375" style="4" customWidth="1"/>
    <col min="8992" max="8992" width="0.140625" style="4" customWidth="1"/>
    <col min="8993" max="9215" width="9.140625" style="4"/>
    <col min="9216" max="9216" width="8.5703125" style="4" customWidth="1"/>
    <col min="9217" max="9217" width="25.7109375" style="4" customWidth="1"/>
    <col min="9218" max="9218" width="25.42578125" style="4" customWidth="1"/>
    <col min="9219" max="9219" width="27.42578125" style="4" customWidth="1"/>
    <col min="9220" max="9220" width="24" style="4" customWidth="1"/>
    <col min="9221" max="9225" width="13.7109375" style="4" customWidth="1"/>
    <col min="9226" max="9226" width="15.7109375" style="4" customWidth="1"/>
    <col min="9227" max="9234" width="13.7109375" style="4" customWidth="1"/>
    <col min="9235" max="9246" width="18.85546875" style="4" customWidth="1"/>
    <col min="9247" max="9247" width="0.7109375" style="4" customWidth="1"/>
    <col min="9248" max="9248" width="0.140625" style="4" customWidth="1"/>
    <col min="9249" max="9471" width="9.140625" style="4"/>
    <col min="9472" max="9472" width="8.5703125" style="4" customWidth="1"/>
    <col min="9473" max="9473" width="25.7109375" style="4" customWidth="1"/>
    <col min="9474" max="9474" width="25.42578125" style="4" customWidth="1"/>
    <col min="9475" max="9475" width="27.42578125" style="4" customWidth="1"/>
    <col min="9476" max="9476" width="24" style="4" customWidth="1"/>
    <col min="9477" max="9481" width="13.7109375" style="4" customWidth="1"/>
    <col min="9482" max="9482" width="15.7109375" style="4" customWidth="1"/>
    <col min="9483" max="9490" width="13.7109375" style="4" customWidth="1"/>
    <col min="9491" max="9502" width="18.85546875" style="4" customWidth="1"/>
    <col min="9503" max="9503" width="0.7109375" style="4" customWidth="1"/>
    <col min="9504" max="9504" width="0.140625" style="4" customWidth="1"/>
    <col min="9505" max="9727" width="9.140625" style="4"/>
    <col min="9728" max="9728" width="8.5703125" style="4" customWidth="1"/>
    <col min="9729" max="9729" width="25.7109375" style="4" customWidth="1"/>
    <col min="9730" max="9730" width="25.42578125" style="4" customWidth="1"/>
    <col min="9731" max="9731" width="27.42578125" style="4" customWidth="1"/>
    <col min="9732" max="9732" width="24" style="4" customWidth="1"/>
    <col min="9733" max="9737" width="13.7109375" style="4" customWidth="1"/>
    <col min="9738" max="9738" width="15.7109375" style="4" customWidth="1"/>
    <col min="9739" max="9746" width="13.7109375" style="4" customWidth="1"/>
    <col min="9747" max="9758" width="18.85546875" style="4" customWidth="1"/>
    <col min="9759" max="9759" width="0.7109375" style="4" customWidth="1"/>
    <col min="9760" max="9760" width="0.140625" style="4" customWidth="1"/>
    <col min="9761" max="9983" width="9.140625" style="4"/>
    <col min="9984" max="9984" width="8.5703125" style="4" customWidth="1"/>
    <col min="9985" max="9985" width="25.7109375" style="4" customWidth="1"/>
    <col min="9986" max="9986" width="25.42578125" style="4" customWidth="1"/>
    <col min="9987" max="9987" width="27.42578125" style="4" customWidth="1"/>
    <col min="9988" max="9988" width="24" style="4" customWidth="1"/>
    <col min="9989" max="9993" width="13.7109375" style="4" customWidth="1"/>
    <col min="9994" max="9994" width="15.7109375" style="4" customWidth="1"/>
    <col min="9995" max="10002" width="13.7109375" style="4" customWidth="1"/>
    <col min="10003" max="10014" width="18.85546875" style="4" customWidth="1"/>
    <col min="10015" max="10015" width="0.7109375" style="4" customWidth="1"/>
    <col min="10016" max="10016" width="0.140625" style="4" customWidth="1"/>
    <col min="10017" max="10239" width="9.140625" style="4"/>
    <col min="10240" max="10240" width="8.5703125" style="4" customWidth="1"/>
    <col min="10241" max="10241" width="25.7109375" style="4" customWidth="1"/>
    <col min="10242" max="10242" width="25.42578125" style="4" customWidth="1"/>
    <col min="10243" max="10243" width="27.42578125" style="4" customWidth="1"/>
    <col min="10244" max="10244" width="24" style="4" customWidth="1"/>
    <col min="10245" max="10249" width="13.7109375" style="4" customWidth="1"/>
    <col min="10250" max="10250" width="15.7109375" style="4" customWidth="1"/>
    <col min="10251" max="10258" width="13.7109375" style="4" customWidth="1"/>
    <col min="10259" max="10270" width="18.85546875" style="4" customWidth="1"/>
    <col min="10271" max="10271" width="0.7109375" style="4" customWidth="1"/>
    <col min="10272" max="10272" width="0.140625" style="4" customWidth="1"/>
    <col min="10273" max="10495" width="9.140625" style="4"/>
    <col min="10496" max="10496" width="8.5703125" style="4" customWidth="1"/>
    <col min="10497" max="10497" width="25.7109375" style="4" customWidth="1"/>
    <col min="10498" max="10498" width="25.42578125" style="4" customWidth="1"/>
    <col min="10499" max="10499" width="27.42578125" style="4" customWidth="1"/>
    <col min="10500" max="10500" width="24" style="4" customWidth="1"/>
    <col min="10501" max="10505" width="13.7109375" style="4" customWidth="1"/>
    <col min="10506" max="10506" width="15.7109375" style="4" customWidth="1"/>
    <col min="10507" max="10514" width="13.7109375" style="4" customWidth="1"/>
    <col min="10515" max="10526" width="18.85546875" style="4" customWidth="1"/>
    <col min="10527" max="10527" width="0.7109375" style="4" customWidth="1"/>
    <col min="10528" max="10528" width="0.140625" style="4" customWidth="1"/>
    <col min="10529" max="10751" width="9.140625" style="4"/>
    <col min="10752" max="10752" width="8.5703125" style="4" customWidth="1"/>
    <col min="10753" max="10753" width="25.7109375" style="4" customWidth="1"/>
    <col min="10754" max="10754" width="25.42578125" style="4" customWidth="1"/>
    <col min="10755" max="10755" width="27.42578125" style="4" customWidth="1"/>
    <col min="10756" max="10756" width="24" style="4" customWidth="1"/>
    <col min="10757" max="10761" width="13.7109375" style="4" customWidth="1"/>
    <col min="10762" max="10762" width="15.7109375" style="4" customWidth="1"/>
    <col min="10763" max="10770" width="13.7109375" style="4" customWidth="1"/>
    <col min="10771" max="10782" width="18.85546875" style="4" customWidth="1"/>
    <col min="10783" max="10783" width="0.7109375" style="4" customWidth="1"/>
    <col min="10784" max="10784" width="0.140625" style="4" customWidth="1"/>
    <col min="10785" max="11007" width="9.140625" style="4"/>
    <col min="11008" max="11008" width="8.5703125" style="4" customWidth="1"/>
    <col min="11009" max="11009" width="25.7109375" style="4" customWidth="1"/>
    <col min="11010" max="11010" width="25.42578125" style="4" customWidth="1"/>
    <col min="11011" max="11011" width="27.42578125" style="4" customWidth="1"/>
    <col min="11012" max="11012" width="24" style="4" customWidth="1"/>
    <col min="11013" max="11017" width="13.7109375" style="4" customWidth="1"/>
    <col min="11018" max="11018" width="15.7109375" style="4" customWidth="1"/>
    <col min="11019" max="11026" width="13.7109375" style="4" customWidth="1"/>
    <col min="11027" max="11038" width="18.85546875" style="4" customWidth="1"/>
    <col min="11039" max="11039" width="0.7109375" style="4" customWidth="1"/>
    <col min="11040" max="11040" width="0.140625" style="4" customWidth="1"/>
    <col min="11041" max="11263" width="9.140625" style="4"/>
    <col min="11264" max="11264" width="8.5703125" style="4" customWidth="1"/>
    <col min="11265" max="11265" width="25.7109375" style="4" customWidth="1"/>
    <col min="11266" max="11266" width="25.42578125" style="4" customWidth="1"/>
    <col min="11267" max="11267" width="27.42578125" style="4" customWidth="1"/>
    <col min="11268" max="11268" width="24" style="4" customWidth="1"/>
    <col min="11269" max="11273" width="13.7109375" style="4" customWidth="1"/>
    <col min="11274" max="11274" width="15.7109375" style="4" customWidth="1"/>
    <col min="11275" max="11282" width="13.7109375" style="4" customWidth="1"/>
    <col min="11283" max="11294" width="18.85546875" style="4" customWidth="1"/>
    <col min="11295" max="11295" width="0.7109375" style="4" customWidth="1"/>
    <col min="11296" max="11296" width="0.140625" style="4" customWidth="1"/>
    <col min="11297" max="11519" width="9.140625" style="4"/>
    <col min="11520" max="11520" width="8.5703125" style="4" customWidth="1"/>
    <col min="11521" max="11521" width="25.7109375" style="4" customWidth="1"/>
    <col min="11522" max="11522" width="25.42578125" style="4" customWidth="1"/>
    <col min="11523" max="11523" width="27.42578125" style="4" customWidth="1"/>
    <col min="11524" max="11524" width="24" style="4" customWidth="1"/>
    <col min="11525" max="11529" width="13.7109375" style="4" customWidth="1"/>
    <col min="11530" max="11530" width="15.7109375" style="4" customWidth="1"/>
    <col min="11531" max="11538" width="13.7109375" style="4" customWidth="1"/>
    <col min="11539" max="11550" width="18.85546875" style="4" customWidth="1"/>
    <col min="11551" max="11551" width="0.7109375" style="4" customWidth="1"/>
    <col min="11552" max="11552" width="0.140625" style="4" customWidth="1"/>
    <col min="11553" max="11775" width="9.140625" style="4"/>
    <col min="11776" max="11776" width="8.5703125" style="4" customWidth="1"/>
    <col min="11777" max="11777" width="25.7109375" style="4" customWidth="1"/>
    <col min="11778" max="11778" width="25.42578125" style="4" customWidth="1"/>
    <col min="11779" max="11779" width="27.42578125" style="4" customWidth="1"/>
    <col min="11780" max="11780" width="24" style="4" customWidth="1"/>
    <col min="11781" max="11785" width="13.7109375" style="4" customWidth="1"/>
    <col min="11786" max="11786" width="15.7109375" style="4" customWidth="1"/>
    <col min="11787" max="11794" width="13.7109375" style="4" customWidth="1"/>
    <col min="11795" max="11806" width="18.85546875" style="4" customWidth="1"/>
    <col min="11807" max="11807" width="0.7109375" style="4" customWidth="1"/>
    <col min="11808" max="11808" width="0.140625" style="4" customWidth="1"/>
    <col min="11809" max="12031" width="9.140625" style="4"/>
    <col min="12032" max="12032" width="8.5703125" style="4" customWidth="1"/>
    <col min="12033" max="12033" width="25.7109375" style="4" customWidth="1"/>
    <col min="12034" max="12034" width="25.42578125" style="4" customWidth="1"/>
    <col min="12035" max="12035" width="27.42578125" style="4" customWidth="1"/>
    <col min="12036" max="12036" width="24" style="4" customWidth="1"/>
    <col min="12037" max="12041" width="13.7109375" style="4" customWidth="1"/>
    <col min="12042" max="12042" width="15.7109375" style="4" customWidth="1"/>
    <col min="12043" max="12050" width="13.7109375" style="4" customWidth="1"/>
    <col min="12051" max="12062" width="18.85546875" style="4" customWidth="1"/>
    <col min="12063" max="12063" width="0.7109375" style="4" customWidth="1"/>
    <col min="12064" max="12064" width="0.140625" style="4" customWidth="1"/>
    <col min="12065" max="12287" width="9.140625" style="4"/>
    <col min="12288" max="12288" width="8.5703125" style="4" customWidth="1"/>
    <col min="12289" max="12289" width="25.7109375" style="4" customWidth="1"/>
    <col min="12290" max="12290" width="25.42578125" style="4" customWidth="1"/>
    <col min="12291" max="12291" width="27.42578125" style="4" customWidth="1"/>
    <col min="12292" max="12292" width="24" style="4" customWidth="1"/>
    <col min="12293" max="12297" width="13.7109375" style="4" customWidth="1"/>
    <col min="12298" max="12298" width="15.7109375" style="4" customWidth="1"/>
    <col min="12299" max="12306" width="13.7109375" style="4" customWidth="1"/>
    <col min="12307" max="12318" width="18.85546875" style="4" customWidth="1"/>
    <col min="12319" max="12319" width="0.7109375" style="4" customWidth="1"/>
    <col min="12320" max="12320" width="0.140625" style="4" customWidth="1"/>
    <col min="12321" max="12543" width="9.140625" style="4"/>
    <col min="12544" max="12544" width="8.5703125" style="4" customWidth="1"/>
    <col min="12545" max="12545" width="25.7109375" style="4" customWidth="1"/>
    <col min="12546" max="12546" width="25.42578125" style="4" customWidth="1"/>
    <col min="12547" max="12547" width="27.42578125" style="4" customWidth="1"/>
    <col min="12548" max="12548" width="24" style="4" customWidth="1"/>
    <col min="12549" max="12553" width="13.7109375" style="4" customWidth="1"/>
    <col min="12554" max="12554" width="15.7109375" style="4" customWidth="1"/>
    <col min="12555" max="12562" width="13.7109375" style="4" customWidth="1"/>
    <col min="12563" max="12574" width="18.85546875" style="4" customWidth="1"/>
    <col min="12575" max="12575" width="0.7109375" style="4" customWidth="1"/>
    <col min="12576" max="12576" width="0.140625" style="4" customWidth="1"/>
    <col min="12577" max="12799" width="9.140625" style="4"/>
    <col min="12800" max="12800" width="8.5703125" style="4" customWidth="1"/>
    <col min="12801" max="12801" width="25.7109375" style="4" customWidth="1"/>
    <col min="12802" max="12802" width="25.42578125" style="4" customWidth="1"/>
    <col min="12803" max="12803" width="27.42578125" style="4" customWidth="1"/>
    <col min="12804" max="12804" width="24" style="4" customWidth="1"/>
    <col min="12805" max="12809" width="13.7109375" style="4" customWidth="1"/>
    <col min="12810" max="12810" width="15.7109375" style="4" customWidth="1"/>
    <col min="12811" max="12818" width="13.7109375" style="4" customWidth="1"/>
    <col min="12819" max="12830" width="18.85546875" style="4" customWidth="1"/>
    <col min="12831" max="12831" width="0.7109375" style="4" customWidth="1"/>
    <col min="12832" max="12832" width="0.140625" style="4" customWidth="1"/>
    <col min="12833" max="13055" width="9.140625" style="4"/>
    <col min="13056" max="13056" width="8.5703125" style="4" customWidth="1"/>
    <col min="13057" max="13057" width="25.7109375" style="4" customWidth="1"/>
    <col min="13058" max="13058" width="25.42578125" style="4" customWidth="1"/>
    <col min="13059" max="13059" width="27.42578125" style="4" customWidth="1"/>
    <col min="13060" max="13060" width="24" style="4" customWidth="1"/>
    <col min="13061" max="13065" width="13.7109375" style="4" customWidth="1"/>
    <col min="13066" max="13066" width="15.7109375" style="4" customWidth="1"/>
    <col min="13067" max="13074" width="13.7109375" style="4" customWidth="1"/>
    <col min="13075" max="13086" width="18.85546875" style="4" customWidth="1"/>
    <col min="13087" max="13087" width="0.7109375" style="4" customWidth="1"/>
    <col min="13088" max="13088" width="0.140625" style="4" customWidth="1"/>
    <col min="13089" max="13311" width="9.140625" style="4"/>
    <col min="13312" max="13312" width="8.5703125" style="4" customWidth="1"/>
    <col min="13313" max="13313" width="25.7109375" style="4" customWidth="1"/>
    <col min="13314" max="13314" width="25.42578125" style="4" customWidth="1"/>
    <col min="13315" max="13315" width="27.42578125" style="4" customWidth="1"/>
    <col min="13316" max="13316" width="24" style="4" customWidth="1"/>
    <col min="13317" max="13321" width="13.7109375" style="4" customWidth="1"/>
    <col min="13322" max="13322" width="15.7109375" style="4" customWidth="1"/>
    <col min="13323" max="13330" width="13.7109375" style="4" customWidth="1"/>
    <col min="13331" max="13342" width="18.85546875" style="4" customWidth="1"/>
    <col min="13343" max="13343" width="0.7109375" style="4" customWidth="1"/>
    <col min="13344" max="13344" width="0.140625" style="4" customWidth="1"/>
    <col min="13345" max="13567" width="9.140625" style="4"/>
    <col min="13568" max="13568" width="8.5703125" style="4" customWidth="1"/>
    <col min="13569" max="13569" width="25.7109375" style="4" customWidth="1"/>
    <col min="13570" max="13570" width="25.42578125" style="4" customWidth="1"/>
    <col min="13571" max="13571" width="27.42578125" style="4" customWidth="1"/>
    <col min="13572" max="13572" width="24" style="4" customWidth="1"/>
    <col min="13573" max="13577" width="13.7109375" style="4" customWidth="1"/>
    <col min="13578" max="13578" width="15.7109375" style="4" customWidth="1"/>
    <col min="13579" max="13586" width="13.7109375" style="4" customWidth="1"/>
    <col min="13587" max="13598" width="18.85546875" style="4" customWidth="1"/>
    <col min="13599" max="13599" width="0.7109375" style="4" customWidth="1"/>
    <col min="13600" max="13600" width="0.140625" style="4" customWidth="1"/>
    <col min="13601" max="13823" width="9.140625" style="4"/>
    <col min="13824" max="13824" width="8.5703125" style="4" customWidth="1"/>
    <col min="13825" max="13825" width="25.7109375" style="4" customWidth="1"/>
    <col min="13826" max="13826" width="25.42578125" style="4" customWidth="1"/>
    <col min="13827" max="13827" width="27.42578125" style="4" customWidth="1"/>
    <col min="13828" max="13828" width="24" style="4" customWidth="1"/>
    <col min="13829" max="13833" width="13.7109375" style="4" customWidth="1"/>
    <col min="13834" max="13834" width="15.7109375" style="4" customWidth="1"/>
    <col min="13835" max="13842" width="13.7109375" style="4" customWidth="1"/>
    <col min="13843" max="13854" width="18.85546875" style="4" customWidth="1"/>
    <col min="13855" max="13855" width="0.7109375" style="4" customWidth="1"/>
    <col min="13856" max="13856" width="0.140625" style="4" customWidth="1"/>
    <col min="13857" max="14079" width="9.140625" style="4"/>
    <col min="14080" max="14080" width="8.5703125" style="4" customWidth="1"/>
    <col min="14081" max="14081" width="25.7109375" style="4" customWidth="1"/>
    <col min="14082" max="14082" width="25.42578125" style="4" customWidth="1"/>
    <col min="14083" max="14083" width="27.42578125" style="4" customWidth="1"/>
    <col min="14084" max="14084" width="24" style="4" customWidth="1"/>
    <col min="14085" max="14089" width="13.7109375" style="4" customWidth="1"/>
    <col min="14090" max="14090" width="15.7109375" style="4" customWidth="1"/>
    <col min="14091" max="14098" width="13.7109375" style="4" customWidth="1"/>
    <col min="14099" max="14110" width="18.85546875" style="4" customWidth="1"/>
    <col min="14111" max="14111" width="0.7109375" style="4" customWidth="1"/>
    <col min="14112" max="14112" width="0.140625" style="4" customWidth="1"/>
    <col min="14113" max="14335" width="9.140625" style="4"/>
    <col min="14336" max="14336" width="8.5703125" style="4" customWidth="1"/>
    <col min="14337" max="14337" width="25.7109375" style="4" customWidth="1"/>
    <col min="14338" max="14338" width="25.42578125" style="4" customWidth="1"/>
    <col min="14339" max="14339" width="27.42578125" style="4" customWidth="1"/>
    <col min="14340" max="14340" width="24" style="4" customWidth="1"/>
    <col min="14341" max="14345" width="13.7109375" style="4" customWidth="1"/>
    <col min="14346" max="14346" width="15.7109375" style="4" customWidth="1"/>
    <col min="14347" max="14354" width="13.7109375" style="4" customWidth="1"/>
    <col min="14355" max="14366" width="18.85546875" style="4" customWidth="1"/>
    <col min="14367" max="14367" width="0.7109375" style="4" customWidth="1"/>
    <col min="14368" max="14368" width="0.140625" style="4" customWidth="1"/>
    <col min="14369" max="14591" width="9.140625" style="4"/>
    <col min="14592" max="14592" width="8.5703125" style="4" customWidth="1"/>
    <col min="14593" max="14593" width="25.7109375" style="4" customWidth="1"/>
    <col min="14594" max="14594" width="25.42578125" style="4" customWidth="1"/>
    <col min="14595" max="14595" width="27.42578125" style="4" customWidth="1"/>
    <col min="14596" max="14596" width="24" style="4" customWidth="1"/>
    <col min="14597" max="14601" width="13.7109375" style="4" customWidth="1"/>
    <col min="14602" max="14602" width="15.7109375" style="4" customWidth="1"/>
    <col min="14603" max="14610" width="13.7109375" style="4" customWidth="1"/>
    <col min="14611" max="14622" width="18.85546875" style="4" customWidth="1"/>
    <col min="14623" max="14623" width="0.7109375" style="4" customWidth="1"/>
    <col min="14624" max="14624" width="0.140625" style="4" customWidth="1"/>
    <col min="14625" max="14847" width="9.140625" style="4"/>
    <col min="14848" max="14848" width="8.5703125" style="4" customWidth="1"/>
    <col min="14849" max="14849" width="25.7109375" style="4" customWidth="1"/>
    <col min="14850" max="14850" width="25.42578125" style="4" customWidth="1"/>
    <col min="14851" max="14851" width="27.42578125" style="4" customWidth="1"/>
    <col min="14852" max="14852" width="24" style="4" customWidth="1"/>
    <col min="14853" max="14857" width="13.7109375" style="4" customWidth="1"/>
    <col min="14858" max="14858" width="15.7109375" style="4" customWidth="1"/>
    <col min="14859" max="14866" width="13.7109375" style="4" customWidth="1"/>
    <col min="14867" max="14878" width="18.85546875" style="4" customWidth="1"/>
    <col min="14879" max="14879" width="0.7109375" style="4" customWidth="1"/>
    <col min="14880" max="14880" width="0.140625" style="4" customWidth="1"/>
    <col min="14881" max="15103" width="9.140625" style="4"/>
    <col min="15104" max="15104" width="8.5703125" style="4" customWidth="1"/>
    <col min="15105" max="15105" width="25.7109375" style="4" customWidth="1"/>
    <col min="15106" max="15106" width="25.42578125" style="4" customWidth="1"/>
    <col min="15107" max="15107" width="27.42578125" style="4" customWidth="1"/>
    <col min="15108" max="15108" width="24" style="4" customWidth="1"/>
    <col min="15109" max="15113" width="13.7109375" style="4" customWidth="1"/>
    <col min="15114" max="15114" width="15.7109375" style="4" customWidth="1"/>
    <col min="15115" max="15122" width="13.7109375" style="4" customWidth="1"/>
    <col min="15123" max="15134" width="18.85546875" style="4" customWidth="1"/>
    <col min="15135" max="15135" width="0.7109375" style="4" customWidth="1"/>
    <col min="15136" max="15136" width="0.140625" style="4" customWidth="1"/>
    <col min="15137" max="15359" width="9.140625" style="4"/>
    <col min="15360" max="15360" width="8.5703125" style="4" customWidth="1"/>
    <col min="15361" max="15361" width="25.7109375" style="4" customWidth="1"/>
    <col min="15362" max="15362" width="25.42578125" style="4" customWidth="1"/>
    <col min="15363" max="15363" width="27.42578125" style="4" customWidth="1"/>
    <col min="15364" max="15364" width="24" style="4" customWidth="1"/>
    <col min="15365" max="15369" width="13.7109375" style="4" customWidth="1"/>
    <col min="15370" max="15370" width="15.7109375" style="4" customWidth="1"/>
    <col min="15371" max="15378" width="13.7109375" style="4" customWidth="1"/>
    <col min="15379" max="15390" width="18.85546875" style="4" customWidth="1"/>
    <col min="15391" max="15391" width="0.7109375" style="4" customWidth="1"/>
    <col min="15392" max="15392" width="0.140625" style="4" customWidth="1"/>
    <col min="15393" max="15615" width="9.140625" style="4"/>
    <col min="15616" max="15616" width="8.5703125" style="4" customWidth="1"/>
    <col min="15617" max="15617" width="25.7109375" style="4" customWidth="1"/>
    <col min="15618" max="15618" width="25.42578125" style="4" customWidth="1"/>
    <col min="15619" max="15619" width="27.42578125" style="4" customWidth="1"/>
    <col min="15620" max="15620" width="24" style="4" customWidth="1"/>
    <col min="15621" max="15625" width="13.7109375" style="4" customWidth="1"/>
    <col min="15626" max="15626" width="15.7109375" style="4" customWidth="1"/>
    <col min="15627" max="15634" width="13.7109375" style="4" customWidth="1"/>
    <col min="15635" max="15646" width="18.85546875" style="4" customWidth="1"/>
    <col min="15647" max="15647" width="0.7109375" style="4" customWidth="1"/>
    <col min="15648" max="15648" width="0.140625" style="4" customWidth="1"/>
    <col min="15649" max="15871" width="9.140625" style="4"/>
    <col min="15872" max="15872" width="8.5703125" style="4" customWidth="1"/>
    <col min="15873" max="15873" width="25.7109375" style="4" customWidth="1"/>
    <col min="15874" max="15874" width="25.42578125" style="4" customWidth="1"/>
    <col min="15875" max="15875" width="27.42578125" style="4" customWidth="1"/>
    <col min="15876" max="15876" width="24" style="4" customWidth="1"/>
    <col min="15877" max="15881" width="13.7109375" style="4" customWidth="1"/>
    <col min="15882" max="15882" width="15.7109375" style="4" customWidth="1"/>
    <col min="15883" max="15890" width="13.7109375" style="4" customWidth="1"/>
    <col min="15891" max="15902" width="18.85546875" style="4" customWidth="1"/>
    <col min="15903" max="15903" width="0.7109375" style="4" customWidth="1"/>
    <col min="15904" max="15904" width="0.140625" style="4" customWidth="1"/>
    <col min="15905" max="16127" width="9.140625" style="4"/>
    <col min="16128" max="16128" width="8.5703125" style="4" customWidth="1"/>
    <col min="16129" max="16129" width="25.7109375" style="4" customWidth="1"/>
    <col min="16130" max="16130" width="25.42578125" style="4" customWidth="1"/>
    <col min="16131" max="16131" width="27.42578125" style="4" customWidth="1"/>
    <col min="16132" max="16132" width="24" style="4" customWidth="1"/>
    <col min="16133" max="16137" width="13.7109375" style="4" customWidth="1"/>
    <col min="16138" max="16138" width="15.7109375" style="4" customWidth="1"/>
    <col min="16139" max="16146" width="13.7109375" style="4" customWidth="1"/>
    <col min="16147" max="16158" width="18.85546875" style="4" customWidth="1"/>
    <col min="16159" max="16159" width="0.7109375" style="4" customWidth="1"/>
    <col min="16160" max="16160" width="0.140625" style="4" customWidth="1"/>
    <col min="16161" max="16384" width="9.140625" style="4"/>
  </cols>
  <sheetData>
    <row r="2" spans="1:65" ht="25.15" customHeight="1" x14ac:dyDescent="0.2">
      <c r="A2" s="3"/>
      <c r="B2" s="3"/>
      <c r="C2" s="3"/>
      <c r="D2" s="5"/>
      <c r="E2" s="5"/>
      <c r="F2" s="5"/>
      <c r="G2" s="762" t="s">
        <v>18</v>
      </c>
      <c r="H2" s="762"/>
      <c r="I2" s="762"/>
      <c r="J2" s="762"/>
      <c r="K2" s="229"/>
      <c r="L2" s="229"/>
      <c r="M2" s="229"/>
      <c r="N2" s="229"/>
      <c r="O2" s="229"/>
      <c r="P2" s="229"/>
      <c r="Q2" s="229"/>
      <c r="R2" s="229"/>
      <c r="S2" s="229"/>
      <c r="T2" s="229"/>
      <c r="U2" s="229"/>
      <c r="V2" s="229"/>
      <c r="W2" s="229"/>
      <c r="X2" s="229"/>
      <c r="Y2" s="229"/>
      <c r="Z2" s="229"/>
      <c r="AA2" s="229"/>
      <c r="AL2" s="229"/>
      <c r="AM2" s="229"/>
      <c r="AN2" s="229"/>
      <c r="AO2" s="229"/>
      <c r="AP2" s="229"/>
      <c r="AQ2" s="229"/>
      <c r="AR2" s="229"/>
      <c r="AS2" s="229"/>
      <c r="AT2" s="229"/>
    </row>
    <row r="3" spans="1:65" ht="18" customHeight="1" x14ac:dyDescent="0.2">
      <c r="A3" s="3"/>
      <c r="B3" s="3"/>
      <c r="C3" s="3"/>
      <c r="D3" s="5"/>
      <c r="E3" s="5"/>
      <c r="F3" s="5"/>
      <c r="G3" s="763" t="s">
        <v>297</v>
      </c>
      <c r="H3" s="763"/>
      <c r="I3" s="763"/>
      <c r="J3" s="763"/>
      <c r="K3" s="229"/>
      <c r="L3" s="229"/>
      <c r="M3" s="229"/>
      <c r="N3" s="229"/>
      <c r="O3" s="229"/>
      <c r="P3" s="229"/>
      <c r="Q3" s="229"/>
      <c r="R3" s="229"/>
      <c r="S3" s="229"/>
      <c r="T3" s="229"/>
      <c r="U3" s="229"/>
      <c r="V3" s="229"/>
      <c r="W3" s="229"/>
      <c r="X3" s="229"/>
      <c r="Y3" s="229"/>
      <c r="Z3" s="229"/>
      <c r="AA3" s="229"/>
      <c r="AL3" s="229"/>
      <c r="AM3" s="229"/>
      <c r="AN3" s="229"/>
      <c r="AO3" s="229"/>
      <c r="AP3" s="229"/>
      <c r="AQ3" s="229"/>
      <c r="AR3" s="229"/>
      <c r="AS3" s="229"/>
      <c r="AT3" s="229"/>
    </row>
    <row r="4" spans="1:65" ht="18" customHeight="1" x14ac:dyDescent="0.2">
      <c r="A4" s="3"/>
      <c r="B4" s="3"/>
      <c r="C4" s="3"/>
      <c r="D4" s="5"/>
      <c r="E4" s="5"/>
      <c r="F4" s="5"/>
      <c r="G4" s="764" t="s">
        <v>123</v>
      </c>
      <c r="H4" s="764"/>
      <c r="I4" s="764"/>
      <c r="J4" s="764"/>
      <c r="K4" s="229"/>
      <c r="L4" s="229"/>
      <c r="M4" s="229"/>
      <c r="N4" s="229"/>
      <c r="O4" s="229"/>
      <c r="P4" s="229"/>
      <c r="Q4" s="229"/>
      <c r="R4" s="229"/>
      <c r="S4" s="229"/>
      <c r="T4" s="229"/>
      <c r="U4" s="229"/>
      <c r="V4" s="229"/>
      <c r="W4" s="229"/>
      <c r="X4" s="229"/>
      <c r="Y4" s="229"/>
      <c r="Z4" s="229"/>
      <c r="AA4" s="229"/>
      <c r="AL4" s="229"/>
      <c r="AM4" s="229"/>
      <c r="AN4" s="229"/>
      <c r="AO4" s="229"/>
      <c r="AP4" s="229"/>
      <c r="AQ4" s="229"/>
      <c r="AR4" s="229"/>
      <c r="AS4" s="229"/>
      <c r="AT4" s="229"/>
    </row>
    <row r="5" spans="1:65" x14ac:dyDescent="0.2">
      <c r="A5" s="6"/>
      <c r="B5" s="6"/>
      <c r="C5" s="6"/>
      <c r="D5" s="6"/>
      <c r="E5" s="6"/>
      <c r="F5" s="6"/>
      <c r="G5" s="6"/>
      <c r="H5" s="6"/>
      <c r="I5" s="6"/>
      <c r="J5" s="6"/>
      <c r="K5" s="6"/>
      <c r="L5" s="6"/>
      <c r="M5" s="6"/>
      <c r="N5" s="6"/>
      <c r="O5" s="6"/>
      <c r="P5" s="6"/>
      <c r="Q5" s="6"/>
      <c r="R5" s="6"/>
      <c r="S5" s="6"/>
      <c r="T5" s="6"/>
      <c r="U5" s="6"/>
      <c r="V5" s="6"/>
      <c r="W5" s="6"/>
      <c r="X5" s="6"/>
      <c r="Y5" s="6"/>
      <c r="Z5" s="6"/>
      <c r="AA5" s="6"/>
      <c r="AL5" s="6"/>
      <c r="AM5" s="6"/>
      <c r="AN5" s="6"/>
      <c r="AO5" s="6"/>
      <c r="AP5" s="6"/>
      <c r="AQ5" s="6"/>
      <c r="AR5" s="6"/>
      <c r="AS5" s="6"/>
      <c r="AT5" s="6"/>
    </row>
    <row r="6" spans="1:65" ht="13.5" thickBot="1" x14ac:dyDescent="0.25">
      <c r="A6" s="37"/>
      <c r="B6" s="37"/>
      <c r="C6" s="37"/>
      <c r="D6" s="38"/>
      <c r="E6" s="7"/>
      <c r="F6" s="7"/>
      <c r="G6" s="94"/>
      <c r="H6" s="37"/>
      <c r="I6" s="37"/>
      <c r="J6" s="39"/>
      <c r="K6" s="39"/>
      <c r="L6" s="39"/>
      <c r="M6" s="39"/>
      <c r="N6" s="39"/>
      <c r="O6" s="40"/>
      <c r="P6" s="39"/>
      <c r="Q6" s="39"/>
      <c r="R6" s="40"/>
      <c r="S6" s="39"/>
      <c r="T6" s="39"/>
      <c r="U6" s="40"/>
      <c r="V6" s="39"/>
      <c r="W6" s="39"/>
      <c r="X6" s="40"/>
      <c r="Y6" s="39"/>
      <c r="Z6" s="39"/>
      <c r="AA6" s="40"/>
      <c r="AL6" s="40"/>
      <c r="AM6" s="40"/>
      <c r="AN6" s="40"/>
      <c r="AO6" s="40"/>
      <c r="AP6" s="40"/>
      <c r="AQ6" s="40"/>
      <c r="AR6" s="40"/>
      <c r="AS6" s="40"/>
      <c r="AT6" s="40"/>
    </row>
    <row r="7" spans="1:65" ht="18" customHeight="1" thickBot="1" x14ac:dyDescent="0.25">
      <c r="A7" s="765" t="s">
        <v>19</v>
      </c>
      <c r="B7" s="766"/>
      <c r="C7" s="766"/>
      <c r="D7" s="765"/>
      <c r="E7" s="765"/>
      <c r="F7" s="766"/>
      <c r="G7" s="765"/>
      <c r="H7" s="765"/>
      <c r="I7" s="765"/>
      <c r="J7" s="765"/>
      <c r="K7" s="765"/>
      <c r="L7" s="215" t="s">
        <v>317</v>
      </c>
      <c r="M7" s="765" t="s">
        <v>20</v>
      </c>
      <c r="N7" s="765"/>
      <c r="O7" s="765"/>
      <c r="P7" s="771" t="s">
        <v>234</v>
      </c>
      <c r="Q7" s="772"/>
      <c r="R7" s="772"/>
      <c r="S7" s="772"/>
      <c r="T7" s="772"/>
      <c r="U7" s="772"/>
      <c r="V7" s="772"/>
      <c r="W7" s="772"/>
      <c r="X7" s="772"/>
      <c r="Y7" s="772"/>
      <c r="Z7" s="772"/>
      <c r="AA7" s="214"/>
      <c r="AB7" s="773" t="s">
        <v>238</v>
      </c>
      <c r="AC7" s="774"/>
      <c r="AD7" s="775"/>
      <c r="AE7" s="775"/>
      <c r="AF7" s="775"/>
      <c r="AG7" s="775"/>
      <c r="AH7" s="774"/>
      <c r="AI7" s="774"/>
      <c r="AJ7" s="774"/>
      <c r="AK7" s="775"/>
      <c r="AL7" s="776" t="s">
        <v>249</v>
      </c>
      <c r="AM7" s="777"/>
      <c r="AN7" s="777"/>
      <c r="AO7" s="777"/>
      <c r="AP7" s="777"/>
      <c r="AQ7" s="777"/>
      <c r="AR7" s="777"/>
      <c r="AS7" s="777"/>
      <c r="AT7" s="777"/>
      <c r="AU7" s="760" t="s">
        <v>250</v>
      </c>
      <c r="AV7" s="760"/>
      <c r="AW7" s="760"/>
      <c r="AX7" s="760"/>
      <c r="AY7" s="761"/>
      <c r="AZ7" s="761"/>
      <c r="BA7" s="767" t="s">
        <v>320</v>
      </c>
      <c r="BB7" s="768"/>
      <c r="BC7" s="768"/>
      <c r="BD7" s="769" t="s">
        <v>316</v>
      </c>
      <c r="BE7" s="769"/>
      <c r="BF7" s="769"/>
      <c r="BG7" s="769"/>
      <c r="BH7" s="769"/>
      <c r="BI7" s="769"/>
      <c r="BJ7" s="769"/>
      <c r="BK7" s="769"/>
      <c r="BL7" s="769"/>
      <c r="BM7" s="770"/>
    </row>
    <row r="8" spans="1:65" ht="51" customHeight="1" x14ac:dyDescent="0.2">
      <c r="A8" s="269" t="s">
        <v>21</v>
      </c>
      <c r="B8" s="269" t="s">
        <v>325</v>
      </c>
      <c r="C8" s="269" t="s">
        <v>326</v>
      </c>
      <c r="D8" s="269" t="s">
        <v>323</v>
      </c>
      <c r="E8" s="269" t="s">
        <v>324</v>
      </c>
      <c r="F8" s="269" t="s">
        <v>322</v>
      </c>
      <c r="G8" s="269" t="s">
        <v>22</v>
      </c>
      <c r="H8" s="269" t="s">
        <v>23</v>
      </c>
      <c r="I8" s="269" t="s">
        <v>227</v>
      </c>
      <c r="J8" s="269" t="s">
        <v>24</v>
      </c>
      <c r="K8" s="269" t="s">
        <v>25</v>
      </c>
      <c r="L8" s="269" t="s">
        <v>288</v>
      </c>
      <c r="M8" s="269" t="s">
        <v>27</v>
      </c>
      <c r="N8" s="269" t="s">
        <v>28</v>
      </c>
      <c r="O8" s="269" t="s">
        <v>29</v>
      </c>
      <c r="P8" s="270" t="s">
        <v>32</v>
      </c>
      <c r="Q8" s="270" t="s">
        <v>33</v>
      </c>
      <c r="R8" s="270" t="s">
        <v>34</v>
      </c>
      <c r="S8" s="270" t="s">
        <v>231</v>
      </c>
      <c r="T8" s="270" t="s">
        <v>232</v>
      </c>
      <c r="U8" s="270" t="s">
        <v>233</v>
      </c>
      <c r="V8" s="269" t="s">
        <v>230</v>
      </c>
      <c r="W8" s="269" t="s">
        <v>30</v>
      </c>
      <c r="X8" s="269" t="s">
        <v>31</v>
      </c>
      <c r="Y8" s="269" t="s">
        <v>235</v>
      </c>
      <c r="Z8" s="269" t="s">
        <v>236</v>
      </c>
      <c r="AA8" s="269" t="s">
        <v>237</v>
      </c>
      <c r="AB8" s="271" t="s">
        <v>239</v>
      </c>
      <c r="AC8" s="271" t="s">
        <v>240</v>
      </c>
      <c r="AD8" s="271" t="s">
        <v>241</v>
      </c>
      <c r="AE8" s="271" t="s">
        <v>242</v>
      </c>
      <c r="AF8" s="271" t="s">
        <v>243</v>
      </c>
      <c r="AG8" s="271" t="s">
        <v>244</v>
      </c>
      <c r="AH8" s="271" t="s">
        <v>245</v>
      </c>
      <c r="AI8" s="271" t="s">
        <v>246</v>
      </c>
      <c r="AJ8" s="271" t="s">
        <v>247</v>
      </c>
      <c r="AK8" s="271" t="s">
        <v>248</v>
      </c>
      <c r="AL8" s="269" t="s">
        <v>26</v>
      </c>
      <c r="AM8" s="269" t="s">
        <v>228</v>
      </c>
      <c r="AN8" s="269" t="s">
        <v>229</v>
      </c>
      <c r="AO8" s="239" t="s">
        <v>98</v>
      </c>
      <c r="AP8" s="240" t="s">
        <v>216</v>
      </c>
      <c r="AQ8" s="239" t="s">
        <v>91</v>
      </c>
      <c r="AR8" s="239" t="s">
        <v>285</v>
      </c>
      <c r="AS8" s="239" t="s">
        <v>286</v>
      </c>
      <c r="AT8" s="239" t="s">
        <v>287</v>
      </c>
      <c r="AU8" s="244" t="s">
        <v>251</v>
      </c>
      <c r="AV8" s="244" t="s">
        <v>252</v>
      </c>
      <c r="AW8" s="244" t="s">
        <v>253</v>
      </c>
      <c r="AX8" s="244" t="s">
        <v>254</v>
      </c>
      <c r="AY8" s="245" t="s">
        <v>257</v>
      </c>
      <c r="AZ8" s="272" t="s">
        <v>258</v>
      </c>
      <c r="BA8" s="273" t="s">
        <v>318</v>
      </c>
      <c r="BB8" s="273" t="s">
        <v>319</v>
      </c>
      <c r="BC8" s="273" t="s">
        <v>321</v>
      </c>
      <c r="BD8" s="274" t="s">
        <v>312</v>
      </c>
      <c r="BE8" s="274" t="s">
        <v>313</v>
      </c>
      <c r="BF8" s="274" t="s">
        <v>295</v>
      </c>
      <c r="BG8" s="274" t="s">
        <v>314</v>
      </c>
      <c r="BH8" s="274" t="s">
        <v>301</v>
      </c>
      <c r="BI8" s="274" t="s">
        <v>302</v>
      </c>
      <c r="BJ8" s="274" t="s">
        <v>315</v>
      </c>
      <c r="BK8" s="274" t="s">
        <v>262</v>
      </c>
      <c r="BL8" s="274" t="s">
        <v>261</v>
      </c>
      <c r="BM8" s="274" t="s">
        <v>116</v>
      </c>
    </row>
    <row r="9" spans="1:65" x14ac:dyDescent="0.2">
      <c r="A9" s="275" t="s">
        <v>125</v>
      </c>
      <c r="B9" s="218" t="s">
        <v>126</v>
      </c>
      <c r="C9" s="218" t="s">
        <v>129</v>
      </c>
      <c r="D9" s="218" t="s">
        <v>126</v>
      </c>
      <c r="E9" s="218" t="s">
        <v>129</v>
      </c>
      <c r="F9" s="218"/>
      <c r="G9" s="219" t="s">
        <v>280</v>
      </c>
      <c r="H9" s="221">
        <v>40</v>
      </c>
      <c r="I9" s="221">
        <v>24</v>
      </c>
      <c r="J9" s="221">
        <v>29</v>
      </c>
      <c r="K9" s="221">
        <v>21</v>
      </c>
      <c r="L9" s="234">
        <v>337.8</v>
      </c>
      <c r="M9" s="221">
        <v>21</v>
      </c>
      <c r="N9" s="221">
        <v>17</v>
      </c>
      <c r="O9" s="226">
        <v>0.8095</v>
      </c>
      <c r="P9" s="221">
        <v>20</v>
      </c>
      <c r="Q9" s="221">
        <v>3</v>
      </c>
      <c r="R9" s="226">
        <v>0.15</v>
      </c>
      <c r="S9" s="221">
        <v>20</v>
      </c>
      <c r="T9" s="221">
        <v>4</v>
      </c>
      <c r="U9" s="226">
        <v>0.2</v>
      </c>
      <c r="V9" s="221">
        <v>20</v>
      </c>
      <c r="W9" s="221">
        <v>7</v>
      </c>
      <c r="X9" s="226">
        <v>0.35</v>
      </c>
      <c r="Y9" s="221">
        <v>29</v>
      </c>
      <c r="Z9" s="221">
        <v>28</v>
      </c>
      <c r="AA9" s="226">
        <v>0.96550000000000002</v>
      </c>
      <c r="AB9" s="221">
        <v>17</v>
      </c>
      <c r="AC9" s="234">
        <v>12.12</v>
      </c>
      <c r="AD9" s="221">
        <v>0</v>
      </c>
      <c r="AE9" s="226">
        <v>0</v>
      </c>
      <c r="AF9" s="221">
        <v>0</v>
      </c>
      <c r="AG9" s="226">
        <v>0</v>
      </c>
      <c r="AH9" s="221">
        <v>0</v>
      </c>
      <c r="AI9" s="226">
        <v>0</v>
      </c>
      <c r="AJ9" s="221">
        <v>0</v>
      </c>
      <c r="AK9" s="226">
        <v>0</v>
      </c>
      <c r="AL9" s="226">
        <v>5.7999999999999996E-3</v>
      </c>
      <c r="AM9" s="226">
        <v>1.9E-3</v>
      </c>
      <c r="AN9" s="226">
        <v>5.7999999999999996E-3</v>
      </c>
      <c r="AO9" s="221">
        <v>28</v>
      </c>
      <c r="AP9" s="226">
        <v>0.7</v>
      </c>
      <c r="AQ9" s="234">
        <v>1.57</v>
      </c>
      <c r="AR9" s="221">
        <v>29</v>
      </c>
      <c r="AS9" s="221">
        <v>28</v>
      </c>
      <c r="AT9" s="226">
        <v>0.96550000000000002</v>
      </c>
      <c r="AU9" s="234">
        <v>10</v>
      </c>
      <c r="AV9" s="234">
        <v>11</v>
      </c>
      <c r="AW9" s="234">
        <v>12</v>
      </c>
      <c r="AX9" s="234">
        <v>10</v>
      </c>
      <c r="AY9" s="234">
        <v>10.75</v>
      </c>
      <c r="AZ9" s="243">
        <v>10.86</v>
      </c>
      <c r="BA9" s="276" t="s">
        <v>78</v>
      </c>
      <c r="BB9" s="276"/>
      <c r="BC9" s="276">
        <v>15</v>
      </c>
      <c r="BD9" s="261" t="s">
        <v>78</v>
      </c>
      <c r="BE9" s="261">
        <v>0.99996851399255782</v>
      </c>
      <c r="BF9" s="277" t="s">
        <v>303</v>
      </c>
      <c r="BG9" s="278">
        <v>181668</v>
      </c>
      <c r="BH9" s="261" t="s">
        <v>79</v>
      </c>
      <c r="BI9" s="279">
        <v>4.5</v>
      </c>
      <c r="BJ9" s="261" t="s">
        <v>78</v>
      </c>
      <c r="BK9" s="261" t="s">
        <v>308</v>
      </c>
      <c r="BL9" s="261" t="s">
        <v>78</v>
      </c>
      <c r="BM9" s="261">
        <v>1</v>
      </c>
    </row>
    <row r="10" spans="1:65" x14ac:dyDescent="0.2">
      <c r="A10" s="275" t="s">
        <v>125</v>
      </c>
      <c r="B10" s="218" t="s">
        <v>331</v>
      </c>
      <c r="C10" s="218" t="s">
        <v>128</v>
      </c>
      <c r="D10" s="218" t="s">
        <v>126</v>
      </c>
      <c r="E10" s="218" t="s">
        <v>128</v>
      </c>
      <c r="F10" s="218"/>
      <c r="G10" s="219" t="s">
        <v>124</v>
      </c>
      <c r="H10" s="221">
        <v>165</v>
      </c>
      <c r="I10" s="221">
        <v>103</v>
      </c>
      <c r="J10" s="221">
        <v>108</v>
      </c>
      <c r="K10" s="221">
        <v>137</v>
      </c>
      <c r="L10" s="234">
        <v>0</v>
      </c>
      <c r="M10" s="221">
        <v>134</v>
      </c>
      <c r="N10" s="221">
        <v>90</v>
      </c>
      <c r="O10" s="226">
        <v>0.67159999999999997</v>
      </c>
      <c r="P10" s="221">
        <v>93</v>
      </c>
      <c r="Q10" s="221">
        <v>32</v>
      </c>
      <c r="R10" s="226">
        <v>0.34410000000000002</v>
      </c>
      <c r="S10" s="221">
        <v>94</v>
      </c>
      <c r="T10" s="221">
        <v>2</v>
      </c>
      <c r="U10" s="226">
        <v>2.1299999999999999E-2</v>
      </c>
      <c r="V10" s="221">
        <v>94</v>
      </c>
      <c r="W10" s="221">
        <v>31</v>
      </c>
      <c r="X10" s="226">
        <v>0.32979999999999998</v>
      </c>
      <c r="Y10" s="221">
        <v>108</v>
      </c>
      <c r="Z10" s="221">
        <v>88</v>
      </c>
      <c r="AA10" s="226">
        <v>0.81479999999999997</v>
      </c>
      <c r="AB10" s="221">
        <v>90</v>
      </c>
      <c r="AC10" s="234">
        <v>2.92</v>
      </c>
      <c r="AD10" s="221">
        <v>0</v>
      </c>
      <c r="AE10" s="226">
        <v>0</v>
      </c>
      <c r="AF10" s="221">
        <v>0</v>
      </c>
      <c r="AG10" s="226">
        <v>0</v>
      </c>
      <c r="AH10" s="221">
        <v>0</v>
      </c>
      <c r="AI10" s="226">
        <v>0</v>
      </c>
      <c r="AJ10" s="221">
        <v>0</v>
      </c>
      <c r="AK10" s="226">
        <v>0</v>
      </c>
      <c r="AL10" s="226">
        <v>1.9E-3</v>
      </c>
      <c r="AM10" s="226">
        <v>5.0000000000000001E-4</v>
      </c>
      <c r="AN10" s="226">
        <v>1.9E-3</v>
      </c>
      <c r="AO10" s="221">
        <v>75</v>
      </c>
      <c r="AP10" s="226">
        <v>0.45450000000000002</v>
      </c>
      <c r="AQ10" s="234">
        <v>1.41</v>
      </c>
      <c r="AR10" s="221">
        <v>108</v>
      </c>
      <c r="AS10" s="221">
        <v>100</v>
      </c>
      <c r="AT10" s="226">
        <v>0.92589999999999995</v>
      </c>
      <c r="AU10" s="234">
        <v>29</v>
      </c>
      <c r="AV10" s="234">
        <v>16</v>
      </c>
      <c r="AW10" s="234">
        <v>25</v>
      </c>
      <c r="AX10" s="234">
        <v>24</v>
      </c>
      <c r="AY10" s="234">
        <v>23.5</v>
      </c>
      <c r="AZ10" s="243">
        <v>23.02</v>
      </c>
      <c r="BA10" s="276"/>
      <c r="BB10" s="276"/>
      <c r="BC10" s="276">
        <v>30</v>
      </c>
      <c r="BD10" s="261" t="s">
        <v>78</v>
      </c>
      <c r="BE10" s="261">
        <v>0.99971697045171515</v>
      </c>
      <c r="BF10" s="277" t="s">
        <v>303</v>
      </c>
      <c r="BG10" s="278">
        <v>105966</v>
      </c>
      <c r="BH10" s="261" t="s">
        <v>79</v>
      </c>
      <c r="BI10" s="279">
        <v>3</v>
      </c>
      <c r="BJ10" s="261" t="s">
        <v>79</v>
      </c>
      <c r="BK10" s="261" t="s">
        <v>308</v>
      </c>
      <c r="BL10" s="261" t="s">
        <v>78</v>
      </c>
      <c r="BM10" s="261">
        <v>1</v>
      </c>
    </row>
    <row r="11" spans="1:65" x14ac:dyDescent="0.2">
      <c r="A11" s="275" t="s">
        <v>125</v>
      </c>
      <c r="B11" s="216" t="s">
        <v>126</v>
      </c>
      <c r="C11" s="216" t="s">
        <v>127</v>
      </c>
      <c r="D11" s="216" t="s">
        <v>126</v>
      </c>
      <c r="E11" s="216" t="s">
        <v>127</v>
      </c>
      <c r="F11" s="216"/>
      <c r="G11" s="217" t="s">
        <v>280</v>
      </c>
      <c r="H11" s="225">
        <v>114</v>
      </c>
      <c r="I11" s="225">
        <v>51</v>
      </c>
      <c r="J11" s="225">
        <v>55</v>
      </c>
      <c r="K11" s="225">
        <v>55</v>
      </c>
      <c r="L11" s="241">
        <v>347.84</v>
      </c>
      <c r="M11" s="206">
        <v>55</v>
      </c>
      <c r="N11" s="206">
        <v>53</v>
      </c>
      <c r="O11" s="228">
        <v>0.96360000000000001</v>
      </c>
      <c r="P11" s="206">
        <v>38</v>
      </c>
      <c r="Q11" s="206">
        <v>6</v>
      </c>
      <c r="R11" s="228">
        <v>0.15790000000000001</v>
      </c>
      <c r="S11" s="206">
        <v>38</v>
      </c>
      <c r="T11" s="206">
        <v>4</v>
      </c>
      <c r="U11" s="228">
        <v>0.1053</v>
      </c>
      <c r="V11" s="206">
        <v>38</v>
      </c>
      <c r="W11" s="206">
        <v>10</v>
      </c>
      <c r="X11" s="228">
        <v>0.26319999999999999</v>
      </c>
      <c r="Y11" s="206">
        <v>55</v>
      </c>
      <c r="Z11" s="206">
        <v>44</v>
      </c>
      <c r="AA11" s="228">
        <v>0.8</v>
      </c>
      <c r="AB11" s="231">
        <v>53</v>
      </c>
      <c r="AC11" s="233">
        <v>13.43</v>
      </c>
      <c r="AD11" s="231">
        <v>0</v>
      </c>
      <c r="AE11" s="238">
        <v>0</v>
      </c>
      <c r="AF11" s="231">
        <v>0</v>
      </c>
      <c r="AG11" s="238">
        <v>0</v>
      </c>
      <c r="AH11" s="231">
        <v>0</v>
      </c>
      <c r="AI11" s="238">
        <v>0</v>
      </c>
      <c r="AJ11" s="231">
        <v>0</v>
      </c>
      <c r="AK11" s="238">
        <v>0</v>
      </c>
      <c r="AL11" s="238">
        <v>4.0000000000000002E-4</v>
      </c>
      <c r="AM11" s="238">
        <v>7.0000000000000007E-2</v>
      </c>
      <c r="AN11" s="238">
        <v>0.04</v>
      </c>
      <c r="AO11" s="231">
        <v>35</v>
      </c>
      <c r="AP11" s="238">
        <v>0.307</v>
      </c>
      <c r="AQ11" s="233">
        <v>1.29</v>
      </c>
      <c r="AR11" s="242">
        <v>55</v>
      </c>
      <c r="AS11" s="206">
        <v>53</v>
      </c>
      <c r="AT11" s="228">
        <v>0.96360000000000001</v>
      </c>
      <c r="AU11" s="241">
        <v>26</v>
      </c>
      <c r="AV11" s="241">
        <v>25</v>
      </c>
      <c r="AW11" s="241">
        <v>28</v>
      </c>
      <c r="AX11" s="241">
        <v>27</v>
      </c>
      <c r="AY11" s="241">
        <v>26.5</v>
      </c>
      <c r="AZ11" s="243">
        <v>27.07</v>
      </c>
      <c r="BA11" s="276"/>
      <c r="BB11" s="276"/>
      <c r="BC11" s="276">
        <v>35</v>
      </c>
      <c r="BD11" s="261" t="s">
        <v>78</v>
      </c>
      <c r="BE11" s="261">
        <v>0.99439957782708044</v>
      </c>
      <c r="BF11" s="277" t="s">
        <v>303</v>
      </c>
      <c r="BG11" s="278">
        <v>361937</v>
      </c>
      <c r="BH11" s="261" t="s">
        <v>79</v>
      </c>
      <c r="BI11" s="279">
        <v>4.5</v>
      </c>
      <c r="BJ11" s="261" t="s">
        <v>79</v>
      </c>
      <c r="BK11" s="261" t="s">
        <v>308</v>
      </c>
      <c r="BL11" s="261" t="s">
        <v>78</v>
      </c>
      <c r="BM11" s="261">
        <v>1</v>
      </c>
    </row>
    <row r="12" spans="1:65" x14ac:dyDescent="0.2">
      <c r="A12" s="275" t="s">
        <v>125</v>
      </c>
      <c r="B12" s="218" t="s">
        <v>35</v>
      </c>
      <c r="C12" s="218" t="s">
        <v>132</v>
      </c>
      <c r="D12" s="218" t="s">
        <v>35</v>
      </c>
      <c r="E12" s="218" t="s">
        <v>132</v>
      </c>
      <c r="F12" s="218"/>
      <c r="G12" s="219" t="s">
        <v>133</v>
      </c>
      <c r="H12" s="221">
        <v>18</v>
      </c>
      <c r="I12" s="221">
        <v>9</v>
      </c>
      <c r="J12" s="221">
        <v>11</v>
      </c>
      <c r="K12" s="221">
        <v>0</v>
      </c>
      <c r="L12" s="234">
        <v>0</v>
      </c>
      <c r="M12" s="221">
        <v>18</v>
      </c>
      <c r="N12" s="221">
        <v>18</v>
      </c>
      <c r="O12" s="226">
        <v>1</v>
      </c>
      <c r="P12" s="221">
        <v>9</v>
      </c>
      <c r="Q12" s="221">
        <v>2</v>
      </c>
      <c r="R12" s="226">
        <v>0.22220000000000001</v>
      </c>
      <c r="S12" s="221">
        <v>10</v>
      </c>
      <c r="T12" s="221">
        <v>4</v>
      </c>
      <c r="U12" s="226">
        <v>0.4</v>
      </c>
      <c r="V12" s="221">
        <v>10</v>
      </c>
      <c r="W12" s="221">
        <v>8</v>
      </c>
      <c r="X12" s="226">
        <v>0.8</v>
      </c>
      <c r="Y12" s="221">
        <v>11</v>
      </c>
      <c r="Z12" s="221">
        <v>9</v>
      </c>
      <c r="AA12" s="226">
        <v>0.81820000000000004</v>
      </c>
      <c r="AB12" s="221">
        <v>0</v>
      </c>
      <c r="AC12" s="234">
        <v>0</v>
      </c>
      <c r="AD12" s="221">
        <v>0</v>
      </c>
      <c r="AE12" s="226">
        <v>0</v>
      </c>
      <c r="AF12" s="221">
        <v>0</v>
      </c>
      <c r="AG12" s="226">
        <v>0</v>
      </c>
      <c r="AH12" s="221">
        <v>0</v>
      </c>
      <c r="AI12" s="226">
        <v>0</v>
      </c>
      <c r="AJ12" s="221">
        <v>0</v>
      </c>
      <c r="AK12" s="226">
        <v>0</v>
      </c>
      <c r="AL12" s="226">
        <v>4.2700000000000002E-2</v>
      </c>
      <c r="AM12" s="226">
        <v>0</v>
      </c>
      <c r="AN12" s="226">
        <v>4.2700000000000002E-2</v>
      </c>
      <c r="AO12" s="221">
        <v>11</v>
      </c>
      <c r="AP12" s="226">
        <v>0.61109999999999998</v>
      </c>
      <c r="AQ12" s="234">
        <v>1.73</v>
      </c>
      <c r="AR12" s="221">
        <v>11</v>
      </c>
      <c r="AS12" s="221">
        <v>11</v>
      </c>
      <c r="AT12" s="226">
        <v>1</v>
      </c>
      <c r="AU12" s="234">
        <v>8</v>
      </c>
      <c r="AV12" s="234">
        <v>9</v>
      </c>
      <c r="AW12" s="234">
        <v>8</v>
      </c>
      <c r="AX12" s="234">
        <v>8</v>
      </c>
      <c r="AY12" s="234">
        <v>8.25</v>
      </c>
      <c r="AZ12" s="243">
        <v>8.17</v>
      </c>
      <c r="BA12" s="276"/>
      <c r="BB12" s="276"/>
      <c r="BC12" s="276">
        <v>8</v>
      </c>
      <c r="BD12" s="261" t="s">
        <v>78</v>
      </c>
      <c r="BE12" s="261">
        <v>0.81569617058860633</v>
      </c>
      <c r="BF12" s="277" t="s">
        <v>303</v>
      </c>
      <c r="BG12" s="278">
        <v>75799</v>
      </c>
      <c r="BH12" s="261" t="s">
        <v>79</v>
      </c>
      <c r="BI12" s="279">
        <v>0</v>
      </c>
      <c r="BJ12" s="261" t="s">
        <v>78</v>
      </c>
      <c r="BK12" s="261">
        <v>1</v>
      </c>
      <c r="BL12" s="261" t="s">
        <v>79</v>
      </c>
      <c r="BM12" s="261">
        <v>0.91669999999999996</v>
      </c>
    </row>
    <row r="13" spans="1:65" x14ac:dyDescent="0.2">
      <c r="A13" s="275" t="s">
        <v>125</v>
      </c>
      <c r="B13" s="218" t="s">
        <v>36</v>
      </c>
      <c r="C13" s="220" t="s">
        <v>134</v>
      </c>
      <c r="D13" s="218" t="s">
        <v>36</v>
      </c>
      <c r="E13" s="220" t="s">
        <v>134</v>
      </c>
      <c r="F13" s="220"/>
      <c r="G13" s="219" t="s">
        <v>133</v>
      </c>
      <c r="H13" s="221">
        <v>9</v>
      </c>
      <c r="I13" s="221">
        <v>9</v>
      </c>
      <c r="J13" s="221">
        <v>9</v>
      </c>
      <c r="K13" s="221">
        <v>0</v>
      </c>
      <c r="L13" s="234">
        <v>0</v>
      </c>
      <c r="M13" s="221">
        <v>9</v>
      </c>
      <c r="N13" s="221">
        <v>9</v>
      </c>
      <c r="O13" s="226">
        <v>1</v>
      </c>
      <c r="P13" s="221">
        <v>7</v>
      </c>
      <c r="Q13" s="221">
        <v>0</v>
      </c>
      <c r="R13" s="226">
        <v>0</v>
      </c>
      <c r="S13" s="221">
        <v>7</v>
      </c>
      <c r="T13" s="221">
        <v>3</v>
      </c>
      <c r="U13" s="226">
        <v>0.42859999999999998</v>
      </c>
      <c r="V13" s="221">
        <v>7</v>
      </c>
      <c r="W13" s="221">
        <v>5</v>
      </c>
      <c r="X13" s="226">
        <v>0.71430000000000005</v>
      </c>
      <c r="Y13" s="221">
        <v>9</v>
      </c>
      <c r="Z13" s="221">
        <v>6</v>
      </c>
      <c r="AA13" s="226">
        <v>0.66669999999999996</v>
      </c>
      <c r="AB13" s="221">
        <v>0</v>
      </c>
      <c r="AC13" s="234">
        <v>0</v>
      </c>
      <c r="AD13" s="221">
        <v>0</v>
      </c>
      <c r="AE13" s="226">
        <v>0</v>
      </c>
      <c r="AF13" s="221">
        <v>0</v>
      </c>
      <c r="AG13" s="226">
        <v>0</v>
      </c>
      <c r="AH13" s="221">
        <v>0</v>
      </c>
      <c r="AI13" s="226">
        <v>0</v>
      </c>
      <c r="AJ13" s="221">
        <v>0</v>
      </c>
      <c r="AK13" s="226">
        <v>0</v>
      </c>
      <c r="AL13" s="226">
        <v>9.4E-2</v>
      </c>
      <c r="AM13" s="226">
        <v>1.7100000000000001E-2</v>
      </c>
      <c r="AN13" s="226">
        <v>0.1026</v>
      </c>
      <c r="AO13" s="221">
        <v>8</v>
      </c>
      <c r="AP13" s="226">
        <v>0.88890000000000002</v>
      </c>
      <c r="AQ13" s="234">
        <v>2.38</v>
      </c>
      <c r="AR13" s="221">
        <v>9</v>
      </c>
      <c r="AS13" s="221">
        <v>8</v>
      </c>
      <c r="AT13" s="226">
        <v>0.88890000000000002</v>
      </c>
      <c r="AU13" s="234">
        <v>8</v>
      </c>
      <c r="AV13" s="234">
        <v>9</v>
      </c>
      <c r="AW13" s="234">
        <v>8</v>
      </c>
      <c r="AX13" s="234">
        <v>8</v>
      </c>
      <c r="AY13" s="234">
        <v>8.25</v>
      </c>
      <c r="AZ13" s="243">
        <v>8.18</v>
      </c>
      <c r="BA13" s="276"/>
      <c r="BB13" s="276"/>
      <c r="BC13" s="276">
        <v>8</v>
      </c>
      <c r="BD13" s="261" t="s">
        <v>78</v>
      </c>
      <c r="BE13" s="261">
        <v>0.75260000000000005</v>
      </c>
      <c r="BF13" s="277" t="s">
        <v>303</v>
      </c>
      <c r="BG13" s="278">
        <v>132566</v>
      </c>
      <c r="BH13" s="261" t="s">
        <v>79</v>
      </c>
      <c r="BI13" s="279">
        <v>4.5</v>
      </c>
      <c r="BJ13" s="261" t="s">
        <v>78</v>
      </c>
      <c r="BK13" s="261">
        <v>1</v>
      </c>
      <c r="BL13" s="261" t="s">
        <v>78</v>
      </c>
      <c r="BM13" s="261">
        <v>0.58330000000000004</v>
      </c>
    </row>
    <row r="14" spans="1:65" ht="14.25" customHeight="1" x14ac:dyDescent="0.2">
      <c r="A14" s="275" t="s">
        <v>125</v>
      </c>
      <c r="B14" s="218" t="s">
        <v>36</v>
      </c>
      <c r="C14" s="220" t="s">
        <v>37</v>
      </c>
      <c r="D14" s="218" t="s">
        <v>36</v>
      </c>
      <c r="E14" s="220" t="s">
        <v>37</v>
      </c>
      <c r="F14" s="220"/>
      <c r="G14" s="219" t="s">
        <v>133</v>
      </c>
      <c r="H14" s="221">
        <v>6</v>
      </c>
      <c r="I14" s="221">
        <v>6</v>
      </c>
      <c r="J14" s="221">
        <v>6</v>
      </c>
      <c r="K14" s="221">
        <v>1</v>
      </c>
      <c r="L14" s="234">
        <v>0</v>
      </c>
      <c r="M14" s="221">
        <v>6</v>
      </c>
      <c r="N14" s="221">
        <v>6</v>
      </c>
      <c r="O14" s="226">
        <v>1</v>
      </c>
      <c r="P14" s="221">
        <v>3</v>
      </c>
      <c r="Q14" s="221">
        <v>0</v>
      </c>
      <c r="R14" s="226">
        <v>0</v>
      </c>
      <c r="S14" s="221">
        <v>5</v>
      </c>
      <c r="T14" s="221">
        <v>0</v>
      </c>
      <c r="U14" s="226">
        <v>0</v>
      </c>
      <c r="V14" s="221">
        <v>5</v>
      </c>
      <c r="W14" s="221">
        <v>0</v>
      </c>
      <c r="X14" s="226">
        <v>0</v>
      </c>
      <c r="Y14" s="221">
        <v>6</v>
      </c>
      <c r="Z14" s="221">
        <v>4</v>
      </c>
      <c r="AA14" s="226">
        <v>0.66669999999999996</v>
      </c>
      <c r="AB14" s="221">
        <v>1</v>
      </c>
      <c r="AC14" s="234">
        <v>0</v>
      </c>
      <c r="AD14" s="221">
        <v>0</v>
      </c>
      <c r="AE14" s="226">
        <v>0</v>
      </c>
      <c r="AF14" s="221">
        <v>0</v>
      </c>
      <c r="AG14" s="226">
        <v>0</v>
      </c>
      <c r="AH14" s="221">
        <v>0</v>
      </c>
      <c r="AI14" s="226">
        <v>0</v>
      </c>
      <c r="AJ14" s="221">
        <v>0</v>
      </c>
      <c r="AK14" s="226">
        <v>0</v>
      </c>
      <c r="AL14" s="226">
        <v>6.4100000000000004E-2</v>
      </c>
      <c r="AM14" s="226">
        <v>0</v>
      </c>
      <c r="AN14" s="226">
        <v>6.4100000000000004E-2</v>
      </c>
      <c r="AO14" s="221">
        <v>5</v>
      </c>
      <c r="AP14" s="226">
        <v>0.83330000000000004</v>
      </c>
      <c r="AQ14" s="234">
        <v>2.6</v>
      </c>
      <c r="AR14" s="221">
        <v>6</v>
      </c>
      <c r="AS14" s="221">
        <v>5</v>
      </c>
      <c r="AT14" s="226">
        <v>0.83330000000000004</v>
      </c>
      <c r="AU14" s="234">
        <v>5</v>
      </c>
      <c r="AV14" s="234">
        <v>5</v>
      </c>
      <c r="AW14" s="234">
        <v>5</v>
      </c>
      <c r="AX14" s="234">
        <v>5</v>
      </c>
      <c r="AY14" s="234">
        <v>5</v>
      </c>
      <c r="AZ14" s="243">
        <v>4.92</v>
      </c>
      <c r="BA14" s="276"/>
      <c r="BB14" s="276"/>
      <c r="BC14" s="276">
        <v>6</v>
      </c>
      <c r="BD14" s="261" t="s">
        <v>79</v>
      </c>
      <c r="BE14" s="261">
        <v>0.79620000000000002</v>
      </c>
      <c r="BF14" s="277" t="s">
        <v>303</v>
      </c>
      <c r="BG14" s="278">
        <v>95179</v>
      </c>
      <c r="BH14" s="261" t="s">
        <v>79</v>
      </c>
      <c r="BI14" s="279">
        <v>3</v>
      </c>
      <c r="BJ14" s="261" t="s">
        <v>78</v>
      </c>
      <c r="BK14" s="261">
        <v>1</v>
      </c>
      <c r="BL14" s="261" t="s">
        <v>78</v>
      </c>
      <c r="BM14" s="261">
        <v>0.58330000000000004</v>
      </c>
    </row>
    <row r="15" spans="1:65" x14ac:dyDescent="0.2">
      <c r="A15" s="275" t="s">
        <v>125</v>
      </c>
      <c r="B15" s="218" t="s">
        <v>36</v>
      </c>
      <c r="C15" s="220" t="s">
        <v>135</v>
      </c>
      <c r="D15" s="218" t="s">
        <v>36</v>
      </c>
      <c r="E15" s="220" t="s">
        <v>135</v>
      </c>
      <c r="F15" s="220"/>
      <c r="G15" s="219" t="s">
        <v>133</v>
      </c>
      <c r="H15" s="221">
        <v>10</v>
      </c>
      <c r="I15" s="221">
        <v>10</v>
      </c>
      <c r="J15" s="221">
        <v>10</v>
      </c>
      <c r="K15" s="221">
        <v>1</v>
      </c>
      <c r="L15" s="234">
        <v>0</v>
      </c>
      <c r="M15" s="221">
        <v>10</v>
      </c>
      <c r="N15" s="221">
        <v>10</v>
      </c>
      <c r="O15" s="226">
        <v>1</v>
      </c>
      <c r="P15" s="221">
        <v>8</v>
      </c>
      <c r="Q15" s="221">
        <v>2</v>
      </c>
      <c r="R15" s="226">
        <v>0.25</v>
      </c>
      <c r="S15" s="221">
        <v>9</v>
      </c>
      <c r="T15" s="221">
        <v>6</v>
      </c>
      <c r="U15" s="226">
        <v>0.66669999999999996</v>
      </c>
      <c r="V15" s="221">
        <v>9</v>
      </c>
      <c r="W15" s="221">
        <v>5</v>
      </c>
      <c r="X15" s="226">
        <v>0.55559999999999998</v>
      </c>
      <c r="Y15" s="221">
        <v>10</v>
      </c>
      <c r="Z15" s="221">
        <v>10</v>
      </c>
      <c r="AA15" s="226">
        <v>1</v>
      </c>
      <c r="AB15" s="221">
        <v>1</v>
      </c>
      <c r="AC15" s="234">
        <v>0</v>
      </c>
      <c r="AD15" s="221">
        <v>0</v>
      </c>
      <c r="AE15" s="226">
        <v>0</v>
      </c>
      <c r="AF15" s="221">
        <v>0</v>
      </c>
      <c r="AG15" s="226">
        <v>0</v>
      </c>
      <c r="AH15" s="221">
        <v>0</v>
      </c>
      <c r="AI15" s="226">
        <v>0</v>
      </c>
      <c r="AJ15" s="221">
        <v>0</v>
      </c>
      <c r="AK15" s="226">
        <v>0</v>
      </c>
      <c r="AL15" s="226">
        <v>6.9199999999999998E-2</v>
      </c>
      <c r="AM15" s="226">
        <v>7.7000000000000002E-3</v>
      </c>
      <c r="AN15" s="226">
        <v>7.6899999999999996E-2</v>
      </c>
      <c r="AO15" s="221">
        <v>10</v>
      </c>
      <c r="AP15" s="226">
        <v>1</v>
      </c>
      <c r="AQ15" s="234">
        <v>3.1</v>
      </c>
      <c r="AR15" s="221">
        <v>10</v>
      </c>
      <c r="AS15" s="221">
        <v>9</v>
      </c>
      <c r="AT15" s="226">
        <v>0.9</v>
      </c>
      <c r="AU15" s="234">
        <v>8</v>
      </c>
      <c r="AV15" s="234">
        <v>9</v>
      </c>
      <c r="AW15" s="234">
        <v>8</v>
      </c>
      <c r="AX15" s="234">
        <v>8</v>
      </c>
      <c r="AY15" s="234">
        <v>8.25</v>
      </c>
      <c r="AZ15" s="243">
        <v>8.36</v>
      </c>
      <c r="BA15" s="276"/>
      <c r="BB15" s="276"/>
      <c r="BC15" s="276">
        <v>9</v>
      </c>
      <c r="BD15" s="261" t="s">
        <v>78</v>
      </c>
      <c r="BE15" s="261">
        <v>0.97479587568874904</v>
      </c>
      <c r="BF15" s="277" t="s">
        <v>305</v>
      </c>
      <c r="BG15" s="278">
        <v>94961</v>
      </c>
      <c r="BH15" s="261" t="s">
        <v>79</v>
      </c>
      <c r="BI15" s="279">
        <v>6</v>
      </c>
      <c r="BJ15" s="261" t="s">
        <v>79</v>
      </c>
      <c r="BK15" s="261">
        <v>1</v>
      </c>
      <c r="BL15" s="261" t="s">
        <v>78</v>
      </c>
      <c r="BM15" s="261">
        <v>0.58330000000000004</v>
      </c>
    </row>
    <row r="16" spans="1:65" x14ac:dyDescent="0.2">
      <c r="A16" s="275" t="s">
        <v>125</v>
      </c>
      <c r="B16" s="218" t="s">
        <v>136</v>
      </c>
      <c r="C16" s="218" t="s">
        <v>137</v>
      </c>
      <c r="D16" s="218" t="s">
        <v>136</v>
      </c>
      <c r="E16" s="218" t="s">
        <v>137</v>
      </c>
      <c r="F16" s="218"/>
      <c r="G16" s="217" t="s">
        <v>280</v>
      </c>
      <c r="H16" s="221">
        <v>84</v>
      </c>
      <c r="I16" s="221">
        <v>27</v>
      </c>
      <c r="J16" s="221">
        <v>39</v>
      </c>
      <c r="K16" s="221">
        <v>22</v>
      </c>
      <c r="L16" s="234">
        <v>0</v>
      </c>
      <c r="M16" s="221">
        <v>22</v>
      </c>
      <c r="N16" s="221">
        <v>22</v>
      </c>
      <c r="O16" s="226">
        <v>1</v>
      </c>
      <c r="P16" s="221">
        <v>10</v>
      </c>
      <c r="Q16" s="221">
        <v>0</v>
      </c>
      <c r="R16" s="226">
        <v>0</v>
      </c>
      <c r="S16" s="221">
        <v>10</v>
      </c>
      <c r="T16" s="221">
        <v>0</v>
      </c>
      <c r="U16" s="226">
        <v>0</v>
      </c>
      <c r="V16" s="221">
        <v>10</v>
      </c>
      <c r="W16" s="221">
        <v>0</v>
      </c>
      <c r="X16" s="226">
        <v>0</v>
      </c>
      <c r="Y16" s="221">
        <v>39</v>
      </c>
      <c r="Z16" s="221">
        <v>37</v>
      </c>
      <c r="AA16" s="226">
        <v>0.94869999999999999</v>
      </c>
      <c r="AB16" s="221">
        <v>22</v>
      </c>
      <c r="AC16" s="234">
        <v>0</v>
      </c>
      <c r="AD16" s="221">
        <v>0</v>
      </c>
      <c r="AE16" s="226">
        <v>0</v>
      </c>
      <c r="AF16" s="221">
        <v>0</v>
      </c>
      <c r="AG16" s="226">
        <v>0</v>
      </c>
      <c r="AH16" s="221">
        <v>0</v>
      </c>
      <c r="AI16" s="226">
        <v>0</v>
      </c>
      <c r="AJ16" s="221">
        <v>0</v>
      </c>
      <c r="AK16" s="226">
        <v>0</v>
      </c>
      <c r="AL16" s="226">
        <v>3.7000000000000002E-3</v>
      </c>
      <c r="AM16" s="226">
        <v>0</v>
      </c>
      <c r="AN16" s="226">
        <v>3.7000000000000002E-3</v>
      </c>
      <c r="AO16" s="221">
        <v>20</v>
      </c>
      <c r="AP16" s="226">
        <v>0.23810000000000001</v>
      </c>
      <c r="AQ16" s="234">
        <v>1.5</v>
      </c>
      <c r="AR16" s="221">
        <v>39</v>
      </c>
      <c r="AS16" s="221">
        <v>28</v>
      </c>
      <c r="AT16" s="226">
        <v>0.71789999999999998</v>
      </c>
      <c r="AU16" s="234">
        <v>19</v>
      </c>
      <c r="AV16" s="234">
        <v>17</v>
      </c>
      <c r="AW16" s="234">
        <v>4</v>
      </c>
      <c r="AX16" s="234">
        <v>8</v>
      </c>
      <c r="AY16" s="234">
        <v>12</v>
      </c>
      <c r="AZ16" s="243">
        <v>10.52</v>
      </c>
      <c r="BA16" s="276"/>
      <c r="BB16" s="276"/>
      <c r="BC16" s="276">
        <v>9</v>
      </c>
      <c r="BD16" s="261" t="s">
        <v>78</v>
      </c>
      <c r="BE16" s="261">
        <v>0.9367677756359678</v>
      </c>
      <c r="BF16" s="277" t="s">
        <v>303</v>
      </c>
      <c r="BG16" s="278">
        <v>98875</v>
      </c>
      <c r="BH16" s="261" t="s">
        <v>79</v>
      </c>
      <c r="BI16" s="279">
        <v>6</v>
      </c>
      <c r="BJ16" s="261" t="s">
        <v>78</v>
      </c>
      <c r="BK16" s="261" t="s">
        <v>308</v>
      </c>
      <c r="BL16" s="261" t="s">
        <v>78</v>
      </c>
      <c r="BM16" s="261">
        <v>0.88</v>
      </c>
    </row>
    <row r="17" spans="1:65" x14ac:dyDescent="0.2">
      <c r="A17" s="275" t="s">
        <v>125</v>
      </c>
      <c r="B17" s="218" t="s">
        <v>142</v>
      </c>
      <c r="C17" s="218" t="s">
        <v>39</v>
      </c>
      <c r="D17" s="218" t="s">
        <v>142</v>
      </c>
      <c r="E17" s="218" t="s">
        <v>39</v>
      </c>
      <c r="F17" s="218"/>
      <c r="G17" s="219" t="s">
        <v>38</v>
      </c>
      <c r="H17" s="221">
        <v>23</v>
      </c>
      <c r="I17" s="221">
        <v>10</v>
      </c>
      <c r="J17" s="221">
        <v>10</v>
      </c>
      <c r="K17" s="221">
        <v>4</v>
      </c>
      <c r="L17" s="234">
        <v>583.22</v>
      </c>
      <c r="M17" s="221">
        <v>4</v>
      </c>
      <c r="N17" s="221">
        <v>4</v>
      </c>
      <c r="O17" s="226">
        <v>1</v>
      </c>
      <c r="P17" s="221">
        <v>8</v>
      </c>
      <c r="Q17" s="221">
        <v>1</v>
      </c>
      <c r="R17" s="226">
        <v>0.125</v>
      </c>
      <c r="S17" s="221">
        <v>8</v>
      </c>
      <c r="T17" s="221">
        <v>1</v>
      </c>
      <c r="U17" s="226">
        <v>0.125</v>
      </c>
      <c r="V17" s="221">
        <v>8</v>
      </c>
      <c r="W17" s="221">
        <v>2</v>
      </c>
      <c r="X17" s="226">
        <v>0.25</v>
      </c>
      <c r="Y17" s="221">
        <v>10</v>
      </c>
      <c r="Z17" s="221">
        <v>10</v>
      </c>
      <c r="AA17" s="226">
        <v>1</v>
      </c>
      <c r="AB17" s="221">
        <v>4</v>
      </c>
      <c r="AC17" s="234">
        <v>24</v>
      </c>
      <c r="AD17" s="221">
        <v>0</v>
      </c>
      <c r="AE17" s="226">
        <v>0</v>
      </c>
      <c r="AF17" s="221">
        <v>0</v>
      </c>
      <c r="AG17" s="226">
        <v>0</v>
      </c>
      <c r="AH17" s="221">
        <v>0</v>
      </c>
      <c r="AI17" s="226">
        <v>0</v>
      </c>
      <c r="AJ17" s="221">
        <v>0</v>
      </c>
      <c r="AK17" s="226">
        <v>0</v>
      </c>
      <c r="AL17" s="226">
        <v>1.67E-2</v>
      </c>
      <c r="AM17" s="226">
        <v>6.7000000000000002E-3</v>
      </c>
      <c r="AN17" s="226">
        <v>2.3400000000000001E-2</v>
      </c>
      <c r="AO17" s="221">
        <v>2</v>
      </c>
      <c r="AP17" s="226">
        <v>8.6999999999999994E-2</v>
      </c>
      <c r="AQ17" s="234">
        <v>2</v>
      </c>
      <c r="AR17" s="221">
        <v>10</v>
      </c>
      <c r="AS17" s="221">
        <v>2</v>
      </c>
      <c r="AT17" s="226">
        <v>0.2</v>
      </c>
      <c r="AU17" s="234">
        <v>10</v>
      </c>
      <c r="AV17" s="234">
        <v>8</v>
      </c>
      <c r="AW17" s="234">
        <v>10</v>
      </c>
      <c r="AX17" s="234">
        <v>10</v>
      </c>
      <c r="AY17" s="234">
        <v>9.5</v>
      </c>
      <c r="AZ17" s="243">
        <v>9.6300000000000008</v>
      </c>
      <c r="BA17" s="276"/>
      <c r="BB17" s="276"/>
      <c r="BC17" s="276">
        <v>10</v>
      </c>
      <c r="BD17" s="261"/>
      <c r="BE17" s="261">
        <v>0</v>
      </c>
      <c r="BF17" s="277"/>
      <c r="BG17" s="278">
        <v>64325</v>
      </c>
      <c r="BH17" s="261" t="s">
        <v>79</v>
      </c>
      <c r="BI17" s="279" t="s">
        <v>310</v>
      </c>
      <c r="BJ17" s="261" t="s">
        <v>78</v>
      </c>
      <c r="BK17" s="261" t="s">
        <v>308</v>
      </c>
      <c r="BL17" s="261"/>
      <c r="BM17" s="261">
        <v>1</v>
      </c>
    </row>
    <row r="18" spans="1:65" x14ac:dyDescent="0.2">
      <c r="A18" s="275" t="s">
        <v>125</v>
      </c>
      <c r="B18" s="220" t="s">
        <v>143</v>
      </c>
      <c r="C18" s="220" t="s">
        <v>263</v>
      </c>
      <c r="D18" s="220" t="s">
        <v>143</v>
      </c>
      <c r="E18" s="220" t="s">
        <v>263</v>
      </c>
      <c r="F18" s="220"/>
      <c r="G18" s="219" t="s">
        <v>133</v>
      </c>
      <c r="H18" s="221">
        <v>1</v>
      </c>
      <c r="I18" s="221">
        <v>1</v>
      </c>
      <c r="J18" s="221">
        <v>1</v>
      </c>
      <c r="K18" s="221">
        <v>0</v>
      </c>
      <c r="L18" s="234">
        <v>0</v>
      </c>
      <c r="M18" s="221">
        <v>1</v>
      </c>
      <c r="N18" s="221">
        <v>1</v>
      </c>
      <c r="O18" s="226">
        <v>1</v>
      </c>
      <c r="P18" s="221">
        <v>0</v>
      </c>
      <c r="Q18" s="221">
        <v>0</v>
      </c>
      <c r="R18" s="226">
        <v>0</v>
      </c>
      <c r="S18" s="221">
        <v>0</v>
      </c>
      <c r="T18" s="221">
        <v>0</v>
      </c>
      <c r="U18" s="226">
        <v>0</v>
      </c>
      <c r="V18" s="221">
        <v>0</v>
      </c>
      <c r="W18" s="221">
        <v>0</v>
      </c>
      <c r="X18" s="226">
        <v>0</v>
      </c>
      <c r="Y18" s="221">
        <v>1</v>
      </c>
      <c r="Z18" s="221">
        <v>1</v>
      </c>
      <c r="AA18" s="226">
        <v>1</v>
      </c>
      <c r="AB18" s="221">
        <v>0</v>
      </c>
      <c r="AC18" s="234">
        <v>0</v>
      </c>
      <c r="AD18" s="221">
        <v>0</v>
      </c>
      <c r="AE18" s="226">
        <v>0</v>
      </c>
      <c r="AF18" s="221">
        <v>0</v>
      </c>
      <c r="AG18" s="226">
        <v>0</v>
      </c>
      <c r="AH18" s="221">
        <v>0</v>
      </c>
      <c r="AI18" s="226">
        <v>0</v>
      </c>
      <c r="AJ18" s="221">
        <v>0</v>
      </c>
      <c r="AK18" s="226">
        <v>0</v>
      </c>
      <c r="AL18" s="226">
        <v>0</v>
      </c>
      <c r="AM18" s="226">
        <v>0</v>
      </c>
      <c r="AN18" s="226">
        <v>0</v>
      </c>
      <c r="AO18" s="221">
        <v>1</v>
      </c>
      <c r="AP18" s="226">
        <v>1</v>
      </c>
      <c r="AQ18" s="234">
        <v>3</v>
      </c>
      <c r="AR18" s="221">
        <v>1</v>
      </c>
      <c r="AS18" s="221">
        <v>0</v>
      </c>
      <c r="AT18" s="226">
        <v>0</v>
      </c>
      <c r="AU18" s="234">
        <v>0</v>
      </c>
      <c r="AV18" s="234">
        <v>1</v>
      </c>
      <c r="AW18" s="234">
        <v>0</v>
      </c>
      <c r="AX18" s="234">
        <v>0</v>
      </c>
      <c r="AY18" s="234">
        <v>0.25</v>
      </c>
      <c r="AZ18" s="243">
        <v>0.25</v>
      </c>
      <c r="BA18" s="276"/>
      <c r="BB18" s="276"/>
      <c r="BC18" s="276">
        <v>1</v>
      </c>
      <c r="BD18" s="261" t="s">
        <v>79</v>
      </c>
      <c r="BE18" s="261">
        <v>0.43006684323369904</v>
      </c>
      <c r="BF18" s="277"/>
      <c r="BG18" s="278">
        <v>8056</v>
      </c>
      <c r="BH18" s="261" t="s">
        <v>79</v>
      </c>
      <c r="BI18" s="279">
        <v>3</v>
      </c>
      <c r="BJ18" s="261" t="s">
        <v>78</v>
      </c>
      <c r="BK18" s="261">
        <v>1</v>
      </c>
      <c r="BL18" s="261" t="s">
        <v>78</v>
      </c>
      <c r="BM18" s="261">
        <v>1</v>
      </c>
    </row>
    <row r="19" spans="1:65" x14ac:dyDescent="0.2">
      <c r="A19" s="275" t="s">
        <v>125</v>
      </c>
      <c r="B19" s="220" t="s">
        <v>143</v>
      </c>
      <c r="C19" s="220" t="s">
        <v>145</v>
      </c>
      <c r="D19" s="220" t="s">
        <v>143</v>
      </c>
      <c r="E19" s="220" t="s">
        <v>145</v>
      </c>
      <c r="F19" s="220"/>
      <c r="G19" s="219" t="s">
        <v>133</v>
      </c>
      <c r="H19" s="221">
        <v>86</v>
      </c>
      <c r="I19" s="221">
        <v>47</v>
      </c>
      <c r="J19" s="221">
        <v>59</v>
      </c>
      <c r="K19" s="221">
        <v>49</v>
      </c>
      <c r="L19" s="234">
        <v>0</v>
      </c>
      <c r="M19" s="221">
        <v>86</v>
      </c>
      <c r="N19" s="221">
        <v>83</v>
      </c>
      <c r="O19" s="226">
        <v>0.96509999999999996</v>
      </c>
      <c r="P19" s="221">
        <v>35</v>
      </c>
      <c r="Q19" s="221">
        <v>2</v>
      </c>
      <c r="R19" s="226">
        <v>5.7099999999999998E-2</v>
      </c>
      <c r="S19" s="221">
        <v>36</v>
      </c>
      <c r="T19" s="221">
        <v>6</v>
      </c>
      <c r="U19" s="226">
        <v>0.16669999999999999</v>
      </c>
      <c r="V19" s="221">
        <v>36</v>
      </c>
      <c r="W19" s="221">
        <v>24</v>
      </c>
      <c r="X19" s="226">
        <v>0.66669999999999996</v>
      </c>
      <c r="Y19" s="221">
        <v>59</v>
      </c>
      <c r="Z19" s="221">
        <v>56</v>
      </c>
      <c r="AA19" s="226">
        <v>0.94920000000000004</v>
      </c>
      <c r="AB19" s="221">
        <v>46</v>
      </c>
      <c r="AC19" s="234">
        <v>0</v>
      </c>
      <c r="AD19" s="221">
        <v>1</v>
      </c>
      <c r="AE19" s="226">
        <v>2.1700000000000001E-2</v>
      </c>
      <c r="AF19" s="221">
        <v>2</v>
      </c>
      <c r="AG19" s="226">
        <v>4.3499999999999997E-2</v>
      </c>
      <c r="AH19" s="221">
        <v>0</v>
      </c>
      <c r="AI19" s="226">
        <v>0</v>
      </c>
      <c r="AJ19" s="221">
        <v>3</v>
      </c>
      <c r="AK19" s="226">
        <v>6.5199999999999994E-2</v>
      </c>
      <c r="AL19" s="226">
        <v>0</v>
      </c>
      <c r="AM19" s="226">
        <v>0</v>
      </c>
      <c r="AN19" s="226">
        <v>0</v>
      </c>
      <c r="AO19" s="221">
        <v>60</v>
      </c>
      <c r="AP19" s="226">
        <v>0.69769999999999999</v>
      </c>
      <c r="AQ19" s="234">
        <v>2.2200000000000002</v>
      </c>
      <c r="AR19" s="221">
        <v>59</v>
      </c>
      <c r="AS19" s="221">
        <v>22</v>
      </c>
      <c r="AT19" s="226">
        <v>0.37290000000000001</v>
      </c>
      <c r="AU19" s="234">
        <v>28</v>
      </c>
      <c r="AV19" s="234">
        <v>22</v>
      </c>
      <c r="AW19" s="234">
        <v>18</v>
      </c>
      <c r="AX19" s="234">
        <v>29</v>
      </c>
      <c r="AY19" s="234">
        <v>24.25</v>
      </c>
      <c r="AZ19" s="243">
        <v>23.96</v>
      </c>
      <c r="BA19" s="276"/>
      <c r="BB19" s="276"/>
      <c r="BC19" s="276">
        <v>21</v>
      </c>
      <c r="BD19" s="261" t="s">
        <v>78</v>
      </c>
      <c r="BE19" s="261">
        <v>1</v>
      </c>
      <c r="BF19" s="277" t="s">
        <v>306</v>
      </c>
      <c r="BG19" s="278">
        <v>188376</v>
      </c>
      <c r="BH19" s="261" t="s">
        <v>79</v>
      </c>
      <c r="BI19" s="279">
        <v>4.5</v>
      </c>
      <c r="BJ19" s="261" t="s">
        <v>78</v>
      </c>
      <c r="BK19" s="261">
        <v>1</v>
      </c>
      <c r="BL19" s="261" t="s">
        <v>78</v>
      </c>
      <c r="BM19" s="261">
        <v>1</v>
      </c>
    </row>
    <row r="20" spans="1:65" x14ac:dyDescent="0.2">
      <c r="A20" s="275" t="s">
        <v>125</v>
      </c>
      <c r="B20" s="220" t="s">
        <v>143</v>
      </c>
      <c r="C20" s="218" t="s">
        <v>144</v>
      </c>
      <c r="D20" s="220" t="s">
        <v>143</v>
      </c>
      <c r="E20" s="218" t="s">
        <v>144</v>
      </c>
      <c r="F20" s="218"/>
      <c r="G20" s="219" t="s">
        <v>280</v>
      </c>
      <c r="H20" s="221">
        <v>68</v>
      </c>
      <c r="I20" s="221">
        <v>38</v>
      </c>
      <c r="J20" s="221">
        <v>44</v>
      </c>
      <c r="K20" s="221">
        <v>58</v>
      </c>
      <c r="L20" s="234">
        <v>123.29</v>
      </c>
      <c r="M20" s="221">
        <v>58</v>
      </c>
      <c r="N20" s="221">
        <v>48</v>
      </c>
      <c r="O20" s="226">
        <v>0.8276</v>
      </c>
      <c r="P20" s="221">
        <v>39</v>
      </c>
      <c r="Q20" s="221">
        <v>11</v>
      </c>
      <c r="R20" s="226">
        <v>0.28210000000000002</v>
      </c>
      <c r="S20" s="221">
        <v>39</v>
      </c>
      <c r="T20" s="221">
        <v>4</v>
      </c>
      <c r="U20" s="226">
        <v>0.1026</v>
      </c>
      <c r="V20" s="221">
        <v>39</v>
      </c>
      <c r="W20" s="221">
        <v>14</v>
      </c>
      <c r="X20" s="226">
        <v>0.35899999999999999</v>
      </c>
      <c r="Y20" s="221">
        <v>44</v>
      </c>
      <c r="Z20" s="221">
        <v>39</v>
      </c>
      <c r="AA20" s="226">
        <v>0.88639999999999997</v>
      </c>
      <c r="AB20" s="221">
        <v>48</v>
      </c>
      <c r="AC20" s="234">
        <v>3.96</v>
      </c>
      <c r="AD20" s="221">
        <v>0</v>
      </c>
      <c r="AE20" s="226">
        <v>0</v>
      </c>
      <c r="AF20" s="221">
        <v>0</v>
      </c>
      <c r="AG20" s="226">
        <v>0</v>
      </c>
      <c r="AH20" s="221">
        <v>0</v>
      </c>
      <c r="AI20" s="226">
        <v>0</v>
      </c>
      <c r="AJ20" s="221">
        <v>0</v>
      </c>
      <c r="AK20" s="226">
        <v>0</v>
      </c>
      <c r="AL20" s="226">
        <v>0</v>
      </c>
      <c r="AM20" s="226">
        <v>0</v>
      </c>
      <c r="AN20" s="226">
        <v>0</v>
      </c>
      <c r="AO20" s="221">
        <v>36</v>
      </c>
      <c r="AP20" s="226">
        <v>0.52939999999999998</v>
      </c>
      <c r="AQ20" s="234">
        <v>1.58</v>
      </c>
      <c r="AR20" s="221">
        <v>44</v>
      </c>
      <c r="AS20" s="221">
        <v>26</v>
      </c>
      <c r="AT20" s="226">
        <v>0.59089999999999998</v>
      </c>
      <c r="AU20" s="234">
        <v>12</v>
      </c>
      <c r="AV20" s="234">
        <v>6</v>
      </c>
      <c r="AW20" s="234">
        <v>14</v>
      </c>
      <c r="AX20" s="234">
        <v>13</v>
      </c>
      <c r="AY20" s="234">
        <v>11.25</v>
      </c>
      <c r="AZ20" s="243">
        <v>11.61</v>
      </c>
      <c r="BA20" s="276"/>
      <c r="BB20" s="276"/>
      <c r="BC20" s="276">
        <v>10</v>
      </c>
      <c r="BD20" s="261" t="s">
        <v>79</v>
      </c>
      <c r="BE20" s="261">
        <v>1</v>
      </c>
      <c r="BF20" s="277" t="s">
        <v>305</v>
      </c>
      <c r="BG20" s="278">
        <v>131929</v>
      </c>
      <c r="BH20" s="261" t="s">
        <v>79</v>
      </c>
      <c r="BI20" s="279">
        <v>3</v>
      </c>
      <c r="BJ20" s="261" t="s">
        <v>78</v>
      </c>
      <c r="BK20" s="261" t="s">
        <v>308</v>
      </c>
      <c r="BL20" s="261" t="s">
        <v>78</v>
      </c>
      <c r="BM20" s="261">
        <v>1</v>
      </c>
    </row>
    <row r="21" spans="1:65" x14ac:dyDescent="0.2">
      <c r="A21" s="275" t="s">
        <v>125</v>
      </c>
      <c r="B21" s="218" t="s">
        <v>146</v>
      </c>
      <c r="C21" s="220" t="s">
        <v>220</v>
      </c>
      <c r="D21" s="218" t="s">
        <v>146</v>
      </c>
      <c r="E21" s="220" t="s">
        <v>220</v>
      </c>
      <c r="F21" s="220"/>
      <c r="G21" s="219" t="s">
        <v>133</v>
      </c>
      <c r="H21" s="221">
        <v>5</v>
      </c>
      <c r="I21" s="221">
        <v>5</v>
      </c>
      <c r="J21" s="221">
        <v>5</v>
      </c>
      <c r="K21" s="221">
        <v>2</v>
      </c>
      <c r="L21" s="234">
        <v>0</v>
      </c>
      <c r="M21" s="221">
        <v>5</v>
      </c>
      <c r="N21" s="221">
        <v>4</v>
      </c>
      <c r="O21" s="226">
        <v>0.8</v>
      </c>
      <c r="P21" s="221">
        <v>4</v>
      </c>
      <c r="Q21" s="221">
        <v>0</v>
      </c>
      <c r="R21" s="226">
        <v>0</v>
      </c>
      <c r="S21" s="221">
        <v>4</v>
      </c>
      <c r="T21" s="221">
        <v>2</v>
      </c>
      <c r="U21" s="226">
        <v>0.5</v>
      </c>
      <c r="V21" s="221">
        <v>4</v>
      </c>
      <c r="W21" s="221">
        <v>3</v>
      </c>
      <c r="X21" s="226">
        <v>0.75</v>
      </c>
      <c r="Y21" s="221">
        <v>5</v>
      </c>
      <c r="Z21" s="221">
        <v>4</v>
      </c>
      <c r="AA21" s="226">
        <v>0.8</v>
      </c>
      <c r="AB21" s="221">
        <v>1</v>
      </c>
      <c r="AC21" s="234">
        <v>0</v>
      </c>
      <c r="AD21" s="221">
        <v>0</v>
      </c>
      <c r="AE21" s="226">
        <v>0</v>
      </c>
      <c r="AF21" s="221">
        <v>0</v>
      </c>
      <c r="AG21" s="226">
        <v>0</v>
      </c>
      <c r="AH21" s="221">
        <v>0</v>
      </c>
      <c r="AI21" s="226">
        <v>0</v>
      </c>
      <c r="AJ21" s="221">
        <v>0</v>
      </c>
      <c r="AK21" s="226">
        <v>0</v>
      </c>
      <c r="AL21" s="226">
        <v>4.6199999999999998E-2</v>
      </c>
      <c r="AM21" s="226">
        <v>0</v>
      </c>
      <c r="AN21" s="226">
        <v>4.6199999999999998E-2</v>
      </c>
      <c r="AO21" s="221">
        <v>5</v>
      </c>
      <c r="AP21" s="226">
        <v>1</v>
      </c>
      <c r="AQ21" s="234">
        <v>2</v>
      </c>
      <c r="AR21" s="221">
        <v>5</v>
      </c>
      <c r="AS21" s="221">
        <v>4</v>
      </c>
      <c r="AT21" s="226">
        <v>0.8</v>
      </c>
      <c r="AU21" s="234">
        <v>4</v>
      </c>
      <c r="AV21" s="234">
        <v>3</v>
      </c>
      <c r="AW21" s="234">
        <v>4</v>
      </c>
      <c r="AX21" s="234">
        <v>4</v>
      </c>
      <c r="AY21" s="234">
        <v>3.75</v>
      </c>
      <c r="AZ21" s="243">
        <v>3.7</v>
      </c>
      <c r="BA21" s="276"/>
      <c r="BB21" s="276"/>
      <c r="BC21" s="276">
        <v>4</v>
      </c>
      <c r="BD21" s="261" t="s">
        <v>78</v>
      </c>
      <c r="BE21" s="261">
        <v>0.97774084406719297</v>
      </c>
      <c r="BF21" s="277" t="s">
        <v>303</v>
      </c>
      <c r="BG21" s="278">
        <v>17595</v>
      </c>
      <c r="BH21" s="261" t="s">
        <v>79</v>
      </c>
      <c r="BI21" s="279">
        <v>3</v>
      </c>
      <c r="BJ21" s="261" t="s">
        <v>78</v>
      </c>
      <c r="BK21" s="261">
        <v>1</v>
      </c>
      <c r="BL21" s="261" t="s">
        <v>78</v>
      </c>
      <c r="BM21" s="261">
        <v>1</v>
      </c>
    </row>
    <row r="22" spans="1:65" x14ac:dyDescent="0.2">
      <c r="A22" s="275" t="s">
        <v>125</v>
      </c>
      <c r="B22" s="218" t="s">
        <v>146</v>
      </c>
      <c r="C22" s="218" t="s">
        <v>223</v>
      </c>
      <c r="D22" s="218" t="s">
        <v>146</v>
      </c>
      <c r="E22" s="218" t="s">
        <v>223</v>
      </c>
      <c r="F22" s="218"/>
      <c r="G22" s="217" t="s">
        <v>280</v>
      </c>
      <c r="H22" s="221">
        <v>37</v>
      </c>
      <c r="I22" s="221">
        <v>18</v>
      </c>
      <c r="J22" s="221">
        <v>23</v>
      </c>
      <c r="K22" s="221">
        <v>32</v>
      </c>
      <c r="L22" s="234">
        <v>0</v>
      </c>
      <c r="M22" s="221">
        <v>32</v>
      </c>
      <c r="N22" s="221">
        <v>32</v>
      </c>
      <c r="O22" s="226">
        <v>1</v>
      </c>
      <c r="P22" s="221">
        <v>23</v>
      </c>
      <c r="Q22" s="221">
        <v>2</v>
      </c>
      <c r="R22" s="226">
        <v>8.6999999999999994E-2</v>
      </c>
      <c r="S22" s="221">
        <v>23</v>
      </c>
      <c r="T22" s="221">
        <v>1</v>
      </c>
      <c r="U22" s="226">
        <v>4.3499999999999997E-2</v>
      </c>
      <c r="V22" s="221">
        <v>23</v>
      </c>
      <c r="W22" s="221">
        <v>3</v>
      </c>
      <c r="X22" s="226">
        <v>0.13039999999999999</v>
      </c>
      <c r="Y22" s="221">
        <v>23</v>
      </c>
      <c r="Z22" s="221">
        <v>21</v>
      </c>
      <c r="AA22" s="226">
        <v>0.91300000000000003</v>
      </c>
      <c r="AB22" s="221">
        <v>32</v>
      </c>
      <c r="AC22" s="234">
        <v>0</v>
      </c>
      <c r="AD22" s="221">
        <v>1</v>
      </c>
      <c r="AE22" s="226">
        <v>3.1300000000000001E-2</v>
      </c>
      <c r="AF22" s="221">
        <v>0</v>
      </c>
      <c r="AG22" s="226">
        <v>0</v>
      </c>
      <c r="AH22" s="221">
        <v>0</v>
      </c>
      <c r="AI22" s="226">
        <v>0</v>
      </c>
      <c r="AJ22" s="221">
        <v>1</v>
      </c>
      <c r="AK22" s="226">
        <v>3.1300000000000001E-2</v>
      </c>
      <c r="AL22" s="226">
        <v>4.1999999999999997E-3</v>
      </c>
      <c r="AM22" s="226">
        <v>8.3000000000000001E-3</v>
      </c>
      <c r="AN22" s="226">
        <v>1.2500000000000001E-2</v>
      </c>
      <c r="AO22" s="221">
        <v>9</v>
      </c>
      <c r="AP22" s="226">
        <v>0.2432</v>
      </c>
      <c r="AQ22" s="234">
        <v>1.78</v>
      </c>
      <c r="AR22" s="221">
        <v>23</v>
      </c>
      <c r="AS22" s="221">
        <v>22</v>
      </c>
      <c r="AT22" s="226">
        <v>0.95650000000000002</v>
      </c>
      <c r="AU22" s="234">
        <v>13</v>
      </c>
      <c r="AV22" s="234">
        <v>1</v>
      </c>
      <c r="AW22" s="234">
        <v>12</v>
      </c>
      <c r="AX22" s="234">
        <v>15</v>
      </c>
      <c r="AY22" s="234">
        <v>10.25</v>
      </c>
      <c r="AZ22" s="243">
        <v>11.24</v>
      </c>
      <c r="BA22" s="276"/>
      <c r="BB22" s="276"/>
      <c r="BC22" s="276">
        <v>10</v>
      </c>
      <c r="BD22" s="261" t="s">
        <v>78</v>
      </c>
      <c r="BE22" s="261">
        <v>0.9814536937068824</v>
      </c>
      <c r="BF22" s="277" t="s">
        <v>306</v>
      </c>
      <c r="BG22" s="278">
        <v>112066</v>
      </c>
      <c r="BH22" s="261" t="s">
        <v>79</v>
      </c>
      <c r="BI22" s="279">
        <v>1.5</v>
      </c>
      <c r="BJ22" s="261" t="s">
        <v>78</v>
      </c>
      <c r="BK22" s="261" t="s">
        <v>308</v>
      </c>
      <c r="BL22" s="261" t="s">
        <v>78</v>
      </c>
      <c r="BM22" s="261">
        <v>1</v>
      </c>
    </row>
    <row r="23" spans="1:65" x14ac:dyDescent="0.2">
      <c r="A23" s="275" t="s">
        <v>125</v>
      </c>
      <c r="B23" s="218" t="s">
        <v>146</v>
      </c>
      <c r="C23" s="218" t="s">
        <v>219</v>
      </c>
      <c r="D23" s="218" t="s">
        <v>146</v>
      </c>
      <c r="E23" s="218" t="s">
        <v>219</v>
      </c>
      <c r="F23" s="218"/>
      <c r="G23" s="219" t="s">
        <v>133</v>
      </c>
      <c r="H23" s="221">
        <v>23</v>
      </c>
      <c r="I23" s="221">
        <v>23</v>
      </c>
      <c r="J23" s="221">
        <v>23</v>
      </c>
      <c r="K23" s="221">
        <v>3</v>
      </c>
      <c r="L23" s="234">
        <v>0</v>
      </c>
      <c r="M23" s="221">
        <v>23</v>
      </c>
      <c r="N23" s="221">
        <v>21</v>
      </c>
      <c r="O23" s="226">
        <v>0.91300000000000003</v>
      </c>
      <c r="P23" s="221">
        <v>16</v>
      </c>
      <c r="Q23" s="221">
        <v>2</v>
      </c>
      <c r="R23" s="226">
        <v>0.125</v>
      </c>
      <c r="S23" s="221">
        <v>16</v>
      </c>
      <c r="T23" s="221">
        <v>8</v>
      </c>
      <c r="U23" s="226">
        <v>0.5</v>
      </c>
      <c r="V23" s="221">
        <v>16</v>
      </c>
      <c r="W23" s="221">
        <v>12</v>
      </c>
      <c r="X23" s="226">
        <v>0.75</v>
      </c>
      <c r="Y23" s="221">
        <v>23</v>
      </c>
      <c r="Z23" s="221">
        <v>23</v>
      </c>
      <c r="AA23" s="226">
        <v>1</v>
      </c>
      <c r="AB23" s="221">
        <v>1</v>
      </c>
      <c r="AC23" s="234">
        <v>0</v>
      </c>
      <c r="AD23" s="221">
        <v>0</v>
      </c>
      <c r="AE23" s="226">
        <v>0</v>
      </c>
      <c r="AF23" s="221">
        <v>0</v>
      </c>
      <c r="AG23" s="226">
        <v>0</v>
      </c>
      <c r="AH23" s="221">
        <v>0</v>
      </c>
      <c r="AI23" s="226">
        <v>0</v>
      </c>
      <c r="AJ23" s="221">
        <v>0</v>
      </c>
      <c r="AK23" s="226">
        <v>0</v>
      </c>
      <c r="AL23" s="226">
        <v>4.3499999999999997E-2</v>
      </c>
      <c r="AM23" s="226">
        <v>0</v>
      </c>
      <c r="AN23" s="226">
        <v>4.3499999999999997E-2</v>
      </c>
      <c r="AO23" s="221">
        <v>23</v>
      </c>
      <c r="AP23" s="226">
        <v>1</v>
      </c>
      <c r="AQ23" s="234">
        <v>1.83</v>
      </c>
      <c r="AR23" s="221">
        <v>23</v>
      </c>
      <c r="AS23" s="221">
        <v>23</v>
      </c>
      <c r="AT23" s="226">
        <v>1</v>
      </c>
      <c r="AU23" s="234">
        <v>17</v>
      </c>
      <c r="AV23" s="234">
        <v>20</v>
      </c>
      <c r="AW23" s="234">
        <v>15</v>
      </c>
      <c r="AX23" s="234">
        <v>17</v>
      </c>
      <c r="AY23" s="234">
        <v>17.25</v>
      </c>
      <c r="AZ23" s="243">
        <v>16.989999999999998</v>
      </c>
      <c r="BA23" s="276"/>
      <c r="BB23" s="276"/>
      <c r="BC23" s="276">
        <v>20</v>
      </c>
      <c r="BD23" s="261" t="s">
        <v>78</v>
      </c>
      <c r="BE23" s="261">
        <v>0.5679483899265324</v>
      </c>
      <c r="BF23" s="277" t="s">
        <v>303</v>
      </c>
      <c r="BG23" s="278">
        <v>176634</v>
      </c>
      <c r="BH23" s="261" t="s">
        <v>79</v>
      </c>
      <c r="BI23" s="279">
        <v>4.5</v>
      </c>
      <c r="BJ23" s="261" t="s">
        <v>78</v>
      </c>
      <c r="BK23" s="261">
        <v>1</v>
      </c>
      <c r="BL23" s="261" t="s">
        <v>79</v>
      </c>
      <c r="BM23" s="261">
        <v>1</v>
      </c>
    </row>
    <row r="24" spans="1:65" x14ac:dyDescent="0.2">
      <c r="A24" s="275" t="s">
        <v>125</v>
      </c>
      <c r="B24" s="218" t="s">
        <v>146</v>
      </c>
      <c r="C24" s="218" t="s">
        <v>221</v>
      </c>
      <c r="D24" s="218" t="s">
        <v>146</v>
      </c>
      <c r="E24" s="218" t="s">
        <v>221</v>
      </c>
      <c r="F24" s="218"/>
      <c r="G24" s="219" t="s">
        <v>133</v>
      </c>
      <c r="H24" s="221">
        <v>56</v>
      </c>
      <c r="I24" s="221">
        <v>28</v>
      </c>
      <c r="J24" s="221">
        <v>34</v>
      </c>
      <c r="K24" s="221">
        <v>10</v>
      </c>
      <c r="L24" s="234">
        <v>0</v>
      </c>
      <c r="M24" s="221">
        <v>56</v>
      </c>
      <c r="N24" s="221">
        <v>53</v>
      </c>
      <c r="O24" s="226">
        <v>0.94640000000000002</v>
      </c>
      <c r="P24" s="221">
        <v>27</v>
      </c>
      <c r="Q24" s="221">
        <v>3</v>
      </c>
      <c r="R24" s="226">
        <v>0.1111</v>
      </c>
      <c r="S24" s="221">
        <v>27</v>
      </c>
      <c r="T24" s="221">
        <v>12</v>
      </c>
      <c r="U24" s="226">
        <v>0.44440000000000002</v>
      </c>
      <c r="V24" s="221">
        <v>27</v>
      </c>
      <c r="W24" s="221">
        <v>15</v>
      </c>
      <c r="X24" s="226">
        <v>0.55559999999999998</v>
      </c>
      <c r="Y24" s="221">
        <v>34</v>
      </c>
      <c r="Z24" s="221">
        <v>33</v>
      </c>
      <c r="AA24" s="226">
        <v>0.97060000000000002</v>
      </c>
      <c r="AB24" s="221">
        <v>7</v>
      </c>
      <c r="AC24" s="234">
        <v>0</v>
      </c>
      <c r="AD24" s="221">
        <v>0</v>
      </c>
      <c r="AE24" s="226">
        <v>0</v>
      </c>
      <c r="AF24" s="221">
        <v>0</v>
      </c>
      <c r="AG24" s="226">
        <v>0</v>
      </c>
      <c r="AH24" s="221">
        <v>0</v>
      </c>
      <c r="AI24" s="226">
        <v>0</v>
      </c>
      <c r="AJ24" s="221">
        <v>0</v>
      </c>
      <c r="AK24" s="226">
        <v>0</v>
      </c>
      <c r="AL24" s="226">
        <v>3.1600000000000003E-2</v>
      </c>
      <c r="AM24" s="226">
        <v>1.4E-3</v>
      </c>
      <c r="AN24" s="226">
        <v>3.3000000000000002E-2</v>
      </c>
      <c r="AO24" s="221">
        <v>26</v>
      </c>
      <c r="AP24" s="226">
        <v>0.46429999999999999</v>
      </c>
      <c r="AQ24" s="234">
        <v>1.46</v>
      </c>
      <c r="AR24" s="221">
        <v>34</v>
      </c>
      <c r="AS24" s="221">
        <v>29</v>
      </c>
      <c r="AT24" s="226">
        <v>0.85289999999999999</v>
      </c>
      <c r="AU24" s="234">
        <v>24</v>
      </c>
      <c r="AV24" s="234">
        <v>24</v>
      </c>
      <c r="AW24" s="234">
        <v>23</v>
      </c>
      <c r="AX24" s="234">
        <v>23</v>
      </c>
      <c r="AY24" s="234">
        <v>23.5</v>
      </c>
      <c r="AZ24" s="243">
        <v>23.08</v>
      </c>
      <c r="BA24" s="276"/>
      <c r="BB24" s="276"/>
      <c r="BC24" s="276">
        <v>20</v>
      </c>
      <c r="BD24" s="261" t="s">
        <v>79</v>
      </c>
      <c r="BE24" s="261">
        <v>0.9119074772640875</v>
      </c>
      <c r="BF24" s="277" t="s">
        <v>303</v>
      </c>
      <c r="BG24" s="278">
        <v>210594</v>
      </c>
      <c r="BH24" s="261" t="s">
        <v>79</v>
      </c>
      <c r="BI24" s="279">
        <v>3</v>
      </c>
      <c r="BJ24" s="261" t="s">
        <v>78</v>
      </c>
      <c r="BK24" s="261">
        <v>1</v>
      </c>
      <c r="BL24" s="261" t="s">
        <v>78</v>
      </c>
      <c r="BM24" s="261">
        <v>1</v>
      </c>
    </row>
    <row r="25" spans="1:65" x14ac:dyDescent="0.2">
      <c r="A25" s="275" t="s">
        <v>125</v>
      </c>
      <c r="B25" s="218" t="s">
        <v>146</v>
      </c>
      <c r="C25" s="218" t="s">
        <v>264</v>
      </c>
      <c r="D25" s="218" t="s">
        <v>146</v>
      </c>
      <c r="E25" s="218" t="s">
        <v>264</v>
      </c>
      <c r="F25" s="218"/>
      <c r="G25" s="219" t="s">
        <v>133</v>
      </c>
      <c r="H25" s="222">
        <v>20</v>
      </c>
      <c r="I25" s="222">
        <v>8</v>
      </c>
      <c r="J25" s="221">
        <v>13</v>
      </c>
      <c r="K25" s="221">
        <v>3</v>
      </c>
      <c r="L25" s="234">
        <v>0</v>
      </c>
      <c r="M25" s="222">
        <v>20</v>
      </c>
      <c r="N25" s="222">
        <v>20</v>
      </c>
      <c r="O25" s="226">
        <v>1</v>
      </c>
      <c r="P25" s="222">
        <v>12</v>
      </c>
      <c r="Q25" s="222">
        <v>2</v>
      </c>
      <c r="R25" s="226">
        <v>0.16669999999999999</v>
      </c>
      <c r="S25" s="222">
        <v>12</v>
      </c>
      <c r="T25" s="221">
        <v>5</v>
      </c>
      <c r="U25" s="226">
        <v>0.41670000000000001</v>
      </c>
      <c r="V25" s="222">
        <v>12</v>
      </c>
      <c r="W25" s="221">
        <v>7</v>
      </c>
      <c r="X25" s="226">
        <v>0.58330000000000004</v>
      </c>
      <c r="Y25" s="221">
        <v>13</v>
      </c>
      <c r="Z25" s="222">
        <v>12</v>
      </c>
      <c r="AA25" s="226">
        <v>0.92310000000000003</v>
      </c>
      <c r="AB25" s="221">
        <v>3</v>
      </c>
      <c r="AC25" s="234">
        <v>0</v>
      </c>
      <c r="AD25" s="221">
        <v>0</v>
      </c>
      <c r="AE25" s="226">
        <v>0</v>
      </c>
      <c r="AF25" s="221">
        <v>0</v>
      </c>
      <c r="AG25" s="226">
        <v>0</v>
      </c>
      <c r="AH25" s="221">
        <v>0</v>
      </c>
      <c r="AI25" s="226">
        <v>0</v>
      </c>
      <c r="AJ25" s="221">
        <v>0</v>
      </c>
      <c r="AK25" s="226">
        <v>0</v>
      </c>
      <c r="AL25" s="226">
        <v>3.85E-2</v>
      </c>
      <c r="AM25" s="226">
        <v>0</v>
      </c>
      <c r="AN25" s="226">
        <v>3.85E-2</v>
      </c>
      <c r="AO25" s="221">
        <v>12</v>
      </c>
      <c r="AP25" s="226">
        <v>0.6</v>
      </c>
      <c r="AQ25" s="234">
        <v>1.58</v>
      </c>
      <c r="AR25" s="221">
        <v>13</v>
      </c>
      <c r="AS25" s="221">
        <v>9</v>
      </c>
      <c r="AT25" s="226">
        <v>0.69230000000000003</v>
      </c>
      <c r="AU25" s="234">
        <v>8</v>
      </c>
      <c r="AV25" s="234">
        <v>8</v>
      </c>
      <c r="AW25" s="234">
        <v>7</v>
      </c>
      <c r="AX25" s="234">
        <v>8</v>
      </c>
      <c r="AY25" s="234">
        <v>7.75</v>
      </c>
      <c r="AZ25" s="243">
        <v>7.66</v>
      </c>
      <c r="BA25" s="276"/>
      <c r="BB25" s="276"/>
      <c r="BC25" s="276">
        <v>6</v>
      </c>
      <c r="BD25" s="261" t="s">
        <v>78</v>
      </c>
      <c r="BE25" s="261">
        <v>0.8109918699186992</v>
      </c>
      <c r="BF25" s="277" t="s">
        <v>303</v>
      </c>
      <c r="BG25" s="278">
        <v>64488</v>
      </c>
      <c r="BH25" s="261" t="s">
        <v>79</v>
      </c>
      <c r="BI25" s="279">
        <v>3</v>
      </c>
      <c r="BJ25" s="261" t="s">
        <v>78</v>
      </c>
      <c r="BK25" s="261">
        <v>1</v>
      </c>
      <c r="BL25" s="261" t="s">
        <v>78</v>
      </c>
      <c r="BM25" s="261">
        <v>1</v>
      </c>
    </row>
    <row r="26" spans="1:65" x14ac:dyDescent="0.2">
      <c r="A26" s="275" t="s">
        <v>125</v>
      </c>
      <c r="B26" s="218" t="s">
        <v>146</v>
      </c>
      <c r="C26" s="218" t="s">
        <v>222</v>
      </c>
      <c r="D26" s="218" t="s">
        <v>146</v>
      </c>
      <c r="E26" s="218" t="s">
        <v>222</v>
      </c>
      <c r="F26" s="218"/>
      <c r="G26" s="219" t="s">
        <v>133</v>
      </c>
      <c r="H26" s="221">
        <v>13</v>
      </c>
      <c r="I26" s="221">
        <v>12</v>
      </c>
      <c r="J26" s="221">
        <v>12</v>
      </c>
      <c r="K26" s="221">
        <v>3</v>
      </c>
      <c r="L26" s="234">
        <v>0</v>
      </c>
      <c r="M26" s="221">
        <v>13</v>
      </c>
      <c r="N26" s="221">
        <v>11</v>
      </c>
      <c r="O26" s="226">
        <v>0.84619999999999995</v>
      </c>
      <c r="P26" s="221">
        <v>8</v>
      </c>
      <c r="Q26" s="221">
        <v>1</v>
      </c>
      <c r="R26" s="226">
        <v>0.125</v>
      </c>
      <c r="S26" s="221">
        <v>8</v>
      </c>
      <c r="T26" s="221">
        <v>4</v>
      </c>
      <c r="U26" s="226">
        <v>0.5</v>
      </c>
      <c r="V26" s="221">
        <v>8</v>
      </c>
      <c r="W26" s="221">
        <v>4</v>
      </c>
      <c r="X26" s="226">
        <v>0.5</v>
      </c>
      <c r="Y26" s="221">
        <v>12</v>
      </c>
      <c r="Z26" s="221">
        <v>12</v>
      </c>
      <c r="AA26" s="226">
        <v>1</v>
      </c>
      <c r="AB26" s="221">
        <v>1</v>
      </c>
      <c r="AC26" s="234">
        <v>0</v>
      </c>
      <c r="AD26" s="221">
        <v>0</v>
      </c>
      <c r="AE26" s="226">
        <v>0</v>
      </c>
      <c r="AF26" s="221">
        <v>0</v>
      </c>
      <c r="AG26" s="226">
        <v>0</v>
      </c>
      <c r="AH26" s="221">
        <v>0</v>
      </c>
      <c r="AI26" s="226">
        <v>0</v>
      </c>
      <c r="AJ26" s="221">
        <v>0</v>
      </c>
      <c r="AK26" s="226">
        <v>0</v>
      </c>
      <c r="AL26" s="226">
        <v>2.3699999999999999E-2</v>
      </c>
      <c r="AM26" s="226">
        <v>0</v>
      </c>
      <c r="AN26" s="226">
        <v>2.3699999999999999E-2</v>
      </c>
      <c r="AO26" s="221">
        <v>12</v>
      </c>
      <c r="AP26" s="226">
        <v>0.92310000000000003</v>
      </c>
      <c r="AQ26" s="234">
        <v>2</v>
      </c>
      <c r="AR26" s="221">
        <v>12</v>
      </c>
      <c r="AS26" s="221">
        <v>12</v>
      </c>
      <c r="AT26" s="226">
        <v>1</v>
      </c>
      <c r="AU26" s="234">
        <v>10</v>
      </c>
      <c r="AV26" s="234">
        <v>10</v>
      </c>
      <c r="AW26" s="234">
        <v>9</v>
      </c>
      <c r="AX26" s="234">
        <v>11</v>
      </c>
      <c r="AY26" s="234">
        <v>10</v>
      </c>
      <c r="AZ26" s="243">
        <v>9.83</v>
      </c>
      <c r="BA26" s="276"/>
      <c r="BB26" s="276"/>
      <c r="BC26" s="276">
        <v>6</v>
      </c>
      <c r="BD26" s="261" t="s">
        <v>78</v>
      </c>
      <c r="BE26" s="261">
        <v>0.62680339223569959</v>
      </c>
      <c r="BF26" s="277" t="s">
        <v>303</v>
      </c>
      <c r="BG26" s="278">
        <v>62194</v>
      </c>
      <c r="BH26" s="261" t="s">
        <v>79</v>
      </c>
      <c r="BI26" s="279">
        <v>1.5</v>
      </c>
      <c r="BJ26" s="261" t="s">
        <v>78</v>
      </c>
      <c r="BK26" s="261">
        <v>1</v>
      </c>
      <c r="BL26" s="261" t="s">
        <v>78</v>
      </c>
      <c r="BM26" s="261">
        <v>1</v>
      </c>
    </row>
    <row r="27" spans="1:65" ht="12.75" customHeight="1" x14ac:dyDescent="0.2">
      <c r="A27" s="275" t="s">
        <v>125</v>
      </c>
      <c r="B27" s="218" t="s">
        <v>146</v>
      </c>
      <c r="C27" s="218" t="s">
        <v>224</v>
      </c>
      <c r="D27" s="218" t="s">
        <v>146</v>
      </c>
      <c r="E27" s="218" t="s">
        <v>224</v>
      </c>
      <c r="F27" s="218"/>
      <c r="G27" s="219" t="s">
        <v>133</v>
      </c>
      <c r="H27" s="221">
        <v>38</v>
      </c>
      <c r="I27" s="221">
        <v>22</v>
      </c>
      <c r="J27" s="221">
        <v>26</v>
      </c>
      <c r="K27" s="221">
        <v>11</v>
      </c>
      <c r="L27" s="234">
        <v>0</v>
      </c>
      <c r="M27" s="221">
        <v>38</v>
      </c>
      <c r="N27" s="221">
        <v>38</v>
      </c>
      <c r="O27" s="226">
        <v>1</v>
      </c>
      <c r="P27" s="221">
        <v>13</v>
      </c>
      <c r="Q27" s="221">
        <v>0</v>
      </c>
      <c r="R27" s="226">
        <v>0</v>
      </c>
      <c r="S27" s="221">
        <v>14</v>
      </c>
      <c r="T27" s="221">
        <v>6</v>
      </c>
      <c r="U27" s="226">
        <v>0.42859999999999998</v>
      </c>
      <c r="V27" s="221">
        <v>14</v>
      </c>
      <c r="W27" s="221">
        <v>7</v>
      </c>
      <c r="X27" s="226">
        <v>0.5</v>
      </c>
      <c r="Y27" s="221">
        <v>26</v>
      </c>
      <c r="Z27" s="221">
        <v>21</v>
      </c>
      <c r="AA27" s="226">
        <v>0.80769999999999997</v>
      </c>
      <c r="AB27" s="221">
        <v>11</v>
      </c>
      <c r="AC27" s="234">
        <v>0</v>
      </c>
      <c r="AD27" s="221">
        <v>0</v>
      </c>
      <c r="AE27" s="226">
        <v>0</v>
      </c>
      <c r="AF27" s="221">
        <v>0</v>
      </c>
      <c r="AG27" s="226">
        <v>0</v>
      </c>
      <c r="AH27" s="221">
        <v>0</v>
      </c>
      <c r="AI27" s="226">
        <v>0</v>
      </c>
      <c r="AJ27" s="221">
        <v>0</v>
      </c>
      <c r="AK27" s="226">
        <v>0</v>
      </c>
      <c r="AL27" s="226">
        <v>1.4200000000000001E-2</v>
      </c>
      <c r="AM27" s="226">
        <v>2E-3</v>
      </c>
      <c r="AN27" s="226">
        <v>1.6199999999999999E-2</v>
      </c>
      <c r="AO27" s="221">
        <v>27</v>
      </c>
      <c r="AP27" s="226">
        <v>0.71050000000000002</v>
      </c>
      <c r="AQ27" s="234">
        <v>2.15</v>
      </c>
      <c r="AR27" s="221">
        <v>26</v>
      </c>
      <c r="AS27" s="221">
        <v>26</v>
      </c>
      <c r="AT27" s="226">
        <v>1</v>
      </c>
      <c r="AU27" s="234">
        <v>21</v>
      </c>
      <c r="AV27" s="234">
        <v>21</v>
      </c>
      <c r="AW27" s="234">
        <v>18</v>
      </c>
      <c r="AX27" s="234">
        <v>18</v>
      </c>
      <c r="AY27" s="234">
        <v>19.5</v>
      </c>
      <c r="AZ27" s="243">
        <v>18.38</v>
      </c>
      <c r="BA27" s="276"/>
      <c r="BB27" s="276"/>
      <c r="BC27" s="276">
        <v>12</v>
      </c>
      <c r="BD27" s="261" t="s">
        <v>78</v>
      </c>
      <c r="BE27" s="261">
        <v>1.2181871950317906</v>
      </c>
      <c r="BF27" s="277" t="s">
        <v>306</v>
      </c>
      <c r="BG27" s="278">
        <v>138656</v>
      </c>
      <c r="BH27" s="261" t="s">
        <v>79</v>
      </c>
      <c r="BI27" s="279">
        <v>1.5</v>
      </c>
      <c r="BJ27" s="261" t="s">
        <v>79</v>
      </c>
      <c r="BK27" s="261">
        <v>1</v>
      </c>
      <c r="BL27" s="261" t="s">
        <v>78</v>
      </c>
      <c r="BM27" s="261">
        <v>1</v>
      </c>
    </row>
    <row r="28" spans="1:65" x14ac:dyDescent="0.2">
      <c r="A28" s="275" t="s">
        <v>125</v>
      </c>
      <c r="B28" s="218" t="s">
        <v>40</v>
      </c>
      <c r="C28" s="218" t="s">
        <v>41</v>
      </c>
      <c r="D28" s="218" t="s">
        <v>40</v>
      </c>
      <c r="E28" s="218" t="s">
        <v>41</v>
      </c>
      <c r="F28" s="218"/>
      <c r="G28" s="219" t="s">
        <v>133</v>
      </c>
      <c r="H28" s="221">
        <v>26</v>
      </c>
      <c r="I28" s="221">
        <v>26</v>
      </c>
      <c r="J28" s="221">
        <v>26</v>
      </c>
      <c r="K28" s="221">
        <v>6</v>
      </c>
      <c r="L28" s="234">
        <v>0</v>
      </c>
      <c r="M28" s="221">
        <v>26</v>
      </c>
      <c r="N28" s="221">
        <v>22</v>
      </c>
      <c r="O28" s="226">
        <v>0.84619999999999995</v>
      </c>
      <c r="P28" s="221">
        <v>20</v>
      </c>
      <c r="Q28" s="221">
        <v>3</v>
      </c>
      <c r="R28" s="226">
        <v>0.15</v>
      </c>
      <c r="S28" s="221">
        <v>22</v>
      </c>
      <c r="T28" s="221">
        <v>18</v>
      </c>
      <c r="U28" s="226">
        <v>0.81820000000000004</v>
      </c>
      <c r="V28" s="221">
        <v>22</v>
      </c>
      <c r="W28" s="221">
        <v>18</v>
      </c>
      <c r="X28" s="226">
        <v>0.81820000000000004</v>
      </c>
      <c r="Y28" s="221">
        <v>26</v>
      </c>
      <c r="Z28" s="221">
        <v>22</v>
      </c>
      <c r="AA28" s="226">
        <v>0.84619999999999995</v>
      </c>
      <c r="AB28" s="221">
        <v>2</v>
      </c>
      <c r="AC28" s="234">
        <v>0</v>
      </c>
      <c r="AD28" s="221">
        <v>0</v>
      </c>
      <c r="AE28" s="226">
        <v>0</v>
      </c>
      <c r="AF28" s="221">
        <v>0</v>
      </c>
      <c r="AG28" s="226">
        <v>0</v>
      </c>
      <c r="AH28" s="221">
        <v>0</v>
      </c>
      <c r="AI28" s="226">
        <v>0</v>
      </c>
      <c r="AJ28" s="221">
        <v>0</v>
      </c>
      <c r="AK28" s="226">
        <v>0</v>
      </c>
      <c r="AL28" s="226">
        <v>5.0299999999999997E-2</v>
      </c>
      <c r="AM28" s="226">
        <v>0</v>
      </c>
      <c r="AN28" s="226">
        <v>5.0299999999999997E-2</v>
      </c>
      <c r="AO28" s="221">
        <v>26</v>
      </c>
      <c r="AP28" s="226">
        <v>1</v>
      </c>
      <c r="AQ28" s="234">
        <v>1.65</v>
      </c>
      <c r="AR28" s="221">
        <v>26</v>
      </c>
      <c r="AS28" s="221">
        <v>15</v>
      </c>
      <c r="AT28" s="226">
        <v>0.57689999999999997</v>
      </c>
      <c r="AU28" s="234">
        <v>19</v>
      </c>
      <c r="AV28" s="234">
        <v>20</v>
      </c>
      <c r="AW28" s="234">
        <v>22</v>
      </c>
      <c r="AX28" s="234">
        <v>22</v>
      </c>
      <c r="AY28" s="234">
        <v>20.75</v>
      </c>
      <c r="AZ28" s="243">
        <v>20.81</v>
      </c>
      <c r="BA28" s="276"/>
      <c r="BB28" s="276"/>
      <c r="BC28" s="276">
        <v>14</v>
      </c>
      <c r="BD28" s="261" t="s">
        <v>78</v>
      </c>
      <c r="BE28" s="261">
        <v>1</v>
      </c>
      <c r="BF28" s="277" t="s">
        <v>303</v>
      </c>
      <c r="BG28" s="278">
        <v>241520</v>
      </c>
      <c r="BH28" s="261" t="s">
        <v>79</v>
      </c>
      <c r="BI28" s="279">
        <v>3</v>
      </c>
      <c r="BJ28" s="261" t="s">
        <v>78</v>
      </c>
      <c r="BK28" s="261">
        <v>1</v>
      </c>
      <c r="BL28" s="261" t="s">
        <v>78</v>
      </c>
      <c r="BM28" s="261">
        <v>0.92</v>
      </c>
    </row>
    <row r="29" spans="1:65" x14ac:dyDescent="0.2">
      <c r="A29" s="275" t="s">
        <v>125</v>
      </c>
      <c r="B29" s="218" t="s">
        <v>154</v>
      </c>
      <c r="C29" s="220" t="s">
        <v>157</v>
      </c>
      <c r="D29" s="218" t="s">
        <v>154</v>
      </c>
      <c r="E29" s="220" t="s">
        <v>157</v>
      </c>
      <c r="F29" s="220"/>
      <c r="G29" s="219" t="s">
        <v>133</v>
      </c>
      <c r="H29" s="221">
        <v>18</v>
      </c>
      <c r="I29" s="221">
        <v>18</v>
      </c>
      <c r="J29" s="221">
        <v>18</v>
      </c>
      <c r="K29" s="221">
        <v>3</v>
      </c>
      <c r="L29" s="234">
        <v>0</v>
      </c>
      <c r="M29" s="221">
        <v>18</v>
      </c>
      <c r="N29" s="221">
        <v>17</v>
      </c>
      <c r="O29" s="226">
        <v>0.94440000000000002</v>
      </c>
      <c r="P29" s="221">
        <v>9</v>
      </c>
      <c r="Q29" s="221">
        <v>1</v>
      </c>
      <c r="R29" s="226">
        <v>0.1111</v>
      </c>
      <c r="S29" s="221">
        <v>9</v>
      </c>
      <c r="T29" s="221">
        <v>1</v>
      </c>
      <c r="U29" s="226">
        <v>0.1111</v>
      </c>
      <c r="V29" s="221">
        <v>9</v>
      </c>
      <c r="W29" s="221">
        <v>6</v>
      </c>
      <c r="X29" s="226">
        <v>0.66669999999999996</v>
      </c>
      <c r="Y29" s="221">
        <v>18</v>
      </c>
      <c r="Z29" s="221">
        <v>17</v>
      </c>
      <c r="AA29" s="226">
        <v>0.94440000000000002</v>
      </c>
      <c r="AB29" s="221">
        <v>2</v>
      </c>
      <c r="AC29" s="234">
        <v>0</v>
      </c>
      <c r="AD29" s="221">
        <v>0</v>
      </c>
      <c r="AE29" s="226">
        <v>0</v>
      </c>
      <c r="AF29" s="221">
        <v>0</v>
      </c>
      <c r="AG29" s="226">
        <v>0</v>
      </c>
      <c r="AH29" s="221">
        <v>0</v>
      </c>
      <c r="AI29" s="226">
        <v>0</v>
      </c>
      <c r="AJ29" s="221">
        <v>0</v>
      </c>
      <c r="AK29" s="226">
        <v>0</v>
      </c>
      <c r="AL29" s="226">
        <v>3.4200000000000001E-2</v>
      </c>
      <c r="AM29" s="226">
        <v>0</v>
      </c>
      <c r="AN29" s="226">
        <v>3.4200000000000001E-2</v>
      </c>
      <c r="AO29" s="221">
        <v>18</v>
      </c>
      <c r="AP29" s="226">
        <v>1</v>
      </c>
      <c r="AQ29" s="234">
        <v>2.2799999999999998</v>
      </c>
      <c r="AR29" s="221">
        <v>18</v>
      </c>
      <c r="AS29" s="221">
        <v>17</v>
      </c>
      <c r="AT29" s="226">
        <v>0.94440000000000002</v>
      </c>
      <c r="AU29" s="234">
        <v>13</v>
      </c>
      <c r="AV29" s="234">
        <v>15</v>
      </c>
      <c r="AW29" s="234">
        <v>10</v>
      </c>
      <c r="AX29" s="234">
        <v>12</v>
      </c>
      <c r="AY29" s="234">
        <v>12.5</v>
      </c>
      <c r="AZ29" s="243">
        <v>12.02</v>
      </c>
      <c r="BA29" s="276"/>
      <c r="BB29" s="276"/>
      <c r="BC29" s="276">
        <v>10</v>
      </c>
      <c r="BD29" s="261" t="s">
        <v>78</v>
      </c>
      <c r="BE29" s="261">
        <v>0.785812117305833</v>
      </c>
      <c r="BF29" s="277" t="s">
        <v>303</v>
      </c>
      <c r="BG29" s="278">
        <v>83352</v>
      </c>
      <c r="BH29" s="261" t="s">
        <v>79</v>
      </c>
      <c r="BI29" s="279">
        <v>6</v>
      </c>
      <c r="BJ29" s="261" t="s">
        <v>78</v>
      </c>
      <c r="BK29" s="261">
        <v>1</v>
      </c>
      <c r="BL29" s="261" t="s">
        <v>78</v>
      </c>
      <c r="BM29" s="261">
        <v>1</v>
      </c>
    </row>
    <row r="30" spans="1:65" ht="15.75" customHeight="1" x14ac:dyDescent="0.2">
      <c r="A30" s="275" t="s">
        <v>125</v>
      </c>
      <c r="B30" s="218" t="s">
        <v>154</v>
      </c>
      <c r="C30" s="220" t="s">
        <v>293</v>
      </c>
      <c r="D30" s="218" t="s">
        <v>154</v>
      </c>
      <c r="E30" s="220" t="s">
        <v>293</v>
      </c>
      <c r="F30" s="220"/>
      <c r="G30" s="219" t="s">
        <v>133</v>
      </c>
      <c r="H30" s="221">
        <v>22</v>
      </c>
      <c r="I30" s="221">
        <v>22</v>
      </c>
      <c r="J30" s="221">
        <v>22</v>
      </c>
      <c r="K30" s="221">
        <v>2</v>
      </c>
      <c r="L30" s="234">
        <v>0</v>
      </c>
      <c r="M30" s="221">
        <v>22</v>
      </c>
      <c r="N30" s="221">
        <v>21</v>
      </c>
      <c r="O30" s="226">
        <v>0.95450000000000002</v>
      </c>
      <c r="P30" s="221">
        <v>18</v>
      </c>
      <c r="Q30" s="221">
        <v>2</v>
      </c>
      <c r="R30" s="226">
        <v>0.1111</v>
      </c>
      <c r="S30" s="221">
        <v>20</v>
      </c>
      <c r="T30" s="221">
        <v>8</v>
      </c>
      <c r="U30" s="226">
        <v>0.4</v>
      </c>
      <c r="V30" s="221">
        <v>20</v>
      </c>
      <c r="W30" s="221">
        <v>10</v>
      </c>
      <c r="X30" s="226">
        <v>0.5</v>
      </c>
      <c r="Y30" s="221">
        <v>22</v>
      </c>
      <c r="Z30" s="221">
        <v>21</v>
      </c>
      <c r="AA30" s="226">
        <v>0.95450000000000002</v>
      </c>
      <c r="AB30" s="221">
        <v>1</v>
      </c>
      <c r="AC30" s="234">
        <v>0</v>
      </c>
      <c r="AD30" s="221">
        <v>0</v>
      </c>
      <c r="AE30" s="226">
        <v>0</v>
      </c>
      <c r="AF30" s="221">
        <v>0</v>
      </c>
      <c r="AG30" s="226">
        <v>0</v>
      </c>
      <c r="AH30" s="221">
        <v>0</v>
      </c>
      <c r="AI30" s="226">
        <v>0</v>
      </c>
      <c r="AJ30" s="221">
        <v>0</v>
      </c>
      <c r="AK30" s="226">
        <v>0</v>
      </c>
      <c r="AL30" s="226">
        <v>5.5899999999999998E-2</v>
      </c>
      <c r="AM30" s="226">
        <v>0</v>
      </c>
      <c r="AN30" s="226">
        <v>5.5899999999999998E-2</v>
      </c>
      <c r="AO30" s="221">
        <v>22</v>
      </c>
      <c r="AP30" s="226">
        <v>1</v>
      </c>
      <c r="AQ30" s="234">
        <v>2.5</v>
      </c>
      <c r="AR30" s="221">
        <v>22</v>
      </c>
      <c r="AS30" s="221">
        <v>19</v>
      </c>
      <c r="AT30" s="226">
        <v>0.86360000000000003</v>
      </c>
      <c r="AU30" s="234">
        <v>20</v>
      </c>
      <c r="AV30" s="234">
        <v>20</v>
      </c>
      <c r="AW30" s="234">
        <v>20</v>
      </c>
      <c r="AX30" s="234">
        <v>20</v>
      </c>
      <c r="AY30" s="234">
        <v>20</v>
      </c>
      <c r="AZ30" s="243">
        <v>19.95</v>
      </c>
      <c r="BA30" s="276"/>
      <c r="BB30" s="276"/>
      <c r="BC30" s="276">
        <v>20</v>
      </c>
      <c r="BD30" s="261" t="s">
        <v>78</v>
      </c>
      <c r="BE30" s="261">
        <v>0.84152495359207968</v>
      </c>
      <c r="BF30" s="277" t="s">
        <v>303</v>
      </c>
      <c r="BG30" s="278">
        <v>178435</v>
      </c>
      <c r="BH30" s="261" t="s">
        <v>79</v>
      </c>
      <c r="BI30" s="279">
        <v>3</v>
      </c>
      <c r="BJ30" s="261" t="s">
        <v>78</v>
      </c>
      <c r="BK30" s="261">
        <v>1</v>
      </c>
      <c r="BL30" s="261" t="s">
        <v>78</v>
      </c>
      <c r="BM30" s="261">
        <v>1</v>
      </c>
    </row>
    <row r="31" spans="1:65" x14ac:dyDescent="0.2">
      <c r="A31" s="275" t="s">
        <v>125</v>
      </c>
      <c r="B31" s="220" t="s">
        <v>158</v>
      </c>
      <c r="C31" s="220" t="s">
        <v>159</v>
      </c>
      <c r="D31" s="220" t="s">
        <v>158</v>
      </c>
      <c r="E31" s="220" t="s">
        <v>159</v>
      </c>
      <c r="F31" s="220"/>
      <c r="G31" s="219" t="s">
        <v>133</v>
      </c>
      <c r="H31" s="221">
        <v>56</v>
      </c>
      <c r="I31" s="221">
        <v>47</v>
      </c>
      <c r="J31" s="221">
        <v>44</v>
      </c>
      <c r="K31" s="221">
        <v>18</v>
      </c>
      <c r="L31" s="234">
        <v>0</v>
      </c>
      <c r="M31" s="221">
        <v>56</v>
      </c>
      <c r="N31" s="221">
        <v>47</v>
      </c>
      <c r="O31" s="226">
        <v>0.83930000000000005</v>
      </c>
      <c r="P31" s="221">
        <v>27</v>
      </c>
      <c r="Q31" s="221">
        <v>2</v>
      </c>
      <c r="R31" s="226">
        <v>7.4099999999999999E-2</v>
      </c>
      <c r="S31" s="221">
        <v>28</v>
      </c>
      <c r="T31" s="221">
        <v>13</v>
      </c>
      <c r="U31" s="226">
        <v>0.46429999999999999</v>
      </c>
      <c r="V31" s="221">
        <v>28</v>
      </c>
      <c r="W31" s="221">
        <v>10</v>
      </c>
      <c r="X31" s="226">
        <v>0.35709999999999997</v>
      </c>
      <c r="Y31" s="221">
        <v>44</v>
      </c>
      <c r="Z31" s="221">
        <v>32</v>
      </c>
      <c r="AA31" s="226">
        <v>0.72729999999999995</v>
      </c>
      <c r="AB31" s="221">
        <v>9</v>
      </c>
      <c r="AC31" s="234">
        <v>0</v>
      </c>
      <c r="AD31" s="221">
        <v>0</v>
      </c>
      <c r="AE31" s="226">
        <v>0</v>
      </c>
      <c r="AF31" s="221">
        <v>0</v>
      </c>
      <c r="AG31" s="226">
        <v>0</v>
      </c>
      <c r="AH31" s="221">
        <v>0</v>
      </c>
      <c r="AI31" s="226">
        <v>0</v>
      </c>
      <c r="AJ31" s="221">
        <v>0</v>
      </c>
      <c r="AK31" s="226">
        <v>0</v>
      </c>
      <c r="AL31" s="226">
        <v>1.4E-3</v>
      </c>
      <c r="AM31" s="226">
        <v>0</v>
      </c>
      <c r="AN31" s="226">
        <v>1.4E-3</v>
      </c>
      <c r="AO31" s="221">
        <v>47</v>
      </c>
      <c r="AP31" s="226">
        <v>0.83930000000000005</v>
      </c>
      <c r="AQ31" s="234">
        <v>1.94</v>
      </c>
      <c r="AR31" s="221">
        <v>44</v>
      </c>
      <c r="AS31" s="221">
        <v>33</v>
      </c>
      <c r="AT31" s="226">
        <v>0.75</v>
      </c>
      <c r="AU31" s="234">
        <v>21</v>
      </c>
      <c r="AV31" s="234">
        <v>27</v>
      </c>
      <c r="AW31" s="234">
        <v>20</v>
      </c>
      <c r="AX31" s="234">
        <v>17</v>
      </c>
      <c r="AY31" s="234">
        <v>21.25</v>
      </c>
      <c r="AZ31" s="243">
        <v>21.02</v>
      </c>
      <c r="BA31" s="276"/>
      <c r="BB31" s="276"/>
      <c r="BC31" s="276">
        <v>18</v>
      </c>
      <c r="BD31" s="261" t="s">
        <v>79</v>
      </c>
      <c r="BE31" s="261">
        <v>0.2596</v>
      </c>
      <c r="BF31" s="277" t="s">
        <v>305</v>
      </c>
      <c r="BG31" s="278">
        <v>201112</v>
      </c>
      <c r="BH31" s="261" t="s">
        <v>79</v>
      </c>
      <c r="BI31" s="279">
        <v>3</v>
      </c>
      <c r="BJ31" s="261" t="s">
        <v>79</v>
      </c>
      <c r="BK31" s="261">
        <v>1</v>
      </c>
      <c r="BL31" s="261" t="s">
        <v>78</v>
      </c>
      <c r="BM31" s="261">
        <v>0.88</v>
      </c>
    </row>
    <row r="32" spans="1:65" x14ac:dyDescent="0.2">
      <c r="A32" s="275" t="s">
        <v>125</v>
      </c>
      <c r="B32" s="218" t="s">
        <v>161</v>
      </c>
      <c r="C32" s="218" t="s">
        <v>46</v>
      </c>
      <c r="D32" s="218" t="s">
        <v>161</v>
      </c>
      <c r="E32" s="218" t="s">
        <v>46</v>
      </c>
      <c r="F32" s="218"/>
      <c r="G32" s="219" t="s">
        <v>133</v>
      </c>
      <c r="H32" s="221">
        <v>29</v>
      </c>
      <c r="I32" s="221">
        <v>10</v>
      </c>
      <c r="J32" s="221">
        <v>13</v>
      </c>
      <c r="K32" s="221">
        <v>0</v>
      </c>
      <c r="L32" s="234">
        <v>0</v>
      </c>
      <c r="M32" s="221">
        <v>29</v>
      </c>
      <c r="N32" s="221">
        <v>29</v>
      </c>
      <c r="O32" s="226">
        <v>1</v>
      </c>
      <c r="P32" s="221">
        <v>11</v>
      </c>
      <c r="Q32" s="221">
        <v>0</v>
      </c>
      <c r="R32" s="226">
        <v>0</v>
      </c>
      <c r="S32" s="221">
        <v>12</v>
      </c>
      <c r="T32" s="221">
        <v>9</v>
      </c>
      <c r="U32" s="226">
        <v>0.75</v>
      </c>
      <c r="V32" s="221">
        <v>12</v>
      </c>
      <c r="W32" s="221">
        <v>7</v>
      </c>
      <c r="X32" s="226">
        <v>0.58330000000000004</v>
      </c>
      <c r="Y32" s="221">
        <v>13</v>
      </c>
      <c r="Z32" s="221">
        <v>13</v>
      </c>
      <c r="AA32" s="226">
        <v>1</v>
      </c>
      <c r="AB32" s="221">
        <v>0</v>
      </c>
      <c r="AC32" s="234">
        <v>0</v>
      </c>
      <c r="AD32" s="221">
        <v>0</v>
      </c>
      <c r="AE32" s="226">
        <v>0</v>
      </c>
      <c r="AF32" s="221">
        <v>0</v>
      </c>
      <c r="AG32" s="226">
        <v>0</v>
      </c>
      <c r="AH32" s="221">
        <v>0</v>
      </c>
      <c r="AI32" s="226">
        <v>0</v>
      </c>
      <c r="AJ32" s="221">
        <v>0</v>
      </c>
      <c r="AK32" s="226">
        <v>0</v>
      </c>
      <c r="AL32" s="226">
        <v>0</v>
      </c>
      <c r="AM32" s="226">
        <v>0</v>
      </c>
      <c r="AN32" s="226">
        <v>0</v>
      </c>
      <c r="AO32" s="221">
        <v>14</v>
      </c>
      <c r="AP32" s="226">
        <v>0.48280000000000001</v>
      </c>
      <c r="AQ32" s="234">
        <v>1.57</v>
      </c>
      <c r="AR32" s="221">
        <v>13</v>
      </c>
      <c r="AS32" s="221">
        <v>11</v>
      </c>
      <c r="AT32" s="226">
        <v>0.84619999999999995</v>
      </c>
      <c r="AU32" s="234">
        <v>10</v>
      </c>
      <c r="AV32" s="234">
        <v>10</v>
      </c>
      <c r="AW32" s="234">
        <v>9</v>
      </c>
      <c r="AX32" s="234">
        <v>10</v>
      </c>
      <c r="AY32" s="234">
        <v>9.75</v>
      </c>
      <c r="AZ32" s="243">
        <v>9.7100000000000009</v>
      </c>
      <c r="BA32" s="276"/>
      <c r="BB32" s="276"/>
      <c r="BC32" s="276">
        <v>10</v>
      </c>
      <c r="BD32" s="261" t="s">
        <v>78</v>
      </c>
      <c r="BE32" s="261">
        <v>0.64297463776569685</v>
      </c>
      <c r="BF32" s="277" t="s">
        <v>303</v>
      </c>
      <c r="BG32" s="278">
        <v>154854</v>
      </c>
      <c r="BH32" s="261" t="s">
        <v>79</v>
      </c>
      <c r="BI32" s="279">
        <v>4.5</v>
      </c>
      <c r="BJ32" s="261" t="s">
        <v>79</v>
      </c>
      <c r="BK32" s="261">
        <v>1</v>
      </c>
      <c r="BL32" s="261" t="s">
        <v>78</v>
      </c>
      <c r="BM32" s="261">
        <v>1</v>
      </c>
    </row>
    <row r="33" spans="1:65" x14ac:dyDescent="0.2">
      <c r="A33" s="275" t="s">
        <v>125</v>
      </c>
      <c r="B33" s="218" t="s">
        <v>161</v>
      </c>
      <c r="C33" s="218" t="s">
        <v>47</v>
      </c>
      <c r="D33" s="218" t="s">
        <v>161</v>
      </c>
      <c r="E33" s="218" t="s">
        <v>47</v>
      </c>
      <c r="F33" s="218"/>
      <c r="G33" s="219" t="s">
        <v>133</v>
      </c>
      <c r="H33" s="221">
        <v>26</v>
      </c>
      <c r="I33" s="221">
        <v>12</v>
      </c>
      <c r="J33" s="221">
        <v>17</v>
      </c>
      <c r="K33" s="221">
        <v>7</v>
      </c>
      <c r="L33" s="234">
        <v>0</v>
      </c>
      <c r="M33" s="221">
        <v>26</v>
      </c>
      <c r="N33" s="221">
        <v>24</v>
      </c>
      <c r="O33" s="226">
        <v>0.92310000000000003</v>
      </c>
      <c r="P33" s="221">
        <v>13</v>
      </c>
      <c r="Q33" s="221">
        <v>1</v>
      </c>
      <c r="R33" s="226">
        <v>7.6899999999999996E-2</v>
      </c>
      <c r="S33" s="221">
        <v>14</v>
      </c>
      <c r="T33" s="221">
        <v>7</v>
      </c>
      <c r="U33" s="226">
        <v>0.5</v>
      </c>
      <c r="V33" s="221">
        <v>14</v>
      </c>
      <c r="W33" s="221">
        <v>6</v>
      </c>
      <c r="X33" s="226">
        <v>0.42859999999999998</v>
      </c>
      <c r="Y33" s="221">
        <v>17</v>
      </c>
      <c r="Z33" s="221">
        <v>17</v>
      </c>
      <c r="AA33" s="226">
        <v>1</v>
      </c>
      <c r="AB33" s="221">
        <v>5</v>
      </c>
      <c r="AC33" s="234">
        <v>0</v>
      </c>
      <c r="AD33" s="221">
        <v>0</v>
      </c>
      <c r="AE33" s="226">
        <v>0</v>
      </c>
      <c r="AF33" s="221">
        <v>0</v>
      </c>
      <c r="AG33" s="226">
        <v>0</v>
      </c>
      <c r="AH33" s="221">
        <v>0</v>
      </c>
      <c r="AI33" s="226">
        <v>0</v>
      </c>
      <c r="AJ33" s="221">
        <v>0</v>
      </c>
      <c r="AK33" s="226">
        <v>0</v>
      </c>
      <c r="AL33" s="226">
        <v>0</v>
      </c>
      <c r="AM33" s="226">
        <v>0</v>
      </c>
      <c r="AN33" s="226">
        <v>0</v>
      </c>
      <c r="AO33" s="221">
        <v>16</v>
      </c>
      <c r="AP33" s="226">
        <v>0.61539999999999995</v>
      </c>
      <c r="AQ33" s="234">
        <v>1.63</v>
      </c>
      <c r="AR33" s="221">
        <v>17</v>
      </c>
      <c r="AS33" s="221">
        <v>17</v>
      </c>
      <c r="AT33" s="226">
        <v>1</v>
      </c>
      <c r="AU33" s="234">
        <v>10</v>
      </c>
      <c r="AV33" s="234">
        <v>10</v>
      </c>
      <c r="AW33" s="234">
        <v>9</v>
      </c>
      <c r="AX33" s="234">
        <v>10</v>
      </c>
      <c r="AY33" s="234">
        <v>9.75</v>
      </c>
      <c r="AZ33" s="243">
        <v>9.61</v>
      </c>
      <c r="BA33" s="276"/>
      <c r="BB33" s="276"/>
      <c r="BC33" s="276">
        <v>11</v>
      </c>
      <c r="BD33" s="261" t="s">
        <v>78</v>
      </c>
      <c r="BE33" s="261">
        <v>0.51287287082886657</v>
      </c>
      <c r="BF33" s="277" t="s">
        <v>303</v>
      </c>
      <c r="BG33" s="278">
        <v>161745</v>
      </c>
      <c r="BH33" s="261" t="s">
        <v>79</v>
      </c>
      <c r="BI33" s="279">
        <v>4.5</v>
      </c>
      <c r="BJ33" s="261" t="s">
        <v>78</v>
      </c>
      <c r="BK33" s="261">
        <v>1</v>
      </c>
      <c r="BL33" s="261" t="s">
        <v>78</v>
      </c>
      <c r="BM33" s="261">
        <v>1</v>
      </c>
    </row>
    <row r="34" spans="1:65" ht="22.5" x14ac:dyDescent="0.2">
      <c r="A34" s="275" t="s">
        <v>125</v>
      </c>
      <c r="B34" s="218" t="s">
        <v>162</v>
      </c>
      <c r="C34" s="220" t="s">
        <v>207</v>
      </c>
      <c r="D34" s="218" t="s">
        <v>162</v>
      </c>
      <c r="E34" s="220" t="s">
        <v>207</v>
      </c>
      <c r="F34" s="220"/>
      <c r="G34" s="219" t="s">
        <v>133</v>
      </c>
      <c r="H34" s="221">
        <v>14</v>
      </c>
      <c r="I34" s="221">
        <v>9</v>
      </c>
      <c r="J34" s="221">
        <v>10</v>
      </c>
      <c r="K34" s="221">
        <v>6</v>
      </c>
      <c r="L34" s="234">
        <v>0</v>
      </c>
      <c r="M34" s="221">
        <v>14</v>
      </c>
      <c r="N34" s="221">
        <v>13</v>
      </c>
      <c r="O34" s="226">
        <v>0.92859999999999998</v>
      </c>
      <c r="P34" s="221">
        <v>7</v>
      </c>
      <c r="Q34" s="221">
        <v>4</v>
      </c>
      <c r="R34" s="226">
        <v>0.57140000000000002</v>
      </c>
      <c r="S34" s="221">
        <v>7</v>
      </c>
      <c r="T34" s="221">
        <v>1</v>
      </c>
      <c r="U34" s="226">
        <v>0.1429</v>
      </c>
      <c r="V34" s="221">
        <v>7</v>
      </c>
      <c r="W34" s="221">
        <v>5</v>
      </c>
      <c r="X34" s="226">
        <v>0.71430000000000005</v>
      </c>
      <c r="Y34" s="221">
        <v>10</v>
      </c>
      <c r="Z34" s="221">
        <v>7</v>
      </c>
      <c r="AA34" s="226">
        <v>0.7</v>
      </c>
      <c r="AB34" s="221">
        <v>5</v>
      </c>
      <c r="AC34" s="234">
        <v>0</v>
      </c>
      <c r="AD34" s="221">
        <v>0</v>
      </c>
      <c r="AE34" s="226">
        <v>0</v>
      </c>
      <c r="AF34" s="221">
        <v>0</v>
      </c>
      <c r="AG34" s="226">
        <v>0</v>
      </c>
      <c r="AH34" s="221">
        <v>0</v>
      </c>
      <c r="AI34" s="226">
        <v>0</v>
      </c>
      <c r="AJ34" s="221">
        <v>0</v>
      </c>
      <c r="AK34" s="226">
        <v>0</v>
      </c>
      <c r="AL34" s="226">
        <v>0</v>
      </c>
      <c r="AM34" s="226">
        <v>0</v>
      </c>
      <c r="AN34" s="226">
        <v>0</v>
      </c>
      <c r="AO34" s="221">
        <v>9</v>
      </c>
      <c r="AP34" s="226">
        <v>0.64290000000000003</v>
      </c>
      <c r="AQ34" s="234">
        <v>1.44</v>
      </c>
      <c r="AR34" s="221">
        <v>10</v>
      </c>
      <c r="AS34" s="221">
        <v>10</v>
      </c>
      <c r="AT34" s="226">
        <v>1</v>
      </c>
      <c r="AU34" s="234">
        <v>4</v>
      </c>
      <c r="AV34" s="234">
        <v>5</v>
      </c>
      <c r="AW34" s="234">
        <v>4</v>
      </c>
      <c r="AX34" s="234">
        <v>4</v>
      </c>
      <c r="AY34" s="234">
        <v>4.25</v>
      </c>
      <c r="AZ34" s="243">
        <v>4.3099999999999996</v>
      </c>
      <c r="BA34" s="276"/>
      <c r="BB34" s="276"/>
      <c r="BC34" s="276">
        <v>5</v>
      </c>
      <c r="BD34" s="261" t="s">
        <v>78</v>
      </c>
      <c r="BE34" s="261">
        <v>0.97301902468562096</v>
      </c>
      <c r="BF34" s="277" t="s">
        <v>303</v>
      </c>
      <c r="BG34" s="278">
        <v>72345</v>
      </c>
      <c r="BH34" s="261" t="s">
        <v>79</v>
      </c>
      <c r="BI34" s="279">
        <v>4.5</v>
      </c>
      <c r="BJ34" s="261" t="s">
        <v>78</v>
      </c>
      <c r="BK34" s="261">
        <v>1</v>
      </c>
      <c r="BL34" s="261" t="s">
        <v>79</v>
      </c>
      <c r="BM34" s="261">
        <v>1</v>
      </c>
    </row>
    <row r="35" spans="1:65" ht="22.5" x14ac:dyDescent="0.2">
      <c r="A35" s="275" t="s">
        <v>125</v>
      </c>
      <c r="B35" s="218" t="s">
        <v>162</v>
      </c>
      <c r="C35" s="220" t="s">
        <v>206</v>
      </c>
      <c r="D35" s="218" t="s">
        <v>162</v>
      </c>
      <c r="E35" s="220" t="s">
        <v>206</v>
      </c>
      <c r="F35" s="220"/>
      <c r="G35" s="219" t="s">
        <v>38</v>
      </c>
      <c r="H35" s="221">
        <v>25</v>
      </c>
      <c r="I35" s="221">
        <v>12</v>
      </c>
      <c r="J35" s="221">
        <v>15</v>
      </c>
      <c r="K35" s="221">
        <v>17</v>
      </c>
      <c r="L35" s="234">
        <v>347.76</v>
      </c>
      <c r="M35" s="221">
        <v>17</v>
      </c>
      <c r="N35" s="221">
        <v>13</v>
      </c>
      <c r="O35" s="226">
        <v>0.76470000000000005</v>
      </c>
      <c r="P35" s="221">
        <v>10</v>
      </c>
      <c r="Q35" s="221">
        <v>4</v>
      </c>
      <c r="R35" s="226">
        <v>0.4</v>
      </c>
      <c r="S35" s="221">
        <v>10</v>
      </c>
      <c r="T35" s="221">
        <v>1</v>
      </c>
      <c r="U35" s="226">
        <v>0.1</v>
      </c>
      <c r="V35" s="221">
        <v>10</v>
      </c>
      <c r="W35" s="221">
        <v>4</v>
      </c>
      <c r="X35" s="226">
        <v>0.4</v>
      </c>
      <c r="Y35" s="221">
        <v>15</v>
      </c>
      <c r="Z35" s="221">
        <v>12</v>
      </c>
      <c r="AA35" s="226">
        <v>0.8</v>
      </c>
      <c r="AB35" s="221">
        <v>13</v>
      </c>
      <c r="AC35" s="234">
        <v>14</v>
      </c>
      <c r="AD35" s="221">
        <v>4</v>
      </c>
      <c r="AE35" s="226">
        <v>0.30769999999999997</v>
      </c>
      <c r="AF35" s="221">
        <v>0</v>
      </c>
      <c r="AG35" s="226">
        <v>0</v>
      </c>
      <c r="AH35" s="221">
        <v>0</v>
      </c>
      <c r="AI35" s="226">
        <v>0</v>
      </c>
      <c r="AJ35" s="221">
        <v>4</v>
      </c>
      <c r="AK35" s="226">
        <v>0.30769999999999997</v>
      </c>
      <c r="AL35" s="226">
        <v>3.0999999999999999E-3</v>
      </c>
      <c r="AM35" s="226">
        <v>0</v>
      </c>
      <c r="AN35" s="226">
        <v>3.0999999999999999E-3</v>
      </c>
      <c r="AO35" s="221">
        <v>10</v>
      </c>
      <c r="AP35" s="226">
        <v>0.4</v>
      </c>
      <c r="AQ35" s="234">
        <v>1.7</v>
      </c>
      <c r="AR35" s="221">
        <v>15</v>
      </c>
      <c r="AS35" s="221">
        <v>15</v>
      </c>
      <c r="AT35" s="226">
        <v>1</v>
      </c>
      <c r="AU35" s="234">
        <v>6</v>
      </c>
      <c r="AV35" s="234">
        <v>5</v>
      </c>
      <c r="AW35" s="234">
        <v>6</v>
      </c>
      <c r="AX35" s="234">
        <v>5</v>
      </c>
      <c r="AY35" s="234">
        <v>5.5</v>
      </c>
      <c r="AZ35" s="243">
        <v>5.53</v>
      </c>
      <c r="BA35" s="276"/>
      <c r="BB35" s="276"/>
      <c r="BC35" s="276">
        <v>6</v>
      </c>
      <c r="BD35" s="261"/>
      <c r="BE35" s="261">
        <v>0</v>
      </c>
      <c r="BF35" s="277" t="s">
        <v>303</v>
      </c>
      <c r="BG35" s="278">
        <v>72157</v>
      </c>
      <c r="BH35" s="261" t="s">
        <v>79</v>
      </c>
      <c r="BI35" s="279" t="s">
        <v>310</v>
      </c>
      <c r="BJ35" s="261" t="s">
        <v>79</v>
      </c>
      <c r="BK35" s="261" t="s">
        <v>308</v>
      </c>
      <c r="BL35" s="261"/>
      <c r="BM35" s="261">
        <v>1</v>
      </c>
    </row>
    <row r="36" spans="1:65" x14ac:dyDescent="0.2">
      <c r="A36" s="275" t="s">
        <v>125</v>
      </c>
      <c r="B36" s="220" t="s">
        <v>163</v>
      </c>
      <c r="C36" s="218" t="s">
        <v>164</v>
      </c>
      <c r="D36" s="220" t="s">
        <v>163</v>
      </c>
      <c r="E36" s="218" t="s">
        <v>164</v>
      </c>
      <c r="F36" s="218"/>
      <c r="G36" s="219" t="s">
        <v>38</v>
      </c>
      <c r="H36" s="221">
        <v>16</v>
      </c>
      <c r="I36" s="221">
        <v>5</v>
      </c>
      <c r="J36" s="221">
        <v>8</v>
      </c>
      <c r="K36" s="221">
        <v>7</v>
      </c>
      <c r="L36" s="234">
        <v>393.06</v>
      </c>
      <c r="M36" s="221">
        <v>7</v>
      </c>
      <c r="N36" s="221">
        <v>7</v>
      </c>
      <c r="O36" s="226">
        <v>1</v>
      </c>
      <c r="P36" s="221">
        <v>5</v>
      </c>
      <c r="Q36" s="221">
        <v>2</v>
      </c>
      <c r="R36" s="226">
        <v>0.4</v>
      </c>
      <c r="S36" s="221">
        <v>5</v>
      </c>
      <c r="T36" s="221">
        <v>0</v>
      </c>
      <c r="U36" s="226">
        <v>0</v>
      </c>
      <c r="V36" s="221">
        <v>5</v>
      </c>
      <c r="W36" s="221">
        <v>2</v>
      </c>
      <c r="X36" s="226">
        <v>0.4</v>
      </c>
      <c r="Y36" s="221">
        <v>8</v>
      </c>
      <c r="Z36" s="221">
        <v>7</v>
      </c>
      <c r="AA36" s="226">
        <v>0.875</v>
      </c>
      <c r="AB36" s="221">
        <v>7</v>
      </c>
      <c r="AC36" s="234">
        <v>16.71</v>
      </c>
      <c r="AD36" s="221">
        <v>0</v>
      </c>
      <c r="AE36" s="226">
        <v>0</v>
      </c>
      <c r="AF36" s="221">
        <v>0</v>
      </c>
      <c r="AG36" s="226">
        <v>0</v>
      </c>
      <c r="AH36" s="221">
        <v>0</v>
      </c>
      <c r="AI36" s="226">
        <v>0</v>
      </c>
      <c r="AJ36" s="221">
        <v>0</v>
      </c>
      <c r="AK36" s="226">
        <v>0</v>
      </c>
      <c r="AL36" s="226">
        <v>0</v>
      </c>
      <c r="AM36" s="226">
        <v>0</v>
      </c>
      <c r="AN36" s="226">
        <v>0</v>
      </c>
      <c r="AO36" s="221">
        <v>1</v>
      </c>
      <c r="AP36" s="226">
        <v>6.25E-2</v>
      </c>
      <c r="AQ36" s="234">
        <v>1</v>
      </c>
      <c r="AR36" s="221">
        <v>8</v>
      </c>
      <c r="AS36" s="221">
        <v>3</v>
      </c>
      <c r="AT36" s="226">
        <v>0.375</v>
      </c>
      <c r="AU36" s="234">
        <v>3</v>
      </c>
      <c r="AV36" s="234">
        <v>2</v>
      </c>
      <c r="AW36" s="234">
        <v>3</v>
      </c>
      <c r="AX36" s="234">
        <v>3</v>
      </c>
      <c r="AY36" s="234">
        <v>2.75</v>
      </c>
      <c r="AZ36" s="243">
        <v>2.91</v>
      </c>
      <c r="BA36" s="276"/>
      <c r="BB36" s="276"/>
      <c r="BC36" s="276">
        <v>3</v>
      </c>
      <c r="BD36" s="261" t="s">
        <v>79</v>
      </c>
      <c r="BE36" s="261">
        <v>0.84206572769953048</v>
      </c>
      <c r="BF36" s="277" t="s">
        <v>303</v>
      </c>
      <c r="BG36" s="278">
        <v>26625</v>
      </c>
      <c r="BH36" s="261" t="s">
        <v>79</v>
      </c>
      <c r="BI36" s="279">
        <v>1.5</v>
      </c>
      <c r="BJ36" s="261" t="s">
        <v>78</v>
      </c>
      <c r="BK36" s="261" t="s">
        <v>308</v>
      </c>
      <c r="BL36" s="261" t="s">
        <v>78</v>
      </c>
      <c r="BM36" s="261">
        <v>0.66669999999999996</v>
      </c>
    </row>
    <row r="37" spans="1:65" x14ac:dyDescent="0.2">
      <c r="A37" s="275" t="s">
        <v>125</v>
      </c>
      <c r="B37" s="218" t="s">
        <v>165</v>
      </c>
      <c r="C37" s="218" t="s">
        <v>166</v>
      </c>
      <c r="D37" s="218" t="s">
        <v>165</v>
      </c>
      <c r="E37" s="218" t="s">
        <v>166</v>
      </c>
      <c r="F37" s="218"/>
      <c r="G37" s="219" t="s">
        <v>133</v>
      </c>
      <c r="H37" s="221">
        <v>13</v>
      </c>
      <c r="I37" s="221">
        <v>13</v>
      </c>
      <c r="J37" s="221">
        <v>13</v>
      </c>
      <c r="K37" s="221">
        <v>2</v>
      </c>
      <c r="L37" s="234">
        <v>0</v>
      </c>
      <c r="M37" s="221">
        <v>13</v>
      </c>
      <c r="N37" s="221">
        <v>13</v>
      </c>
      <c r="O37" s="226">
        <v>1</v>
      </c>
      <c r="P37" s="221">
        <v>10</v>
      </c>
      <c r="Q37" s="221">
        <v>1</v>
      </c>
      <c r="R37" s="226">
        <v>0.1</v>
      </c>
      <c r="S37" s="221">
        <v>10</v>
      </c>
      <c r="T37" s="221">
        <v>2</v>
      </c>
      <c r="U37" s="226">
        <v>0.2</v>
      </c>
      <c r="V37" s="221">
        <v>10</v>
      </c>
      <c r="W37" s="221">
        <v>2</v>
      </c>
      <c r="X37" s="226">
        <v>0.2</v>
      </c>
      <c r="Y37" s="221">
        <v>13</v>
      </c>
      <c r="Z37" s="221">
        <v>13</v>
      </c>
      <c r="AA37" s="226">
        <v>1</v>
      </c>
      <c r="AB37" s="221">
        <v>2</v>
      </c>
      <c r="AC37" s="234">
        <v>0</v>
      </c>
      <c r="AD37" s="221">
        <v>0</v>
      </c>
      <c r="AE37" s="226">
        <v>0</v>
      </c>
      <c r="AF37" s="221">
        <v>0</v>
      </c>
      <c r="AG37" s="226">
        <v>0</v>
      </c>
      <c r="AH37" s="221">
        <v>0</v>
      </c>
      <c r="AI37" s="226">
        <v>0</v>
      </c>
      <c r="AJ37" s="221">
        <v>0</v>
      </c>
      <c r="AK37" s="226">
        <v>0</v>
      </c>
      <c r="AL37" s="226">
        <v>1.18E-2</v>
      </c>
      <c r="AM37" s="226">
        <v>2.3699999999999999E-2</v>
      </c>
      <c r="AN37" s="226">
        <v>3.5499999999999997E-2</v>
      </c>
      <c r="AO37" s="221">
        <v>13</v>
      </c>
      <c r="AP37" s="226">
        <v>1</v>
      </c>
      <c r="AQ37" s="234">
        <v>1.1499999999999999</v>
      </c>
      <c r="AR37" s="221">
        <v>13</v>
      </c>
      <c r="AS37" s="221">
        <v>13</v>
      </c>
      <c r="AT37" s="226">
        <v>1</v>
      </c>
      <c r="AU37" s="234">
        <v>10</v>
      </c>
      <c r="AV37" s="234">
        <v>11</v>
      </c>
      <c r="AW37" s="234">
        <v>10</v>
      </c>
      <c r="AX37" s="234">
        <v>9</v>
      </c>
      <c r="AY37" s="234">
        <v>10</v>
      </c>
      <c r="AZ37" s="243">
        <v>10.07</v>
      </c>
      <c r="BA37" s="276"/>
      <c r="BB37" s="276"/>
      <c r="BC37" s="276">
        <v>10</v>
      </c>
      <c r="BD37" s="261" t="s">
        <v>78</v>
      </c>
      <c r="BE37" s="261">
        <v>0.89</v>
      </c>
      <c r="BF37" s="277" t="s">
        <v>303</v>
      </c>
      <c r="BG37" s="278">
        <v>123144</v>
      </c>
      <c r="BH37" s="261" t="s">
        <v>79</v>
      </c>
      <c r="BI37" s="279">
        <v>6</v>
      </c>
      <c r="BJ37" s="261" t="s">
        <v>79</v>
      </c>
      <c r="BK37" s="261">
        <v>1</v>
      </c>
      <c r="BL37" s="261" t="s">
        <v>78</v>
      </c>
      <c r="BM37" s="261">
        <v>0.16669999999999999</v>
      </c>
    </row>
    <row r="38" spans="1:65" x14ac:dyDescent="0.2">
      <c r="A38" s="275" t="s">
        <v>125</v>
      </c>
      <c r="B38" s="218" t="s">
        <v>48</v>
      </c>
      <c r="C38" s="220" t="s">
        <v>167</v>
      </c>
      <c r="D38" s="218" t="s">
        <v>48</v>
      </c>
      <c r="E38" s="220" t="s">
        <v>167</v>
      </c>
      <c r="F38" s="220"/>
      <c r="G38" s="219" t="s">
        <v>124</v>
      </c>
      <c r="H38" s="221">
        <v>39</v>
      </c>
      <c r="I38" s="221">
        <v>39</v>
      </c>
      <c r="J38" s="221">
        <v>39</v>
      </c>
      <c r="K38" s="221">
        <v>5</v>
      </c>
      <c r="L38" s="234">
        <v>0</v>
      </c>
      <c r="M38" s="221">
        <v>4</v>
      </c>
      <c r="N38" s="221">
        <v>4</v>
      </c>
      <c r="O38" s="226">
        <v>1</v>
      </c>
      <c r="P38" s="221">
        <v>29</v>
      </c>
      <c r="Q38" s="221">
        <v>2</v>
      </c>
      <c r="R38" s="226">
        <v>6.9000000000000006E-2</v>
      </c>
      <c r="S38" s="221">
        <v>31</v>
      </c>
      <c r="T38" s="221">
        <v>17</v>
      </c>
      <c r="U38" s="226">
        <v>0.5484</v>
      </c>
      <c r="V38" s="221">
        <v>31</v>
      </c>
      <c r="W38" s="221">
        <v>19</v>
      </c>
      <c r="X38" s="226">
        <v>0.6129</v>
      </c>
      <c r="Y38" s="221">
        <v>39</v>
      </c>
      <c r="Z38" s="221">
        <v>27</v>
      </c>
      <c r="AA38" s="226">
        <v>0.69230000000000003</v>
      </c>
      <c r="AB38" s="221">
        <v>4</v>
      </c>
      <c r="AC38" s="234">
        <v>0</v>
      </c>
      <c r="AD38" s="221">
        <v>0</v>
      </c>
      <c r="AE38" s="226">
        <v>0</v>
      </c>
      <c r="AF38" s="221">
        <v>0</v>
      </c>
      <c r="AG38" s="226">
        <v>0</v>
      </c>
      <c r="AH38" s="221">
        <v>0</v>
      </c>
      <c r="AI38" s="226">
        <v>0</v>
      </c>
      <c r="AJ38" s="221">
        <v>0</v>
      </c>
      <c r="AK38" s="226">
        <v>0</v>
      </c>
      <c r="AL38" s="226">
        <v>5.7200000000000001E-2</v>
      </c>
      <c r="AM38" s="226">
        <v>2E-3</v>
      </c>
      <c r="AN38" s="226">
        <v>5.9200000000000003E-2</v>
      </c>
      <c r="AO38" s="221">
        <v>39</v>
      </c>
      <c r="AP38" s="226">
        <v>1</v>
      </c>
      <c r="AQ38" s="234">
        <v>2.0499999999999998</v>
      </c>
      <c r="AR38" s="221">
        <v>39</v>
      </c>
      <c r="AS38" s="221">
        <v>38</v>
      </c>
      <c r="AT38" s="226">
        <v>0.97440000000000004</v>
      </c>
      <c r="AU38" s="234">
        <v>36</v>
      </c>
      <c r="AV38" s="234">
        <v>34</v>
      </c>
      <c r="AW38" s="234">
        <v>30</v>
      </c>
      <c r="AX38" s="234">
        <v>36</v>
      </c>
      <c r="AY38" s="234">
        <v>34</v>
      </c>
      <c r="AZ38" s="243">
        <v>33.39</v>
      </c>
      <c r="BA38" s="276"/>
      <c r="BB38" s="276"/>
      <c r="BC38" s="276">
        <v>37</v>
      </c>
      <c r="BD38" s="261" t="s">
        <v>78</v>
      </c>
      <c r="BE38" s="261">
        <v>0.97112079958223529</v>
      </c>
      <c r="BF38" s="277" t="s">
        <v>303</v>
      </c>
      <c r="BG38" s="278">
        <v>97559</v>
      </c>
      <c r="BH38" s="261" t="s">
        <v>79</v>
      </c>
      <c r="BI38" s="279">
        <v>4.5</v>
      </c>
      <c r="BJ38" s="261" t="s">
        <v>78</v>
      </c>
      <c r="BK38" s="261" t="s">
        <v>308</v>
      </c>
      <c r="BL38" s="261" t="s">
        <v>78</v>
      </c>
      <c r="BM38" s="261">
        <v>1</v>
      </c>
    </row>
    <row r="39" spans="1:65" x14ac:dyDescent="0.2">
      <c r="A39" s="275" t="s">
        <v>125</v>
      </c>
      <c r="B39" s="218" t="s">
        <v>48</v>
      </c>
      <c r="C39" s="218" t="s">
        <v>171</v>
      </c>
      <c r="D39" s="218" t="s">
        <v>48</v>
      </c>
      <c r="E39" s="218" t="s">
        <v>171</v>
      </c>
      <c r="F39" s="218"/>
      <c r="G39" s="219" t="s">
        <v>133</v>
      </c>
      <c r="H39" s="221">
        <v>27</v>
      </c>
      <c r="I39" s="221">
        <v>12</v>
      </c>
      <c r="J39" s="221">
        <v>13</v>
      </c>
      <c r="K39" s="221">
        <v>0</v>
      </c>
      <c r="L39" s="234">
        <v>0</v>
      </c>
      <c r="M39" s="221">
        <v>27</v>
      </c>
      <c r="N39" s="221">
        <v>27</v>
      </c>
      <c r="O39" s="226">
        <v>1</v>
      </c>
      <c r="P39" s="221">
        <v>2</v>
      </c>
      <c r="Q39" s="221">
        <v>0</v>
      </c>
      <c r="R39" s="226">
        <v>0</v>
      </c>
      <c r="S39" s="221">
        <v>2</v>
      </c>
      <c r="T39" s="221">
        <v>2</v>
      </c>
      <c r="U39" s="226">
        <v>1</v>
      </c>
      <c r="V39" s="221">
        <v>2</v>
      </c>
      <c r="W39" s="221">
        <v>1</v>
      </c>
      <c r="X39" s="226">
        <v>0.5</v>
      </c>
      <c r="Y39" s="221">
        <v>13</v>
      </c>
      <c r="Z39" s="221">
        <v>12</v>
      </c>
      <c r="AA39" s="226">
        <v>0.92310000000000003</v>
      </c>
      <c r="AB39" s="221">
        <v>0</v>
      </c>
      <c r="AC39" s="234">
        <v>0</v>
      </c>
      <c r="AD39" s="221">
        <v>0</v>
      </c>
      <c r="AE39" s="226">
        <v>0</v>
      </c>
      <c r="AF39" s="221">
        <v>0</v>
      </c>
      <c r="AG39" s="226">
        <v>0</v>
      </c>
      <c r="AH39" s="221">
        <v>0</v>
      </c>
      <c r="AI39" s="226">
        <v>0</v>
      </c>
      <c r="AJ39" s="221">
        <v>0</v>
      </c>
      <c r="AK39" s="226">
        <v>0</v>
      </c>
      <c r="AL39" s="226">
        <v>8.5000000000000006E-3</v>
      </c>
      <c r="AM39" s="226">
        <v>5.7000000000000002E-3</v>
      </c>
      <c r="AN39" s="226">
        <v>1.4200000000000001E-2</v>
      </c>
      <c r="AO39" s="221">
        <v>12</v>
      </c>
      <c r="AP39" s="226">
        <v>0.44440000000000002</v>
      </c>
      <c r="AQ39" s="234">
        <v>1.08</v>
      </c>
      <c r="AR39" s="221">
        <v>13</v>
      </c>
      <c r="AS39" s="221">
        <v>12</v>
      </c>
      <c r="AT39" s="226">
        <v>0.92310000000000003</v>
      </c>
      <c r="AU39" s="234">
        <v>12</v>
      </c>
      <c r="AV39" s="234">
        <v>12</v>
      </c>
      <c r="AW39" s="234">
        <v>5</v>
      </c>
      <c r="AX39" s="234">
        <v>9</v>
      </c>
      <c r="AY39" s="234">
        <v>9.5</v>
      </c>
      <c r="AZ39" s="243">
        <v>8.3699999999999992</v>
      </c>
      <c r="BA39" s="276"/>
      <c r="BB39" s="276"/>
      <c r="BC39" s="276">
        <v>12</v>
      </c>
      <c r="BD39" s="261" t="s">
        <v>78</v>
      </c>
      <c r="BE39" s="261">
        <v>0.38005470497560301</v>
      </c>
      <c r="BF39" s="277" t="s">
        <v>303</v>
      </c>
      <c r="BG39" s="278">
        <v>176735</v>
      </c>
      <c r="BH39" s="261" t="s">
        <v>79</v>
      </c>
      <c r="BI39" s="279">
        <v>6</v>
      </c>
      <c r="BJ39" s="261" t="s">
        <v>78</v>
      </c>
      <c r="BK39" s="261">
        <v>1</v>
      </c>
      <c r="BL39" s="261" t="s">
        <v>78</v>
      </c>
      <c r="BM39" s="261">
        <v>1</v>
      </c>
    </row>
    <row r="40" spans="1:65" x14ac:dyDescent="0.2">
      <c r="A40" s="275" t="s">
        <v>125</v>
      </c>
      <c r="B40" s="255" t="s">
        <v>48</v>
      </c>
      <c r="C40" s="218" t="s">
        <v>170</v>
      </c>
      <c r="D40" s="255" t="s">
        <v>48</v>
      </c>
      <c r="E40" s="218" t="s">
        <v>170</v>
      </c>
      <c r="F40" s="218"/>
      <c r="G40" s="219" t="s">
        <v>133</v>
      </c>
      <c r="H40" s="221">
        <v>24</v>
      </c>
      <c r="I40" s="221">
        <v>13</v>
      </c>
      <c r="J40" s="221">
        <v>14</v>
      </c>
      <c r="K40" s="222">
        <v>0</v>
      </c>
      <c r="L40" s="234">
        <v>0</v>
      </c>
      <c r="M40" s="221">
        <v>24</v>
      </c>
      <c r="N40" s="221">
        <v>24</v>
      </c>
      <c r="O40" s="226">
        <v>1</v>
      </c>
      <c r="P40" s="222">
        <v>2</v>
      </c>
      <c r="Q40" s="222">
        <v>0</v>
      </c>
      <c r="R40" s="226">
        <v>0</v>
      </c>
      <c r="S40" s="222">
        <v>2</v>
      </c>
      <c r="T40" s="222">
        <v>0</v>
      </c>
      <c r="U40" s="226">
        <v>0</v>
      </c>
      <c r="V40" s="222">
        <v>2</v>
      </c>
      <c r="W40" s="222">
        <v>0</v>
      </c>
      <c r="X40" s="226">
        <v>0</v>
      </c>
      <c r="Y40" s="221">
        <v>14</v>
      </c>
      <c r="Z40" s="222">
        <v>12</v>
      </c>
      <c r="AA40" s="226">
        <v>0.85709999999999997</v>
      </c>
      <c r="AB40" s="221">
        <v>0</v>
      </c>
      <c r="AC40" s="234">
        <v>0</v>
      </c>
      <c r="AD40" s="221">
        <v>0</v>
      </c>
      <c r="AE40" s="226">
        <v>0</v>
      </c>
      <c r="AF40" s="221">
        <v>0</v>
      </c>
      <c r="AG40" s="226">
        <v>0</v>
      </c>
      <c r="AH40" s="221">
        <v>0</v>
      </c>
      <c r="AI40" s="226">
        <v>0</v>
      </c>
      <c r="AJ40" s="221">
        <v>0</v>
      </c>
      <c r="AK40" s="226">
        <v>0</v>
      </c>
      <c r="AL40" s="226">
        <v>1.2800000000000001E-2</v>
      </c>
      <c r="AM40" s="226">
        <v>0</v>
      </c>
      <c r="AN40" s="226">
        <v>1.2800000000000001E-2</v>
      </c>
      <c r="AO40" s="221">
        <v>14</v>
      </c>
      <c r="AP40" s="226">
        <v>0.58330000000000004</v>
      </c>
      <c r="AQ40" s="234">
        <v>1.21</v>
      </c>
      <c r="AR40" s="221">
        <v>14</v>
      </c>
      <c r="AS40" s="221">
        <v>14</v>
      </c>
      <c r="AT40" s="226">
        <v>1</v>
      </c>
      <c r="AU40" s="234">
        <v>11</v>
      </c>
      <c r="AV40" s="234">
        <v>13</v>
      </c>
      <c r="AW40" s="234">
        <v>4</v>
      </c>
      <c r="AX40" s="234">
        <v>7</v>
      </c>
      <c r="AY40" s="234">
        <v>8.75</v>
      </c>
      <c r="AZ40" s="243">
        <v>7.68</v>
      </c>
      <c r="BA40" s="276"/>
      <c r="BB40" s="276"/>
      <c r="BC40" s="276">
        <v>13</v>
      </c>
      <c r="BD40" s="261" t="s">
        <v>78</v>
      </c>
      <c r="BE40" s="261">
        <v>0.39039598695976752</v>
      </c>
      <c r="BF40" s="277" t="s">
        <v>303</v>
      </c>
      <c r="BG40" s="278">
        <v>190634</v>
      </c>
      <c r="BH40" s="261" t="s">
        <v>79</v>
      </c>
      <c r="BI40" s="279">
        <v>6</v>
      </c>
      <c r="BJ40" s="261" t="s">
        <v>78</v>
      </c>
      <c r="BK40" s="261">
        <v>1</v>
      </c>
      <c r="BL40" s="261" t="s">
        <v>78</v>
      </c>
      <c r="BM40" s="261">
        <v>1</v>
      </c>
    </row>
    <row r="41" spans="1:65" x14ac:dyDescent="0.2">
      <c r="A41" s="275" t="s">
        <v>125</v>
      </c>
      <c r="B41" s="218" t="s">
        <v>48</v>
      </c>
      <c r="C41" s="220" t="s">
        <v>169</v>
      </c>
      <c r="D41" s="218" t="s">
        <v>48</v>
      </c>
      <c r="E41" s="220" t="s">
        <v>169</v>
      </c>
      <c r="F41" s="220"/>
      <c r="G41" s="219" t="s">
        <v>133</v>
      </c>
      <c r="H41" s="221">
        <v>59</v>
      </c>
      <c r="I41" s="221">
        <v>21</v>
      </c>
      <c r="J41" s="221">
        <v>24</v>
      </c>
      <c r="K41" s="221">
        <v>9</v>
      </c>
      <c r="L41" s="234">
        <v>0</v>
      </c>
      <c r="M41" s="221">
        <v>59</v>
      </c>
      <c r="N41" s="221">
        <v>58</v>
      </c>
      <c r="O41" s="226">
        <v>0.98309999999999997</v>
      </c>
      <c r="P41" s="221">
        <v>23</v>
      </c>
      <c r="Q41" s="221">
        <v>4</v>
      </c>
      <c r="R41" s="226">
        <v>0.1739</v>
      </c>
      <c r="S41" s="221">
        <v>24</v>
      </c>
      <c r="T41" s="221">
        <v>6</v>
      </c>
      <c r="U41" s="226">
        <v>0.25</v>
      </c>
      <c r="V41" s="221">
        <v>24</v>
      </c>
      <c r="W41" s="221">
        <v>12</v>
      </c>
      <c r="X41" s="226">
        <v>0.5</v>
      </c>
      <c r="Y41" s="221">
        <v>24</v>
      </c>
      <c r="Z41" s="221">
        <v>22</v>
      </c>
      <c r="AA41" s="226">
        <v>0.91669999999999996</v>
      </c>
      <c r="AB41" s="221">
        <v>8</v>
      </c>
      <c r="AC41" s="234">
        <v>0</v>
      </c>
      <c r="AD41" s="221">
        <v>0</v>
      </c>
      <c r="AE41" s="226">
        <v>0</v>
      </c>
      <c r="AF41" s="221">
        <v>0</v>
      </c>
      <c r="AG41" s="226">
        <v>0</v>
      </c>
      <c r="AH41" s="221">
        <v>0</v>
      </c>
      <c r="AI41" s="226">
        <v>0</v>
      </c>
      <c r="AJ41" s="221">
        <v>0</v>
      </c>
      <c r="AK41" s="226">
        <v>0</v>
      </c>
      <c r="AL41" s="226">
        <v>2.87E-2</v>
      </c>
      <c r="AM41" s="226">
        <v>0</v>
      </c>
      <c r="AN41" s="226">
        <v>2.87E-2</v>
      </c>
      <c r="AO41" s="221">
        <v>28</v>
      </c>
      <c r="AP41" s="226">
        <v>0.47460000000000002</v>
      </c>
      <c r="AQ41" s="234">
        <v>1.36</v>
      </c>
      <c r="AR41" s="221">
        <v>24</v>
      </c>
      <c r="AS41" s="221">
        <v>23</v>
      </c>
      <c r="AT41" s="226">
        <v>0.95830000000000004</v>
      </c>
      <c r="AU41" s="234">
        <v>20</v>
      </c>
      <c r="AV41" s="234">
        <v>17</v>
      </c>
      <c r="AW41" s="234">
        <v>20</v>
      </c>
      <c r="AX41" s="234">
        <v>20</v>
      </c>
      <c r="AY41" s="234">
        <v>19.25</v>
      </c>
      <c r="AZ41" s="243">
        <v>19.510000000000002</v>
      </c>
      <c r="BA41" s="276"/>
      <c r="BB41" s="276"/>
      <c r="BC41" s="276">
        <v>18</v>
      </c>
      <c r="BD41" s="261" t="s">
        <v>78</v>
      </c>
      <c r="BE41" s="261">
        <v>0.98640983780190727</v>
      </c>
      <c r="BF41" s="277" t="s">
        <v>303</v>
      </c>
      <c r="BG41" s="278">
        <v>280284</v>
      </c>
      <c r="BH41" s="261" t="s">
        <v>79</v>
      </c>
      <c r="BI41" s="279">
        <v>4.5</v>
      </c>
      <c r="BJ41" s="261" t="s">
        <v>78</v>
      </c>
      <c r="BK41" s="261">
        <v>1</v>
      </c>
      <c r="BL41" s="261" t="s">
        <v>78</v>
      </c>
      <c r="BM41" s="261">
        <v>1</v>
      </c>
    </row>
    <row r="42" spans="1:65" x14ac:dyDescent="0.2">
      <c r="A42" s="275" t="s">
        <v>125</v>
      </c>
      <c r="B42" s="218" t="s">
        <v>48</v>
      </c>
      <c r="C42" s="218" t="s">
        <v>168</v>
      </c>
      <c r="D42" s="218" t="s">
        <v>48</v>
      </c>
      <c r="E42" s="218" t="s">
        <v>168</v>
      </c>
      <c r="F42" s="218"/>
      <c r="G42" s="219" t="s">
        <v>133</v>
      </c>
      <c r="H42" s="221">
        <v>24</v>
      </c>
      <c r="I42" s="221">
        <v>24</v>
      </c>
      <c r="J42" s="221">
        <v>24</v>
      </c>
      <c r="K42" s="221">
        <v>3</v>
      </c>
      <c r="L42" s="234">
        <v>0</v>
      </c>
      <c r="M42" s="221">
        <v>24</v>
      </c>
      <c r="N42" s="221">
        <v>21</v>
      </c>
      <c r="O42" s="226">
        <v>0.875</v>
      </c>
      <c r="P42" s="221">
        <v>21</v>
      </c>
      <c r="Q42" s="221">
        <v>1</v>
      </c>
      <c r="R42" s="226">
        <v>4.7600000000000003E-2</v>
      </c>
      <c r="S42" s="221">
        <v>21</v>
      </c>
      <c r="T42" s="221">
        <v>12</v>
      </c>
      <c r="U42" s="226">
        <v>0.57140000000000002</v>
      </c>
      <c r="V42" s="221">
        <v>21</v>
      </c>
      <c r="W42" s="221">
        <v>11</v>
      </c>
      <c r="X42" s="226">
        <v>0.52380000000000004</v>
      </c>
      <c r="Y42" s="221">
        <v>24</v>
      </c>
      <c r="Z42" s="221">
        <v>24</v>
      </c>
      <c r="AA42" s="226">
        <v>1</v>
      </c>
      <c r="AB42" s="221">
        <v>0</v>
      </c>
      <c r="AC42" s="234">
        <v>0</v>
      </c>
      <c r="AD42" s="221">
        <v>0</v>
      </c>
      <c r="AE42" s="226">
        <v>0</v>
      </c>
      <c r="AF42" s="221">
        <v>0</v>
      </c>
      <c r="AG42" s="226">
        <v>0</v>
      </c>
      <c r="AH42" s="221">
        <v>0</v>
      </c>
      <c r="AI42" s="226">
        <v>0</v>
      </c>
      <c r="AJ42" s="221">
        <v>0</v>
      </c>
      <c r="AK42" s="226">
        <v>0</v>
      </c>
      <c r="AL42" s="226">
        <v>5.45E-2</v>
      </c>
      <c r="AM42" s="226">
        <v>0</v>
      </c>
      <c r="AN42" s="226">
        <v>5.45E-2</v>
      </c>
      <c r="AO42" s="221">
        <v>24</v>
      </c>
      <c r="AP42" s="226">
        <v>1</v>
      </c>
      <c r="AQ42" s="234">
        <v>1.96</v>
      </c>
      <c r="AR42" s="221">
        <v>24</v>
      </c>
      <c r="AS42" s="221">
        <v>24</v>
      </c>
      <c r="AT42" s="226">
        <v>1</v>
      </c>
      <c r="AU42" s="234">
        <v>22</v>
      </c>
      <c r="AV42" s="234">
        <v>21</v>
      </c>
      <c r="AW42" s="234">
        <v>23</v>
      </c>
      <c r="AX42" s="234">
        <v>23</v>
      </c>
      <c r="AY42" s="234">
        <v>22.25</v>
      </c>
      <c r="AZ42" s="243">
        <v>22.01</v>
      </c>
      <c r="BA42" s="276"/>
      <c r="BB42" s="276"/>
      <c r="BC42" s="276">
        <v>22</v>
      </c>
      <c r="BD42" s="261" t="s">
        <v>78</v>
      </c>
      <c r="BE42" s="261">
        <v>0.97063211959484663</v>
      </c>
      <c r="BF42" s="277" t="s">
        <v>303</v>
      </c>
      <c r="BG42" s="278">
        <v>214433</v>
      </c>
      <c r="BH42" s="261" t="s">
        <v>79</v>
      </c>
      <c r="BI42" s="279">
        <v>4.5</v>
      </c>
      <c r="BJ42" s="261" t="s">
        <v>78</v>
      </c>
      <c r="BK42" s="261">
        <v>1</v>
      </c>
      <c r="BL42" s="261" t="s">
        <v>78</v>
      </c>
      <c r="BM42" s="261">
        <v>1</v>
      </c>
    </row>
    <row r="43" spans="1:65" x14ac:dyDescent="0.2">
      <c r="A43" s="275" t="s">
        <v>125</v>
      </c>
      <c r="B43" s="218" t="s">
        <v>49</v>
      </c>
      <c r="C43" s="218" t="s">
        <v>50</v>
      </c>
      <c r="D43" s="218" t="s">
        <v>49</v>
      </c>
      <c r="E43" s="218" t="s">
        <v>50</v>
      </c>
      <c r="F43" s="218"/>
      <c r="G43" s="219" t="s">
        <v>133</v>
      </c>
      <c r="H43" s="221">
        <v>43</v>
      </c>
      <c r="I43" s="221">
        <v>27</v>
      </c>
      <c r="J43" s="221">
        <v>30</v>
      </c>
      <c r="K43" s="221">
        <v>1</v>
      </c>
      <c r="L43" s="234">
        <v>0</v>
      </c>
      <c r="M43" s="221">
        <v>43</v>
      </c>
      <c r="N43" s="221">
        <v>42</v>
      </c>
      <c r="O43" s="226">
        <v>0.97670000000000001</v>
      </c>
      <c r="P43" s="221">
        <v>25</v>
      </c>
      <c r="Q43" s="221">
        <v>2</v>
      </c>
      <c r="R43" s="226">
        <v>0.08</v>
      </c>
      <c r="S43" s="221">
        <v>25</v>
      </c>
      <c r="T43" s="221">
        <v>15</v>
      </c>
      <c r="U43" s="226">
        <v>0.6</v>
      </c>
      <c r="V43" s="221">
        <v>25</v>
      </c>
      <c r="W43" s="221">
        <v>19</v>
      </c>
      <c r="X43" s="226">
        <v>0.76</v>
      </c>
      <c r="Y43" s="221">
        <v>30</v>
      </c>
      <c r="Z43" s="221">
        <v>29</v>
      </c>
      <c r="AA43" s="226">
        <v>0.9667</v>
      </c>
      <c r="AB43" s="221">
        <v>0</v>
      </c>
      <c r="AC43" s="234">
        <v>0</v>
      </c>
      <c r="AD43" s="221">
        <v>0</v>
      </c>
      <c r="AE43" s="226">
        <v>0</v>
      </c>
      <c r="AF43" s="221">
        <v>0</v>
      </c>
      <c r="AG43" s="226">
        <v>0</v>
      </c>
      <c r="AH43" s="221">
        <v>0</v>
      </c>
      <c r="AI43" s="226">
        <v>0</v>
      </c>
      <c r="AJ43" s="221">
        <v>0</v>
      </c>
      <c r="AK43" s="226">
        <v>0</v>
      </c>
      <c r="AL43" s="226">
        <v>4.1099999999999998E-2</v>
      </c>
      <c r="AM43" s="226">
        <v>0</v>
      </c>
      <c r="AN43" s="226">
        <v>4.1099999999999998E-2</v>
      </c>
      <c r="AO43" s="221">
        <v>29</v>
      </c>
      <c r="AP43" s="226">
        <v>0.6744</v>
      </c>
      <c r="AQ43" s="234">
        <v>1.48</v>
      </c>
      <c r="AR43" s="221">
        <v>30</v>
      </c>
      <c r="AS43" s="221">
        <v>27</v>
      </c>
      <c r="AT43" s="226">
        <v>0.9</v>
      </c>
      <c r="AU43" s="234">
        <v>27</v>
      </c>
      <c r="AV43" s="234">
        <v>27</v>
      </c>
      <c r="AW43" s="234">
        <v>23</v>
      </c>
      <c r="AX43" s="234">
        <v>24</v>
      </c>
      <c r="AY43" s="234">
        <v>25.25</v>
      </c>
      <c r="AZ43" s="243">
        <v>24.42</v>
      </c>
      <c r="BA43" s="276"/>
      <c r="BB43" s="276"/>
      <c r="BC43" s="276">
        <v>22</v>
      </c>
      <c r="BD43" s="261" t="s">
        <v>79</v>
      </c>
      <c r="BE43" s="261">
        <v>0.96530490774308753</v>
      </c>
      <c r="BF43" s="277" t="s">
        <v>303</v>
      </c>
      <c r="BG43" s="278">
        <v>188326</v>
      </c>
      <c r="BH43" s="261" t="s">
        <v>79</v>
      </c>
      <c r="BI43" s="279">
        <v>3</v>
      </c>
      <c r="BJ43" s="261" t="s">
        <v>79</v>
      </c>
      <c r="BK43" s="261">
        <v>1</v>
      </c>
      <c r="BL43" s="261" t="s">
        <v>78</v>
      </c>
      <c r="BM43" s="261">
        <v>0.83330000000000004</v>
      </c>
    </row>
    <row r="44" spans="1:65" x14ac:dyDescent="0.2">
      <c r="A44" s="275" t="s">
        <v>125</v>
      </c>
      <c r="B44" s="218" t="s">
        <v>265</v>
      </c>
      <c r="C44" s="218" t="s">
        <v>173</v>
      </c>
      <c r="D44" s="218" t="s">
        <v>265</v>
      </c>
      <c r="E44" s="218" t="s">
        <v>173</v>
      </c>
      <c r="F44" s="218"/>
      <c r="G44" s="219" t="s">
        <v>133</v>
      </c>
      <c r="H44" s="221">
        <v>18</v>
      </c>
      <c r="I44" s="221">
        <v>18</v>
      </c>
      <c r="J44" s="221">
        <v>18</v>
      </c>
      <c r="K44" s="221">
        <v>5</v>
      </c>
      <c r="L44" s="234">
        <v>0</v>
      </c>
      <c r="M44" s="221">
        <v>18</v>
      </c>
      <c r="N44" s="221">
        <v>17</v>
      </c>
      <c r="O44" s="226">
        <v>0.94440000000000002</v>
      </c>
      <c r="P44" s="221">
        <v>9</v>
      </c>
      <c r="Q44" s="221">
        <v>5</v>
      </c>
      <c r="R44" s="226">
        <v>0.55559999999999998</v>
      </c>
      <c r="S44" s="221">
        <v>9</v>
      </c>
      <c r="T44" s="221">
        <v>2</v>
      </c>
      <c r="U44" s="226">
        <v>0.22220000000000001</v>
      </c>
      <c r="V44" s="221">
        <v>9</v>
      </c>
      <c r="W44" s="221">
        <v>3</v>
      </c>
      <c r="X44" s="226">
        <v>0.33329999999999999</v>
      </c>
      <c r="Y44" s="221">
        <v>18</v>
      </c>
      <c r="Z44" s="221">
        <v>18</v>
      </c>
      <c r="AA44" s="226">
        <v>1</v>
      </c>
      <c r="AB44" s="223">
        <v>4</v>
      </c>
      <c r="AC44" s="235">
        <v>0</v>
      </c>
      <c r="AD44" s="222">
        <v>0</v>
      </c>
      <c r="AE44" s="226">
        <v>0</v>
      </c>
      <c r="AF44" s="222">
        <v>0</v>
      </c>
      <c r="AG44" s="226">
        <v>0</v>
      </c>
      <c r="AH44" s="222">
        <v>0</v>
      </c>
      <c r="AI44" s="226">
        <v>0</v>
      </c>
      <c r="AJ44" s="222">
        <v>0</v>
      </c>
      <c r="AK44" s="226">
        <v>0</v>
      </c>
      <c r="AL44" s="227">
        <v>0</v>
      </c>
      <c r="AM44" s="227">
        <v>0</v>
      </c>
      <c r="AN44" s="227">
        <v>0</v>
      </c>
      <c r="AO44" s="222">
        <v>18</v>
      </c>
      <c r="AP44" s="227">
        <v>1</v>
      </c>
      <c r="AQ44" s="236">
        <v>1.67</v>
      </c>
      <c r="AR44" s="221">
        <v>18</v>
      </c>
      <c r="AS44" s="221">
        <v>17</v>
      </c>
      <c r="AT44" s="226">
        <v>0.94440000000000002</v>
      </c>
      <c r="AU44" s="234">
        <v>12</v>
      </c>
      <c r="AV44" s="234">
        <v>14</v>
      </c>
      <c r="AW44" s="234">
        <v>10</v>
      </c>
      <c r="AX44" s="234">
        <v>10</v>
      </c>
      <c r="AY44" s="234">
        <v>11.5</v>
      </c>
      <c r="AZ44" s="243">
        <v>11.05</v>
      </c>
      <c r="BA44" s="276"/>
      <c r="BB44" s="276"/>
      <c r="BC44" s="276">
        <v>8</v>
      </c>
      <c r="BD44" s="261" t="s">
        <v>78</v>
      </c>
      <c r="BE44" s="261">
        <v>0.99993321386035017</v>
      </c>
      <c r="BF44" s="277" t="s">
        <v>303</v>
      </c>
      <c r="BG44" s="278">
        <v>83023</v>
      </c>
      <c r="BH44" s="261" t="s">
        <v>79</v>
      </c>
      <c r="BI44" s="279">
        <v>6</v>
      </c>
      <c r="BJ44" s="261" t="s">
        <v>79</v>
      </c>
      <c r="BK44" s="261">
        <v>1</v>
      </c>
      <c r="BL44" s="261" t="s">
        <v>78</v>
      </c>
      <c r="BM44" s="261">
        <v>0.77780000000000005</v>
      </c>
    </row>
    <row r="45" spans="1:65" x14ac:dyDescent="0.2">
      <c r="A45" s="275" t="s">
        <v>125</v>
      </c>
      <c r="B45" s="220" t="s">
        <v>266</v>
      </c>
      <c r="C45" s="220" t="s">
        <v>176</v>
      </c>
      <c r="D45" s="220" t="s">
        <v>266</v>
      </c>
      <c r="E45" s="220" t="s">
        <v>176</v>
      </c>
      <c r="F45" s="220"/>
      <c r="G45" s="219" t="s">
        <v>38</v>
      </c>
      <c r="H45" s="221">
        <v>50</v>
      </c>
      <c r="I45" s="221">
        <v>38</v>
      </c>
      <c r="J45" s="221">
        <v>38</v>
      </c>
      <c r="K45" s="221">
        <v>31</v>
      </c>
      <c r="L45" s="234">
        <v>140.6</v>
      </c>
      <c r="M45" s="221">
        <v>30</v>
      </c>
      <c r="N45" s="221">
        <v>8</v>
      </c>
      <c r="O45" s="226">
        <v>0.26669999999999999</v>
      </c>
      <c r="P45" s="221">
        <v>22</v>
      </c>
      <c r="Q45" s="221">
        <v>4</v>
      </c>
      <c r="R45" s="226">
        <v>0.18179999999999999</v>
      </c>
      <c r="S45" s="221">
        <v>22</v>
      </c>
      <c r="T45" s="221">
        <v>4</v>
      </c>
      <c r="U45" s="226">
        <v>0.18179999999999999</v>
      </c>
      <c r="V45" s="221">
        <v>22</v>
      </c>
      <c r="W45" s="221">
        <v>8</v>
      </c>
      <c r="X45" s="226">
        <v>0.36359999999999998</v>
      </c>
      <c r="Y45" s="221">
        <v>38</v>
      </c>
      <c r="Z45" s="221">
        <v>31</v>
      </c>
      <c r="AA45" s="226">
        <v>0.81579999999999997</v>
      </c>
      <c r="AB45" s="221">
        <v>8</v>
      </c>
      <c r="AC45" s="234">
        <v>7.13</v>
      </c>
      <c r="AD45" s="221">
        <v>0</v>
      </c>
      <c r="AE45" s="226">
        <v>0</v>
      </c>
      <c r="AF45" s="221">
        <v>0</v>
      </c>
      <c r="AG45" s="226">
        <v>0</v>
      </c>
      <c r="AH45" s="221">
        <v>0</v>
      </c>
      <c r="AI45" s="226">
        <v>0</v>
      </c>
      <c r="AJ45" s="221">
        <v>0</v>
      </c>
      <c r="AK45" s="226">
        <v>0</v>
      </c>
      <c r="AL45" s="226">
        <v>9.1999999999999998E-3</v>
      </c>
      <c r="AM45" s="226">
        <v>1.5E-3</v>
      </c>
      <c r="AN45" s="226">
        <v>1.0800000000000001E-2</v>
      </c>
      <c r="AO45" s="221">
        <v>30</v>
      </c>
      <c r="AP45" s="226">
        <v>0.6</v>
      </c>
      <c r="AQ45" s="234">
        <v>1.6</v>
      </c>
      <c r="AR45" s="221">
        <v>38</v>
      </c>
      <c r="AS45" s="221">
        <v>6</v>
      </c>
      <c r="AT45" s="226">
        <v>0.15790000000000001</v>
      </c>
      <c r="AU45" s="234">
        <v>14</v>
      </c>
      <c r="AV45" s="234">
        <v>16</v>
      </c>
      <c r="AW45" s="234">
        <v>3</v>
      </c>
      <c r="AX45" s="234">
        <v>8</v>
      </c>
      <c r="AY45" s="234">
        <v>10.25</v>
      </c>
      <c r="AZ45" s="243">
        <v>9.61</v>
      </c>
      <c r="BA45" s="276"/>
      <c r="BB45" s="276"/>
      <c r="BC45" s="276">
        <v>12</v>
      </c>
      <c r="BD45" s="261" t="s">
        <v>78</v>
      </c>
      <c r="BE45" s="261">
        <v>1</v>
      </c>
      <c r="BF45" s="277"/>
      <c r="BG45" s="278">
        <v>265700</v>
      </c>
      <c r="BH45" s="261" t="s">
        <v>79</v>
      </c>
      <c r="BI45" s="279">
        <v>3</v>
      </c>
      <c r="BJ45" s="261" t="s">
        <v>78</v>
      </c>
      <c r="BK45" s="261" t="s">
        <v>308</v>
      </c>
      <c r="BL45" s="261" t="s">
        <v>78</v>
      </c>
      <c r="BM45" s="261">
        <v>1</v>
      </c>
    </row>
    <row r="46" spans="1:65" x14ac:dyDescent="0.2">
      <c r="A46" s="275" t="s">
        <v>125</v>
      </c>
      <c r="B46" s="218" t="s">
        <v>266</v>
      </c>
      <c r="C46" s="218" t="s">
        <v>175</v>
      </c>
      <c r="D46" s="218" t="s">
        <v>266</v>
      </c>
      <c r="E46" s="218" t="s">
        <v>175</v>
      </c>
      <c r="F46" s="218"/>
      <c r="G46" s="219" t="s">
        <v>280</v>
      </c>
      <c r="H46" s="221">
        <v>36</v>
      </c>
      <c r="I46" s="221">
        <v>15</v>
      </c>
      <c r="J46" s="221">
        <v>15</v>
      </c>
      <c r="K46" s="221">
        <v>8</v>
      </c>
      <c r="L46" s="234">
        <v>439.61</v>
      </c>
      <c r="M46" s="221">
        <v>8</v>
      </c>
      <c r="N46" s="221">
        <v>6</v>
      </c>
      <c r="O46" s="226">
        <v>0.75</v>
      </c>
      <c r="P46" s="221">
        <v>7</v>
      </c>
      <c r="Q46" s="221">
        <v>0</v>
      </c>
      <c r="R46" s="226">
        <v>0</v>
      </c>
      <c r="S46" s="221">
        <v>7</v>
      </c>
      <c r="T46" s="221">
        <v>2</v>
      </c>
      <c r="U46" s="226">
        <v>0.28570000000000001</v>
      </c>
      <c r="V46" s="221">
        <v>7</v>
      </c>
      <c r="W46" s="221">
        <v>2</v>
      </c>
      <c r="X46" s="226">
        <v>0.28570000000000001</v>
      </c>
      <c r="Y46" s="221">
        <v>15</v>
      </c>
      <c r="Z46" s="221">
        <v>13</v>
      </c>
      <c r="AA46" s="226">
        <v>0.86670000000000003</v>
      </c>
      <c r="AB46" s="221">
        <v>6</v>
      </c>
      <c r="AC46" s="234">
        <v>12.5</v>
      </c>
      <c r="AD46" s="221">
        <v>0</v>
      </c>
      <c r="AE46" s="226">
        <v>0</v>
      </c>
      <c r="AF46" s="221">
        <v>0</v>
      </c>
      <c r="AG46" s="226">
        <v>0</v>
      </c>
      <c r="AH46" s="221">
        <v>0</v>
      </c>
      <c r="AI46" s="226">
        <v>0</v>
      </c>
      <c r="AJ46" s="221">
        <v>0</v>
      </c>
      <c r="AK46" s="226">
        <v>0</v>
      </c>
      <c r="AL46" s="226">
        <v>8.5000000000000006E-3</v>
      </c>
      <c r="AM46" s="226">
        <v>0</v>
      </c>
      <c r="AN46" s="226">
        <v>8.5000000000000006E-3</v>
      </c>
      <c r="AO46" s="221">
        <v>3</v>
      </c>
      <c r="AP46" s="226">
        <v>8.3299999999999999E-2</v>
      </c>
      <c r="AQ46" s="234">
        <v>1</v>
      </c>
      <c r="AR46" s="221">
        <v>15</v>
      </c>
      <c r="AS46" s="221">
        <v>2</v>
      </c>
      <c r="AT46" s="226">
        <v>0.1333</v>
      </c>
      <c r="AU46" s="234">
        <v>9</v>
      </c>
      <c r="AV46" s="234">
        <v>10</v>
      </c>
      <c r="AW46" s="234">
        <v>3</v>
      </c>
      <c r="AX46" s="234">
        <v>9</v>
      </c>
      <c r="AY46" s="234">
        <v>7.75</v>
      </c>
      <c r="AZ46" s="243">
        <v>7.02</v>
      </c>
      <c r="BA46" s="276"/>
      <c r="BB46" s="276"/>
      <c r="BC46" s="276">
        <v>12</v>
      </c>
      <c r="BD46" s="261" t="s">
        <v>78</v>
      </c>
      <c r="BE46" s="261">
        <v>1</v>
      </c>
      <c r="BF46" s="277" t="s">
        <v>303</v>
      </c>
      <c r="BG46" s="278">
        <v>286578</v>
      </c>
      <c r="BH46" s="261" t="s">
        <v>79</v>
      </c>
      <c r="BI46" s="279">
        <v>0</v>
      </c>
      <c r="BJ46" s="261" t="s">
        <v>78</v>
      </c>
      <c r="BK46" s="261" t="s">
        <v>308</v>
      </c>
      <c r="BL46" s="261" t="s">
        <v>78</v>
      </c>
      <c r="BM46" s="261">
        <v>1</v>
      </c>
    </row>
    <row r="47" spans="1:65" x14ac:dyDescent="0.2">
      <c r="A47" s="275" t="s">
        <v>125</v>
      </c>
      <c r="B47" s="220" t="s">
        <v>267</v>
      </c>
      <c r="C47" s="220" t="s">
        <v>52</v>
      </c>
      <c r="D47" s="220" t="s">
        <v>267</v>
      </c>
      <c r="E47" s="220" t="s">
        <v>52</v>
      </c>
      <c r="F47" s="220"/>
      <c r="G47" s="219" t="s">
        <v>133</v>
      </c>
      <c r="H47" s="221">
        <v>35</v>
      </c>
      <c r="I47" s="221">
        <v>16</v>
      </c>
      <c r="J47" s="221">
        <v>18</v>
      </c>
      <c r="K47" s="221">
        <v>2</v>
      </c>
      <c r="L47" s="234">
        <v>0</v>
      </c>
      <c r="M47" s="221">
        <v>35</v>
      </c>
      <c r="N47" s="221">
        <v>33</v>
      </c>
      <c r="O47" s="226">
        <v>0.94289999999999996</v>
      </c>
      <c r="P47" s="221">
        <v>15</v>
      </c>
      <c r="Q47" s="221">
        <v>1</v>
      </c>
      <c r="R47" s="226">
        <v>6.6699999999999995E-2</v>
      </c>
      <c r="S47" s="221">
        <v>16</v>
      </c>
      <c r="T47" s="221">
        <v>10</v>
      </c>
      <c r="U47" s="226">
        <v>0.625</v>
      </c>
      <c r="V47" s="221">
        <v>16</v>
      </c>
      <c r="W47" s="221">
        <v>8</v>
      </c>
      <c r="X47" s="226">
        <v>0.5</v>
      </c>
      <c r="Y47" s="221">
        <v>18</v>
      </c>
      <c r="Z47" s="221">
        <v>17</v>
      </c>
      <c r="AA47" s="226">
        <v>0.94440000000000002</v>
      </c>
      <c r="AB47" s="221">
        <v>0</v>
      </c>
      <c r="AC47" s="234">
        <v>0</v>
      </c>
      <c r="AD47" s="221">
        <v>0</v>
      </c>
      <c r="AE47" s="226">
        <v>0</v>
      </c>
      <c r="AF47" s="221">
        <v>0</v>
      </c>
      <c r="AG47" s="226">
        <v>0</v>
      </c>
      <c r="AH47" s="221">
        <v>0</v>
      </c>
      <c r="AI47" s="226">
        <v>0</v>
      </c>
      <c r="AJ47" s="221">
        <v>0</v>
      </c>
      <c r="AK47" s="226">
        <v>0</v>
      </c>
      <c r="AL47" s="226">
        <v>2.64E-2</v>
      </c>
      <c r="AM47" s="226">
        <v>2.2000000000000001E-3</v>
      </c>
      <c r="AN47" s="226">
        <v>2.86E-2</v>
      </c>
      <c r="AO47" s="221">
        <v>19</v>
      </c>
      <c r="AP47" s="226">
        <v>0.54290000000000005</v>
      </c>
      <c r="AQ47" s="234">
        <v>1.1599999999999999</v>
      </c>
      <c r="AR47" s="221">
        <v>18</v>
      </c>
      <c r="AS47" s="221">
        <v>13</v>
      </c>
      <c r="AT47" s="226">
        <v>0.72219999999999995</v>
      </c>
      <c r="AU47" s="234">
        <v>14</v>
      </c>
      <c r="AV47" s="234">
        <v>15</v>
      </c>
      <c r="AW47" s="234">
        <v>14</v>
      </c>
      <c r="AX47" s="234">
        <v>14</v>
      </c>
      <c r="AY47" s="234">
        <v>14.25</v>
      </c>
      <c r="AZ47" s="243">
        <v>13.17</v>
      </c>
      <c r="BA47" s="276"/>
      <c r="BB47" s="276"/>
      <c r="BC47" s="276">
        <v>15</v>
      </c>
      <c r="BD47" s="261" t="s">
        <v>79</v>
      </c>
      <c r="BE47" s="261">
        <v>0.75210340001646503</v>
      </c>
      <c r="BF47" s="277" t="s">
        <v>303</v>
      </c>
      <c r="BG47" s="278">
        <v>183429</v>
      </c>
      <c r="BH47" s="261"/>
      <c r="BI47" s="279">
        <v>1.5</v>
      </c>
      <c r="BJ47" s="261" t="s">
        <v>78</v>
      </c>
      <c r="BK47" s="261">
        <v>1</v>
      </c>
      <c r="BL47" s="261" t="s">
        <v>79</v>
      </c>
      <c r="BM47" s="261">
        <v>0.66669999999999996</v>
      </c>
    </row>
    <row r="48" spans="1:65" x14ac:dyDescent="0.2">
      <c r="A48" s="275" t="s">
        <v>125</v>
      </c>
      <c r="B48" s="220" t="s">
        <v>268</v>
      </c>
      <c r="C48" s="220" t="s">
        <v>177</v>
      </c>
      <c r="D48" s="220" t="s">
        <v>268</v>
      </c>
      <c r="E48" s="220" t="s">
        <v>177</v>
      </c>
      <c r="F48" s="220"/>
      <c r="G48" s="219" t="s">
        <v>38</v>
      </c>
      <c r="H48" s="221">
        <v>63</v>
      </c>
      <c r="I48" s="221">
        <v>23</v>
      </c>
      <c r="J48" s="221">
        <v>24</v>
      </c>
      <c r="K48" s="221">
        <v>38</v>
      </c>
      <c r="L48" s="234">
        <v>184.57</v>
      </c>
      <c r="M48" s="221">
        <v>37</v>
      </c>
      <c r="N48" s="221">
        <v>31</v>
      </c>
      <c r="O48" s="226">
        <v>0.83779999999999999</v>
      </c>
      <c r="P48" s="221">
        <v>15</v>
      </c>
      <c r="Q48" s="221">
        <v>11</v>
      </c>
      <c r="R48" s="226">
        <v>0.73329999999999995</v>
      </c>
      <c r="S48" s="221">
        <v>15</v>
      </c>
      <c r="T48" s="221">
        <v>5</v>
      </c>
      <c r="U48" s="226">
        <v>0.33329999999999999</v>
      </c>
      <c r="V48" s="221">
        <v>15</v>
      </c>
      <c r="W48" s="221">
        <v>12</v>
      </c>
      <c r="X48" s="226">
        <v>0.8</v>
      </c>
      <c r="Y48" s="221">
        <v>24</v>
      </c>
      <c r="Z48" s="221">
        <v>21</v>
      </c>
      <c r="AA48" s="226">
        <v>0.875</v>
      </c>
      <c r="AB48" s="221">
        <v>31</v>
      </c>
      <c r="AC48" s="234">
        <v>9.35</v>
      </c>
      <c r="AD48" s="221">
        <v>0</v>
      </c>
      <c r="AE48" s="226">
        <v>0</v>
      </c>
      <c r="AF48" s="221">
        <v>0</v>
      </c>
      <c r="AG48" s="226">
        <v>0</v>
      </c>
      <c r="AH48" s="221">
        <v>0</v>
      </c>
      <c r="AI48" s="226">
        <v>0</v>
      </c>
      <c r="AJ48" s="221">
        <v>0</v>
      </c>
      <c r="AK48" s="226">
        <v>0</v>
      </c>
      <c r="AL48" s="226">
        <v>1.47E-2</v>
      </c>
      <c r="AM48" s="226">
        <v>1.1999999999999999E-3</v>
      </c>
      <c r="AN48" s="226">
        <v>1.47E-2</v>
      </c>
      <c r="AO48" s="221">
        <v>11</v>
      </c>
      <c r="AP48" s="226">
        <v>0.17460000000000001</v>
      </c>
      <c r="AQ48" s="234">
        <v>1.0900000000000001</v>
      </c>
      <c r="AR48" s="221">
        <v>24</v>
      </c>
      <c r="AS48" s="221">
        <v>9</v>
      </c>
      <c r="AT48" s="226">
        <v>0.375</v>
      </c>
      <c r="AU48" s="234">
        <v>4</v>
      </c>
      <c r="AV48" s="234">
        <v>8</v>
      </c>
      <c r="AW48" s="234">
        <v>6</v>
      </c>
      <c r="AX48" s="234">
        <v>7</v>
      </c>
      <c r="AY48" s="234">
        <v>6.25</v>
      </c>
      <c r="AZ48" s="243">
        <v>7.03</v>
      </c>
      <c r="BA48" s="276"/>
      <c r="BB48" s="276"/>
      <c r="BC48" s="276">
        <v>10</v>
      </c>
      <c r="BD48" s="261" t="s">
        <v>79</v>
      </c>
      <c r="BE48" s="261">
        <v>0.99654624450016993</v>
      </c>
      <c r="BF48" s="277" t="s">
        <v>306</v>
      </c>
      <c r="BG48" s="278">
        <v>108867</v>
      </c>
      <c r="BH48" s="261" t="s">
        <v>79</v>
      </c>
      <c r="BI48" s="279">
        <v>4.5</v>
      </c>
      <c r="BJ48" s="261" t="s">
        <v>78</v>
      </c>
      <c r="BK48" s="261" t="s">
        <v>308</v>
      </c>
      <c r="BL48" s="261" t="s">
        <v>79</v>
      </c>
      <c r="BM48" s="261">
        <v>0.91669999999999996</v>
      </c>
    </row>
    <row r="49" spans="1:65" x14ac:dyDescent="0.2">
      <c r="A49" s="275" t="s">
        <v>125</v>
      </c>
      <c r="B49" s="218" t="s">
        <v>269</v>
      </c>
      <c r="C49" s="218" t="s">
        <v>55</v>
      </c>
      <c r="D49" s="218" t="s">
        <v>269</v>
      </c>
      <c r="E49" s="218" t="s">
        <v>55</v>
      </c>
      <c r="F49" s="218"/>
      <c r="G49" s="219" t="s">
        <v>133</v>
      </c>
      <c r="H49" s="221">
        <v>14</v>
      </c>
      <c r="I49" s="221">
        <v>12</v>
      </c>
      <c r="J49" s="221">
        <v>12</v>
      </c>
      <c r="K49" s="221">
        <v>0</v>
      </c>
      <c r="L49" s="234">
        <v>0</v>
      </c>
      <c r="M49" s="221">
        <v>14</v>
      </c>
      <c r="N49" s="221">
        <v>14</v>
      </c>
      <c r="O49" s="226">
        <v>1</v>
      </c>
      <c r="P49" s="221">
        <v>12</v>
      </c>
      <c r="Q49" s="221">
        <v>1</v>
      </c>
      <c r="R49" s="226">
        <v>8.3299999999999999E-2</v>
      </c>
      <c r="S49" s="221">
        <v>12</v>
      </c>
      <c r="T49" s="221">
        <v>8</v>
      </c>
      <c r="U49" s="226">
        <v>0.66669999999999996</v>
      </c>
      <c r="V49" s="221">
        <v>12</v>
      </c>
      <c r="W49" s="221">
        <v>8</v>
      </c>
      <c r="X49" s="226">
        <v>0.66669999999999996</v>
      </c>
      <c r="Y49" s="221">
        <v>12</v>
      </c>
      <c r="Z49" s="221">
        <v>12</v>
      </c>
      <c r="AA49" s="226">
        <v>1</v>
      </c>
      <c r="AB49" s="221">
        <v>0</v>
      </c>
      <c r="AC49" s="234">
        <v>0</v>
      </c>
      <c r="AD49" s="221">
        <v>0</v>
      </c>
      <c r="AE49" s="226">
        <v>0</v>
      </c>
      <c r="AF49" s="221">
        <v>0</v>
      </c>
      <c r="AG49" s="226">
        <v>0</v>
      </c>
      <c r="AH49" s="221">
        <v>0</v>
      </c>
      <c r="AI49" s="226">
        <v>0</v>
      </c>
      <c r="AJ49" s="221">
        <v>0</v>
      </c>
      <c r="AK49" s="226">
        <v>0</v>
      </c>
      <c r="AL49" s="226">
        <v>6.59E-2</v>
      </c>
      <c r="AM49" s="226">
        <v>0</v>
      </c>
      <c r="AN49" s="226">
        <v>6.59E-2</v>
      </c>
      <c r="AO49" s="221">
        <v>13</v>
      </c>
      <c r="AP49" s="226">
        <v>0.92859999999999998</v>
      </c>
      <c r="AQ49" s="234">
        <v>1.62</v>
      </c>
      <c r="AR49" s="221">
        <v>12</v>
      </c>
      <c r="AS49" s="221">
        <v>11</v>
      </c>
      <c r="AT49" s="226">
        <v>0.91669999999999996</v>
      </c>
      <c r="AU49" s="234">
        <v>12</v>
      </c>
      <c r="AV49" s="234">
        <v>12</v>
      </c>
      <c r="AW49" s="234">
        <v>12</v>
      </c>
      <c r="AX49" s="234">
        <v>12</v>
      </c>
      <c r="AY49" s="234">
        <v>12</v>
      </c>
      <c r="AZ49" s="243">
        <v>12</v>
      </c>
      <c r="BA49" s="276"/>
      <c r="BB49" s="276"/>
      <c r="BC49" s="276">
        <v>10</v>
      </c>
      <c r="BD49" s="261" t="s">
        <v>78</v>
      </c>
      <c r="BE49" s="261">
        <v>0.87393010536724036</v>
      </c>
      <c r="BF49" s="277" t="s">
        <v>303</v>
      </c>
      <c r="BG49" s="278">
        <v>99861</v>
      </c>
      <c r="BH49" s="261" t="s">
        <v>79</v>
      </c>
      <c r="BI49" s="279">
        <v>1.5</v>
      </c>
      <c r="BJ49" s="261" t="s">
        <v>79</v>
      </c>
      <c r="BK49" s="261">
        <v>1</v>
      </c>
      <c r="BL49" s="261" t="s">
        <v>78</v>
      </c>
      <c r="BM49" s="261">
        <v>0.83330000000000004</v>
      </c>
    </row>
    <row r="50" spans="1:65" x14ac:dyDescent="0.2">
      <c r="A50" s="275" t="s">
        <v>125</v>
      </c>
      <c r="B50" s="220" t="s">
        <v>270</v>
      </c>
      <c r="C50" s="220" t="s">
        <v>272</v>
      </c>
      <c r="D50" s="220" t="s">
        <v>270</v>
      </c>
      <c r="E50" s="220" t="s">
        <v>272</v>
      </c>
      <c r="F50" s="220"/>
      <c r="G50" s="219" t="s">
        <v>133</v>
      </c>
      <c r="H50" s="221">
        <v>16</v>
      </c>
      <c r="I50" s="221">
        <v>16</v>
      </c>
      <c r="J50" s="221">
        <v>16</v>
      </c>
      <c r="K50" s="221">
        <v>1</v>
      </c>
      <c r="L50" s="234">
        <v>0</v>
      </c>
      <c r="M50" s="221">
        <v>16</v>
      </c>
      <c r="N50" s="221">
        <v>16</v>
      </c>
      <c r="O50" s="226">
        <v>1</v>
      </c>
      <c r="P50" s="221">
        <v>12</v>
      </c>
      <c r="Q50" s="221">
        <v>1</v>
      </c>
      <c r="R50" s="226">
        <v>8.3299999999999999E-2</v>
      </c>
      <c r="S50" s="221">
        <v>15</v>
      </c>
      <c r="T50" s="221">
        <v>12</v>
      </c>
      <c r="U50" s="226">
        <v>0.8</v>
      </c>
      <c r="V50" s="221">
        <v>15</v>
      </c>
      <c r="W50" s="221">
        <v>14</v>
      </c>
      <c r="X50" s="226">
        <v>0.93330000000000002</v>
      </c>
      <c r="Y50" s="221">
        <v>16</v>
      </c>
      <c r="Z50" s="221">
        <v>16</v>
      </c>
      <c r="AA50" s="226">
        <v>1</v>
      </c>
      <c r="AB50" s="221">
        <v>1</v>
      </c>
      <c r="AC50" s="234">
        <v>0</v>
      </c>
      <c r="AD50" s="221">
        <v>0</v>
      </c>
      <c r="AE50" s="226">
        <v>0</v>
      </c>
      <c r="AF50" s="221">
        <v>0</v>
      </c>
      <c r="AG50" s="226">
        <v>0</v>
      </c>
      <c r="AH50" s="221">
        <v>0</v>
      </c>
      <c r="AI50" s="226">
        <v>0</v>
      </c>
      <c r="AJ50" s="221">
        <v>0</v>
      </c>
      <c r="AK50" s="226">
        <v>0</v>
      </c>
      <c r="AL50" s="226">
        <v>0</v>
      </c>
      <c r="AM50" s="226">
        <v>0</v>
      </c>
      <c r="AN50" s="226">
        <v>0</v>
      </c>
      <c r="AO50" s="221">
        <v>16</v>
      </c>
      <c r="AP50" s="226">
        <v>1</v>
      </c>
      <c r="AQ50" s="234">
        <v>1.44</v>
      </c>
      <c r="AR50" s="221">
        <v>16</v>
      </c>
      <c r="AS50" s="221">
        <v>9</v>
      </c>
      <c r="AT50" s="226">
        <v>0.5625</v>
      </c>
      <c r="AU50" s="234">
        <v>16</v>
      </c>
      <c r="AV50" s="234">
        <v>15</v>
      </c>
      <c r="AW50" s="234">
        <v>16</v>
      </c>
      <c r="AX50" s="234">
        <v>16</v>
      </c>
      <c r="AY50" s="234">
        <v>15.75</v>
      </c>
      <c r="AZ50" s="243">
        <v>15.6</v>
      </c>
      <c r="BA50" s="276"/>
      <c r="BB50" s="276"/>
      <c r="BC50" s="276">
        <v>16</v>
      </c>
      <c r="BD50" s="261" t="s">
        <v>78</v>
      </c>
      <c r="BE50" s="261">
        <v>0.9907011506239789</v>
      </c>
      <c r="BF50" s="277" t="s">
        <v>303</v>
      </c>
      <c r="BG50" s="278">
        <v>145983</v>
      </c>
      <c r="BH50" s="261" t="s">
        <v>79</v>
      </c>
      <c r="BI50" s="279">
        <v>4.5</v>
      </c>
      <c r="BJ50" s="261" t="s">
        <v>78</v>
      </c>
      <c r="BK50" s="261">
        <v>1</v>
      </c>
      <c r="BL50" s="261" t="s">
        <v>78</v>
      </c>
      <c r="BM50" s="261">
        <v>1</v>
      </c>
    </row>
    <row r="51" spans="1:65" x14ac:dyDescent="0.2">
      <c r="A51" s="275" t="s">
        <v>125</v>
      </c>
      <c r="B51" s="220" t="s">
        <v>270</v>
      </c>
      <c r="C51" s="220" t="s">
        <v>271</v>
      </c>
      <c r="D51" s="220" t="s">
        <v>270</v>
      </c>
      <c r="E51" s="220" t="s">
        <v>271</v>
      </c>
      <c r="F51" s="220"/>
      <c r="G51" s="219" t="s">
        <v>133</v>
      </c>
      <c r="H51" s="221">
        <v>11</v>
      </c>
      <c r="I51" s="221">
        <v>10</v>
      </c>
      <c r="J51" s="221">
        <v>11</v>
      </c>
      <c r="K51" s="221">
        <v>3</v>
      </c>
      <c r="L51" s="234">
        <v>0</v>
      </c>
      <c r="M51" s="221">
        <v>11</v>
      </c>
      <c r="N51" s="221">
        <v>10</v>
      </c>
      <c r="O51" s="226">
        <v>0.90910000000000002</v>
      </c>
      <c r="P51" s="221">
        <v>6</v>
      </c>
      <c r="Q51" s="221">
        <v>0</v>
      </c>
      <c r="R51" s="226">
        <v>0</v>
      </c>
      <c r="S51" s="221">
        <v>9</v>
      </c>
      <c r="T51" s="221">
        <v>8</v>
      </c>
      <c r="U51" s="226">
        <v>0.88890000000000002</v>
      </c>
      <c r="V51" s="221">
        <v>9</v>
      </c>
      <c r="W51" s="221">
        <v>8</v>
      </c>
      <c r="X51" s="226">
        <v>0.88890000000000002</v>
      </c>
      <c r="Y51" s="221">
        <v>11</v>
      </c>
      <c r="Z51" s="221">
        <v>11</v>
      </c>
      <c r="AA51" s="226">
        <v>1</v>
      </c>
      <c r="AB51" s="221">
        <v>2</v>
      </c>
      <c r="AC51" s="234">
        <v>0</v>
      </c>
      <c r="AD51" s="221">
        <v>0</v>
      </c>
      <c r="AE51" s="226">
        <v>0</v>
      </c>
      <c r="AF51" s="221">
        <v>0</v>
      </c>
      <c r="AG51" s="226">
        <v>0</v>
      </c>
      <c r="AH51" s="221">
        <v>0</v>
      </c>
      <c r="AI51" s="226">
        <v>0</v>
      </c>
      <c r="AJ51" s="221">
        <v>0</v>
      </c>
      <c r="AK51" s="226">
        <v>0</v>
      </c>
      <c r="AL51" s="226">
        <v>0</v>
      </c>
      <c r="AM51" s="226">
        <v>0</v>
      </c>
      <c r="AN51" s="226">
        <v>0</v>
      </c>
      <c r="AO51" s="221">
        <v>11</v>
      </c>
      <c r="AP51" s="226">
        <v>1</v>
      </c>
      <c r="AQ51" s="234">
        <v>1.36</v>
      </c>
      <c r="AR51" s="221">
        <v>11</v>
      </c>
      <c r="AS51" s="221">
        <v>9</v>
      </c>
      <c r="AT51" s="226" t="s">
        <v>289</v>
      </c>
      <c r="AU51" s="234">
        <v>8</v>
      </c>
      <c r="AV51" s="234">
        <v>8</v>
      </c>
      <c r="AW51" s="234">
        <v>8</v>
      </c>
      <c r="AX51" s="234">
        <v>8</v>
      </c>
      <c r="AY51" s="234">
        <v>8</v>
      </c>
      <c r="AZ51" s="243">
        <v>7.77</v>
      </c>
      <c r="BA51" s="276"/>
      <c r="BB51" s="276"/>
      <c r="BC51" s="276">
        <v>8</v>
      </c>
      <c r="BD51" s="261" t="s">
        <v>78</v>
      </c>
      <c r="BE51" s="261">
        <v>0.99995822919639932</v>
      </c>
      <c r="BF51" s="277" t="s">
        <v>303</v>
      </c>
      <c r="BG51" s="278">
        <v>60749</v>
      </c>
      <c r="BH51" s="261" t="s">
        <v>79</v>
      </c>
      <c r="BI51" s="279">
        <v>4.5</v>
      </c>
      <c r="BJ51" s="261" t="s">
        <v>79</v>
      </c>
      <c r="BK51" s="261">
        <v>1</v>
      </c>
      <c r="BL51" s="261" t="s">
        <v>78</v>
      </c>
      <c r="BM51" s="261">
        <v>1</v>
      </c>
    </row>
    <row r="52" spans="1:65" x14ac:dyDescent="0.2">
      <c r="A52" s="275" t="s">
        <v>125</v>
      </c>
      <c r="B52" s="220" t="s">
        <v>273</v>
      </c>
      <c r="C52" s="220" t="s">
        <v>182</v>
      </c>
      <c r="D52" s="220" t="s">
        <v>273</v>
      </c>
      <c r="E52" s="220" t="s">
        <v>182</v>
      </c>
      <c r="F52" s="220"/>
      <c r="G52" s="219" t="s">
        <v>133</v>
      </c>
      <c r="H52" s="221">
        <v>13</v>
      </c>
      <c r="I52" s="221">
        <v>13</v>
      </c>
      <c r="J52" s="221">
        <v>13</v>
      </c>
      <c r="K52" s="221">
        <v>3</v>
      </c>
      <c r="L52" s="234">
        <v>0</v>
      </c>
      <c r="M52" s="221">
        <v>13</v>
      </c>
      <c r="N52" s="221">
        <v>11</v>
      </c>
      <c r="O52" s="226">
        <v>0.84619999999999995</v>
      </c>
      <c r="P52" s="221">
        <v>11</v>
      </c>
      <c r="Q52" s="221">
        <v>0</v>
      </c>
      <c r="R52" s="226">
        <v>0</v>
      </c>
      <c r="S52" s="221">
        <v>11</v>
      </c>
      <c r="T52" s="221">
        <v>1</v>
      </c>
      <c r="U52" s="226">
        <v>9.0899999999999995E-2</v>
      </c>
      <c r="V52" s="221">
        <v>11</v>
      </c>
      <c r="W52" s="221">
        <v>1</v>
      </c>
      <c r="X52" s="226">
        <v>9.0899999999999995E-2</v>
      </c>
      <c r="Y52" s="221">
        <v>13</v>
      </c>
      <c r="Z52" s="221">
        <v>11</v>
      </c>
      <c r="AA52" s="226">
        <v>0.84619999999999995</v>
      </c>
      <c r="AB52" s="221">
        <v>1</v>
      </c>
      <c r="AC52" s="234">
        <v>0</v>
      </c>
      <c r="AD52" s="221">
        <v>0</v>
      </c>
      <c r="AE52" s="226">
        <v>0</v>
      </c>
      <c r="AF52" s="221">
        <v>0</v>
      </c>
      <c r="AG52" s="226">
        <v>0</v>
      </c>
      <c r="AH52" s="221">
        <v>0</v>
      </c>
      <c r="AI52" s="226">
        <v>0</v>
      </c>
      <c r="AJ52" s="221">
        <v>0</v>
      </c>
      <c r="AK52" s="226">
        <v>0</v>
      </c>
      <c r="AL52" s="226">
        <v>8.8800000000000004E-2</v>
      </c>
      <c r="AM52" s="226">
        <v>1.78E-2</v>
      </c>
      <c r="AN52" s="226">
        <v>0.10059999999999999</v>
      </c>
      <c r="AO52" s="221">
        <v>12</v>
      </c>
      <c r="AP52" s="226">
        <v>0.92310000000000003</v>
      </c>
      <c r="AQ52" s="234">
        <v>1.58</v>
      </c>
      <c r="AR52" s="221">
        <v>13</v>
      </c>
      <c r="AS52" s="221">
        <v>9</v>
      </c>
      <c r="AT52" s="226">
        <v>0.69230000000000003</v>
      </c>
      <c r="AU52" s="234">
        <v>12</v>
      </c>
      <c r="AV52" s="234">
        <v>10</v>
      </c>
      <c r="AW52" s="234">
        <v>11</v>
      </c>
      <c r="AX52" s="234">
        <v>12</v>
      </c>
      <c r="AY52" s="234">
        <v>11.25</v>
      </c>
      <c r="AZ52" s="243">
        <v>11.42</v>
      </c>
      <c r="BA52" s="276"/>
      <c r="BB52" s="276"/>
      <c r="BC52" s="276">
        <v>12</v>
      </c>
      <c r="BD52" s="261" t="s">
        <v>79</v>
      </c>
      <c r="BE52" s="261">
        <v>0.89</v>
      </c>
      <c r="BF52" s="277" t="s">
        <v>306</v>
      </c>
      <c r="BG52" s="278">
        <v>88591</v>
      </c>
      <c r="BH52" s="261" t="s">
        <v>79</v>
      </c>
      <c r="BI52" s="279">
        <v>3</v>
      </c>
      <c r="BJ52" s="261" t="s">
        <v>79</v>
      </c>
      <c r="BK52" s="261">
        <v>1</v>
      </c>
      <c r="BL52" s="261" t="s">
        <v>78</v>
      </c>
      <c r="BM52" s="261">
        <v>0.83330000000000004</v>
      </c>
    </row>
    <row r="53" spans="1:65" x14ac:dyDescent="0.2">
      <c r="A53" s="275" t="s">
        <v>125</v>
      </c>
      <c r="B53" s="220" t="s">
        <v>275</v>
      </c>
      <c r="C53" s="220" t="s">
        <v>225</v>
      </c>
      <c r="D53" s="220" t="s">
        <v>275</v>
      </c>
      <c r="E53" s="220" t="s">
        <v>225</v>
      </c>
      <c r="F53" s="220"/>
      <c r="G53" s="219" t="s">
        <v>280</v>
      </c>
      <c r="H53" s="221">
        <v>55</v>
      </c>
      <c r="I53" s="221">
        <v>22</v>
      </c>
      <c r="J53" s="221">
        <v>27</v>
      </c>
      <c r="K53" s="221">
        <v>34</v>
      </c>
      <c r="L53" s="234">
        <v>0</v>
      </c>
      <c r="M53" s="221">
        <v>34</v>
      </c>
      <c r="N53" s="221">
        <v>29</v>
      </c>
      <c r="O53" s="226">
        <v>0.85289999999999999</v>
      </c>
      <c r="P53" s="221">
        <v>20</v>
      </c>
      <c r="Q53" s="221">
        <v>9</v>
      </c>
      <c r="R53" s="226">
        <v>0.45</v>
      </c>
      <c r="S53" s="221">
        <v>20</v>
      </c>
      <c r="T53" s="221">
        <v>7</v>
      </c>
      <c r="U53" s="226">
        <v>0.35</v>
      </c>
      <c r="V53" s="221">
        <v>20</v>
      </c>
      <c r="W53" s="221">
        <v>13</v>
      </c>
      <c r="X53" s="226">
        <v>0.65</v>
      </c>
      <c r="Y53" s="221">
        <v>27</v>
      </c>
      <c r="Z53" s="221">
        <v>24</v>
      </c>
      <c r="AA53" s="226">
        <v>0.88890000000000002</v>
      </c>
      <c r="AB53" s="221">
        <v>29</v>
      </c>
      <c r="AC53" s="234">
        <v>0</v>
      </c>
      <c r="AD53" s="221">
        <v>0</v>
      </c>
      <c r="AE53" s="226">
        <v>0</v>
      </c>
      <c r="AF53" s="221">
        <v>0</v>
      </c>
      <c r="AG53" s="226">
        <v>0</v>
      </c>
      <c r="AH53" s="221">
        <v>0</v>
      </c>
      <c r="AI53" s="226">
        <v>0</v>
      </c>
      <c r="AJ53" s="221">
        <v>0</v>
      </c>
      <c r="AK53" s="226">
        <v>0</v>
      </c>
      <c r="AL53" s="226">
        <v>7.0000000000000001E-3</v>
      </c>
      <c r="AM53" s="226">
        <v>5.5999999999999999E-3</v>
      </c>
      <c r="AN53" s="226">
        <v>1.26E-2</v>
      </c>
      <c r="AO53" s="221">
        <v>14</v>
      </c>
      <c r="AP53" s="226">
        <v>0.2545</v>
      </c>
      <c r="AQ53" s="234">
        <v>1.29</v>
      </c>
      <c r="AR53" s="221">
        <v>27</v>
      </c>
      <c r="AS53" s="221">
        <v>25</v>
      </c>
      <c r="AT53" s="226">
        <v>0.92589999999999995</v>
      </c>
      <c r="AU53" s="234">
        <v>11</v>
      </c>
      <c r="AV53" s="234">
        <v>12</v>
      </c>
      <c r="AW53" s="234">
        <v>13</v>
      </c>
      <c r="AX53" s="234">
        <v>11</v>
      </c>
      <c r="AY53" s="234">
        <v>11.75</v>
      </c>
      <c r="AZ53" s="243">
        <v>11.66</v>
      </c>
      <c r="BA53" s="276"/>
      <c r="BB53" s="276"/>
      <c r="BC53" s="276">
        <v>13</v>
      </c>
      <c r="BD53" s="261" t="s">
        <v>79</v>
      </c>
      <c r="BE53" s="261">
        <v>0.82815918227429963</v>
      </c>
      <c r="BF53" s="277" t="s">
        <v>303</v>
      </c>
      <c r="BG53" s="278">
        <v>163949</v>
      </c>
      <c r="BH53" s="261" t="s">
        <v>79</v>
      </c>
      <c r="BI53" s="279">
        <v>1.5</v>
      </c>
      <c r="BJ53" s="261" t="s">
        <v>79</v>
      </c>
      <c r="BK53" s="261" t="s">
        <v>308</v>
      </c>
      <c r="BL53" s="261" t="s">
        <v>78</v>
      </c>
      <c r="BM53" s="261">
        <v>1</v>
      </c>
    </row>
    <row r="54" spans="1:65" x14ac:dyDescent="0.2">
      <c r="A54" s="275" t="s">
        <v>125</v>
      </c>
      <c r="B54" s="218" t="s">
        <v>274</v>
      </c>
      <c r="C54" s="218" t="s">
        <v>187</v>
      </c>
      <c r="D54" s="218" t="s">
        <v>274</v>
      </c>
      <c r="E54" s="218" t="s">
        <v>187</v>
      </c>
      <c r="F54" s="218"/>
      <c r="G54" s="217" t="s">
        <v>133</v>
      </c>
      <c r="H54" s="221">
        <v>6</v>
      </c>
      <c r="I54" s="221">
        <v>6</v>
      </c>
      <c r="J54" s="221">
        <v>6</v>
      </c>
      <c r="K54" s="221">
        <v>2</v>
      </c>
      <c r="L54" s="234">
        <v>0</v>
      </c>
      <c r="M54" s="221">
        <v>6</v>
      </c>
      <c r="N54" s="221">
        <v>6</v>
      </c>
      <c r="O54" s="226">
        <v>1</v>
      </c>
      <c r="P54" s="221">
        <v>5</v>
      </c>
      <c r="Q54" s="221">
        <v>0</v>
      </c>
      <c r="R54" s="226">
        <v>0</v>
      </c>
      <c r="S54" s="221">
        <v>6</v>
      </c>
      <c r="T54" s="221">
        <v>4</v>
      </c>
      <c r="U54" s="226">
        <v>0.66669999999999996</v>
      </c>
      <c r="V54" s="221">
        <v>6</v>
      </c>
      <c r="W54" s="221">
        <v>6</v>
      </c>
      <c r="X54" s="226">
        <v>1</v>
      </c>
      <c r="Y54" s="221">
        <v>6</v>
      </c>
      <c r="Z54" s="221">
        <v>6</v>
      </c>
      <c r="AA54" s="226">
        <v>1</v>
      </c>
      <c r="AB54" s="221">
        <v>2</v>
      </c>
      <c r="AC54" s="234">
        <v>0</v>
      </c>
      <c r="AD54" s="221">
        <v>0</v>
      </c>
      <c r="AE54" s="226">
        <v>0</v>
      </c>
      <c r="AF54" s="221">
        <v>0</v>
      </c>
      <c r="AG54" s="226">
        <v>0</v>
      </c>
      <c r="AH54" s="221">
        <v>0</v>
      </c>
      <c r="AI54" s="226">
        <v>0</v>
      </c>
      <c r="AJ54" s="221">
        <v>0</v>
      </c>
      <c r="AK54" s="226">
        <v>0</v>
      </c>
      <c r="AL54" s="226">
        <v>1.2800000000000001E-2</v>
      </c>
      <c r="AM54" s="226">
        <v>0</v>
      </c>
      <c r="AN54" s="226">
        <v>1.2800000000000001E-2</v>
      </c>
      <c r="AO54" s="221">
        <v>6</v>
      </c>
      <c r="AP54" s="226">
        <v>1</v>
      </c>
      <c r="AQ54" s="234">
        <v>1.67</v>
      </c>
      <c r="AR54" s="221">
        <v>6</v>
      </c>
      <c r="AS54" s="221">
        <v>5</v>
      </c>
      <c r="AT54" s="226">
        <v>0.83330000000000004</v>
      </c>
      <c r="AU54" s="234">
        <v>4</v>
      </c>
      <c r="AV54" s="234">
        <v>4</v>
      </c>
      <c r="AW54" s="234">
        <v>5</v>
      </c>
      <c r="AX54" s="234">
        <v>4</v>
      </c>
      <c r="AY54" s="234">
        <v>4.25</v>
      </c>
      <c r="AZ54" s="243">
        <v>4.4000000000000004</v>
      </c>
      <c r="BA54" s="276"/>
      <c r="BB54" s="276"/>
      <c r="BC54" s="276">
        <v>5</v>
      </c>
      <c r="BD54" s="261" t="s">
        <v>78</v>
      </c>
      <c r="BE54" s="261">
        <v>0.82944194864608667</v>
      </c>
      <c r="BF54" s="277" t="s">
        <v>303</v>
      </c>
      <c r="BG54" s="278">
        <v>40519</v>
      </c>
      <c r="BH54" s="261" t="s">
        <v>79</v>
      </c>
      <c r="BI54" s="279">
        <v>4.5</v>
      </c>
      <c r="BJ54" s="261" t="s">
        <v>78</v>
      </c>
      <c r="BK54" s="261">
        <v>1</v>
      </c>
      <c r="BL54" s="261" t="s">
        <v>78</v>
      </c>
      <c r="BM54" s="261">
        <v>1</v>
      </c>
    </row>
    <row r="55" spans="1:65" x14ac:dyDescent="0.2">
      <c r="A55" s="275" t="s">
        <v>125</v>
      </c>
      <c r="B55" s="220" t="s">
        <v>274</v>
      </c>
      <c r="C55" s="220" t="s">
        <v>189</v>
      </c>
      <c r="D55" s="220" t="s">
        <v>274</v>
      </c>
      <c r="E55" s="220" t="s">
        <v>189</v>
      </c>
      <c r="F55" s="220"/>
      <c r="G55" s="219" t="s">
        <v>133</v>
      </c>
      <c r="H55" s="221">
        <v>17</v>
      </c>
      <c r="I55" s="221">
        <v>7</v>
      </c>
      <c r="J55" s="221">
        <v>9</v>
      </c>
      <c r="K55" s="221">
        <v>5</v>
      </c>
      <c r="L55" s="234">
        <v>0</v>
      </c>
      <c r="M55" s="221">
        <v>17</v>
      </c>
      <c r="N55" s="221">
        <v>17</v>
      </c>
      <c r="O55" s="226">
        <v>1</v>
      </c>
      <c r="P55" s="221">
        <v>9</v>
      </c>
      <c r="Q55" s="221">
        <v>1</v>
      </c>
      <c r="R55" s="226">
        <v>0.1111</v>
      </c>
      <c r="S55" s="221">
        <v>9</v>
      </c>
      <c r="T55" s="221">
        <v>4</v>
      </c>
      <c r="U55" s="226">
        <v>0.44440000000000002</v>
      </c>
      <c r="V55" s="221">
        <v>9</v>
      </c>
      <c r="W55" s="221">
        <v>4</v>
      </c>
      <c r="X55" s="226">
        <v>0.44440000000000002</v>
      </c>
      <c r="Y55" s="221">
        <v>9</v>
      </c>
      <c r="Z55" s="221">
        <v>9</v>
      </c>
      <c r="AA55" s="226">
        <v>1</v>
      </c>
      <c r="AB55" s="221">
        <v>5</v>
      </c>
      <c r="AC55" s="234">
        <v>0</v>
      </c>
      <c r="AD55" s="221">
        <v>0</v>
      </c>
      <c r="AE55" s="226">
        <v>0</v>
      </c>
      <c r="AF55" s="221">
        <v>0</v>
      </c>
      <c r="AG55" s="226">
        <v>0</v>
      </c>
      <c r="AH55" s="221">
        <v>0</v>
      </c>
      <c r="AI55" s="226">
        <v>0</v>
      </c>
      <c r="AJ55" s="221">
        <v>0</v>
      </c>
      <c r="AK55" s="226">
        <v>0</v>
      </c>
      <c r="AL55" s="226">
        <v>0</v>
      </c>
      <c r="AM55" s="226">
        <v>0</v>
      </c>
      <c r="AN55" s="226">
        <v>0</v>
      </c>
      <c r="AO55" s="221">
        <v>9</v>
      </c>
      <c r="AP55" s="226">
        <v>0.52939999999999998</v>
      </c>
      <c r="AQ55" s="234">
        <v>1.33</v>
      </c>
      <c r="AR55" s="221">
        <v>9</v>
      </c>
      <c r="AS55" s="221">
        <v>8</v>
      </c>
      <c r="AT55" s="226">
        <v>0.88890000000000002</v>
      </c>
      <c r="AU55" s="234">
        <v>6</v>
      </c>
      <c r="AV55" s="234">
        <v>6</v>
      </c>
      <c r="AW55" s="234">
        <v>7</v>
      </c>
      <c r="AX55" s="234">
        <v>6</v>
      </c>
      <c r="AY55" s="234">
        <v>6.25</v>
      </c>
      <c r="AZ55" s="243">
        <v>6.39</v>
      </c>
      <c r="BA55" s="276"/>
      <c r="BB55" s="276"/>
      <c r="BC55" s="276">
        <v>8</v>
      </c>
      <c r="BD55" s="261" t="s">
        <v>78</v>
      </c>
      <c r="BE55" s="261">
        <v>1.8547620427801288</v>
      </c>
      <c r="BF55" s="277" t="s">
        <v>305</v>
      </c>
      <c r="BG55" s="278">
        <v>98483</v>
      </c>
      <c r="BH55" s="261" t="s">
        <v>79</v>
      </c>
      <c r="BI55" s="279">
        <v>3</v>
      </c>
      <c r="BJ55" s="261" t="s">
        <v>78</v>
      </c>
      <c r="BK55" s="261">
        <v>1</v>
      </c>
      <c r="BL55" s="261" t="s">
        <v>78</v>
      </c>
      <c r="BM55" s="261">
        <v>1</v>
      </c>
    </row>
    <row r="56" spans="1:65" x14ac:dyDescent="0.2">
      <c r="A56" s="275" t="s">
        <v>125</v>
      </c>
      <c r="B56" s="220" t="s">
        <v>274</v>
      </c>
      <c r="C56" s="220" t="s">
        <v>186</v>
      </c>
      <c r="D56" s="220" t="s">
        <v>274</v>
      </c>
      <c r="E56" s="220" t="s">
        <v>186</v>
      </c>
      <c r="F56" s="220"/>
      <c r="G56" s="219" t="s">
        <v>38</v>
      </c>
      <c r="H56" s="221">
        <v>23</v>
      </c>
      <c r="I56" s="221">
        <v>12</v>
      </c>
      <c r="J56" s="221">
        <v>17</v>
      </c>
      <c r="K56" s="221">
        <v>13</v>
      </c>
      <c r="L56" s="234">
        <v>441.43</v>
      </c>
      <c r="M56" s="221">
        <v>13</v>
      </c>
      <c r="N56" s="221">
        <v>13</v>
      </c>
      <c r="O56" s="226">
        <v>1</v>
      </c>
      <c r="P56" s="221">
        <v>12</v>
      </c>
      <c r="Q56" s="221">
        <v>5</v>
      </c>
      <c r="R56" s="226">
        <v>0.41670000000000001</v>
      </c>
      <c r="S56" s="221">
        <v>12</v>
      </c>
      <c r="T56" s="221">
        <v>4</v>
      </c>
      <c r="U56" s="226">
        <v>0.33329999999999999</v>
      </c>
      <c r="V56" s="221">
        <v>12</v>
      </c>
      <c r="W56" s="221">
        <v>8</v>
      </c>
      <c r="X56" s="226">
        <v>0.66669999999999996</v>
      </c>
      <c r="Y56" s="221">
        <v>17</v>
      </c>
      <c r="Z56" s="221">
        <v>15</v>
      </c>
      <c r="AA56" s="226">
        <v>0.88239999999999996</v>
      </c>
      <c r="AB56" s="221">
        <v>13</v>
      </c>
      <c r="AC56" s="234">
        <v>18.079999999999998</v>
      </c>
      <c r="AD56" s="221">
        <v>0</v>
      </c>
      <c r="AE56" s="226">
        <v>0</v>
      </c>
      <c r="AF56" s="221">
        <v>0</v>
      </c>
      <c r="AG56" s="226">
        <v>0</v>
      </c>
      <c r="AH56" s="221">
        <v>0</v>
      </c>
      <c r="AI56" s="226">
        <v>0</v>
      </c>
      <c r="AJ56" s="221">
        <v>0</v>
      </c>
      <c r="AK56" s="226">
        <v>0</v>
      </c>
      <c r="AL56" s="226">
        <v>0</v>
      </c>
      <c r="AM56" s="226">
        <v>0</v>
      </c>
      <c r="AN56" s="226">
        <v>0</v>
      </c>
      <c r="AO56" s="221">
        <v>8</v>
      </c>
      <c r="AP56" s="226">
        <v>0.3478</v>
      </c>
      <c r="AQ56" s="234">
        <v>2.38</v>
      </c>
      <c r="AR56" s="221">
        <v>17</v>
      </c>
      <c r="AS56" s="221">
        <v>15</v>
      </c>
      <c r="AT56" s="226">
        <v>0.88239999999999996</v>
      </c>
      <c r="AU56" s="234">
        <v>6</v>
      </c>
      <c r="AV56" s="234">
        <v>7</v>
      </c>
      <c r="AW56" s="234">
        <v>7</v>
      </c>
      <c r="AX56" s="234">
        <v>7</v>
      </c>
      <c r="AY56" s="234">
        <v>6.75</v>
      </c>
      <c r="AZ56" s="243">
        <v>6.63</v>
      </c>
      <c r="BA56" s="276"/>
      <c r="BB56" s="276"/>
      <c r="BC56" s="276">
        <v>7</v>
      </c>
      <c r="BD56" s="261" t="s">
        <v>79</v>
      </c>
      <c r="BE56" s="261">
        <v>0.99997508160773463</v>
      </c>
      <c r="BF56" s="277" t="s">
        <v>303</v>
      </c>
      <c r="BG56" s="278">
        <v>64502</v>
      </c>
      <c r="BH56" s="261" t="s">
        <v>79</v>
      </c>
      <c r="BI56" s="279">
        <v>1.5</v>
      </c>
      <c r="BJ56" s="261" t="s">
        <v>79</v>
      </c>
      <c r="BK56" s="261" t="s">
        <v>308</v>
      </c>
      <c r="BL56" s="261" t="s">
        <v>79</v>
      </c>
      <c r="BM56" s="261">
        <v>1</v>
      </c>
    </row>
    <row r="57" spans="1:65" x14ac:dyDescent="0.2">
      <c r="A57" s="275" t="s">
        <v>125</v>
      </c>
      <c r="B57" s="220" t="s">
        <v>56</v>
      </c>
      <c r="C57" s="220" t="s">
        <v>59</v>
      </c>
      <c r="D57" s="220" t="s">
        <v>56</v>
      </c>
      <c r="E57" s="220" t="s">
        <v>59</v>
      </c>
      <c r="F57" s="220"/>
      <c r="G57" s="219" t="s">
        <v>133</v>
      </c>
      <c r="H57" s="221">
        <v>32</v>
      </c>
      <c r="I57" s="221">
        <v>31</v>
      </c>
      <c r="J57" s="221">
        <v>31</v>
      </c>
      <c r="K57" s="221">
        <v>5</v>
      </c>
      <c r="L57" s="234">
        <v>0</v>
      </c>
      <c r="M57" s="221">
        <v>32</v>
      </c>
      <c r="N57" s="221">
        <v>28</v>
      </c>
      <c r="O57" s="226">
        <v>0.875</v>
      </c>
      <c r="P57" s="221">
        <v>21</v>
      </c>
      <c r="Q57" s="221">
        <v>1</v>
      </c>
      <c r="R57" s="226">
        <v>4.7600000000000003E-2</v>
      </c>
      <c r="S57" s="221">
        <v>23</v>
      </c>
      <c r="T57" s="221">
        <v>16</v>
      </c>
      <c r="U57" s="226">
        <v>0.69569999999999999</v>
      </c>
      <c r="V57" s="221">
        <v>23</v>
      </c>
      <c r="W57" s="221">
        <v>13</v>
      </c>
      <c r="X57" s="226">
        <v>0.56520000000000004</v>
      </c>
      <c r="Y57" s="221">
        <v>31</v>
      </c>
      <c r="Z57" s="221">
        <v>28</v>
      </c>
      <c r="AA57" s="226">
        <v>0.9032</v>
      </c>
      <c r="AB57" s="221">
        <v>1</v>
      </c>
      <c r="AC57" s="234">
        <v>0</v>
      </c>
      <c r="AD57" s="221">
        <v>0</v>
      </c>
      <c r="AE57" s="226">
        <v>0</v>
      </c>
      <c r="AF57" s="221">
        <v>0</v>
      </c>
      <c r="AG57" s="226">
        <v>0</v>
      </c>
      <c r="AH57" s="221">
        <v>0</v>
      </c>
      <c r="AI57" s="226">
        <v>0</v>
      </c>
      <c r="AJ57" s="221">
        <v>0</v>
      </c>
      <c r="AK57" s="226">
        <v>0</v>
      </c>
      <c r="AL57" s="226">
        <v>0</v>
      </c>
      <c r="AM57" s="226">
        <v>0</v>
      </c>
      <c r="AN57" s="226">
        <v>0</v>
      </c>
      <c r="AO57" s="221">
        <v>31</v>
      </c>
      <c r="AP57" s="226">
        <v>0.96879999999999999</v>
      </c>
      <c r="AQ57" s="234">
        <v>1.52</v>
      </c>
      <c r="AR57" s="221">
        <v>31</v>
      </c>
      <c r="AS57" s="221">
        <v>29</v>
      </c>
      <c r="AT57" s="226">
        <v>0.9355</v>
      </c>
      <c r="AU57" s="234">
        <v>24</v>
      </c>
      <c r="AV57" s="234">
        <v>26</v>
      </c>
      <c r="AW57" s="234">
        <v>22</v>
      </c>
      <c r="AX57" s="234">
        <v>23</v>
      </c>
      <c r="AY57" s="234">
        <v>23.75</v>
      </c>
      <c r="AZ57" s="243">
        <v>23.43</v>
      </c>
      <c r="BA57" s="276"/>
      <c r="BB57" s="276"/>
      <c r="BC57" s="276">
        <v>26</v>
      </c>
      <c r="BD57" s="261" t="s">
        <v>78</v>
      </c>
      <c r="BE57" s="261">
        <v>0.95622175778638019</v>
      </c>
      <c r="BF57" s="277" t="s">
        <v>306</v>
      </c>
      <c r="BG57" s="278">
        <v>339001</v>
      </c>
      <c r="BH57" s="261" t="s">
        <v>79</v>
      </c>
      <c r="BI57" s="279">
        <v>3</v>
      </c>
      <c r="BJ57" s="261" t="s">
        <v>79</v>
      </c>
      <c r="BK57" s="261">
        <v>1</v>
      </c>
      <c r="BL57" s="261" t="s">
        <v>78</v>
      </c>
      <c r="BM57" s="261">
        <v>1</v>
      </c>
    </row>
    <row r="58" spans="1:65" x14ac:dyDescent="0.2">
      <c r="A58" s="275" t="s">
        <v>125</v>
      </c>
      <c r="B58" s="220" t="s">
        <v>276</v>
      </c>
      <c r="C58" s="220" t="s">
        <v>57</v>
      </c>
      <c r="D58" s="220" t="s">
        <v>276</v>
      </c>
      <c r="E58" s="220" t="s">
        <v>57</v>
      </c>
      <c r="F58" s="220"/>
      <c r="G58" s="219" t="s">
        <v>133</v>
      </c>
      <c r="H58" s="221">
        <v>18</v>
      </c>
      <c r="I58" s="221">
        <v>11</v>
      </c>
      <c r="J58" s="221">
        <v>12</v>
      </c>
      <c r="K58" s="221">
        <v>6</v>
      </c>
      <c r="L58" s="234">
        <v>0</v>
      </c>
      <c r="M58" s="221">
        <v>18</v>
      </c>
      <c r="N58" s="221">
        <v>14</v>
      </c>
      <c r="O58" s="226">
        <v>0.77780000000000005</v>
      </c>
      <c r="P58" s="221">
        <v>11</v>
      </c>
      <c r="Q58" s="221">
        <v>2</v>
      </c>
      <c r="R58" s="226">
        <v>0.18179999999999999</v>
      </c>
      <c r="S58" s="221">
        <v>11</v>
      </c>
      <c r="T58" s="221">
        <v>2</v>
      </c>
      <c r="U58" s="226">
        <v>0.18179999999999999</v>
      </c>
      <c r="V58" s="221">
        <v>11</v>
      </c>
      <c r="W58" s="221">
        <v>3</v>
      </c>
      <c r="X58" s="226">
        <v>0.2727</v>
      </c>
      <c r="Y58" s="221">
        <v>12</v>
      </c>
      <c r="Z58" s="221">
        <v>12</v>
      </c>
      <c r="AA58" s="226">
        <v>1</v>
      </c>
      <c r="AB58" s="221">
        <v>2</v>
      </c>
      <c r="AC58" s="234">
        <v>0</v>
      </c>
      <c r="AD58" s="221">
        <v>0</v>
      </c>
      <c r="AE58" s="226">
        <v>0</v>
      </c>
      <c r="AF58" s="221">
        <v>0</v>
      </c>
      <c r="AG58" s="226">
        <v>0</v>
      </c>
      <c r="AH58" s="221">
        <v>0</v>
      </c>
      <c r="AI58" s="226">
        <v>0</v>
      </c>
      <c r="AJ58" s="221">
        <v>0</v>
      </c>
      <c r="AK58" s="226">
        <v>0</v>
      </c>
      <c r="AL58" s="226">
        <v>0</v>
      </c>
      <c r="AM58" s="226">
        <v>8.5000000000000006E-3</v>
      </c>
      <c r="AN58" s="226">
        <v>8.5000000000000006E-3</v>
      </c>
      <c r="AO58" s="221">
        <v>12</v>
      </c>
      <c r="AP58" s="226">
        <v>0.66669999999999996</v>
      </c>
      <c r="AQ58" s="234">
        <v>1.67</v>
      </c>
      <c r="AR58" s="221">
        <v>12</v>
      </c>
      <c r="AS58" s="221">
        <v>12</v>
      </c>
      <c r="AT58" s="226">
        <v>1</v>
      </c>
      <c r="AU58" s="234">
        <v>10</v>
      </c>
      <c r="AV58" s="234">
        <v>7</v>
      </c>
      <c r="AW58" s="234">
        <v>10</v>
      </c>
      <c r="AX58" s="234">
        <v>9</v>
      </c>
      <c r="AY58" s="234">
        <v>9</v>
      </c>
      <c r="AZ58" s="243">
        <v>9.33</v>
      </c>
      <c r="BA58" s="276"/>
      <c r="BB58" s="276"/>
      <c r="BC58" s="276">
        <v>10</v>
      </c>
      <c r="BD58" s="261" t="s">
        <v>78</v>
      </c>
      <c r="BE58" s="261">
        <v>1</v>
      </c>
      <c r="BF58" s="277" t="s">
        <v>306</v>
      </c>
      <c r="BG58" s="278">
        <v>107081</v>
      </c>
      <c r="BH58" s="261" t="s">
        <v>79</v>
      </c>
      <c r="BI58" s="279">
        <v>3</v>
      </c>
      <c r="BJ58" s="261" t="s">
        <v>78</v>
      </c>
      <c r="BK58" s="261">
        <v>1</v>
      </c>
      <c r="BL58" s="261" t="s">
        <v>78</v>
      </c>
      <c r="BM58" s="261">
        <v>1</v>
      </c>
    </row>
    <row r="59" spans="1:65" x14ac:dyDescent="0.2">
      <c r="A59" s="275" t="s">
        <v>125</v>
      </c>
      <c r="B59" s="220" t="s">
        <v>276</v>
      </c>
      <c r="C59" s="220" t="s">
        <v>58</v>
      </c>
      <c r="D59" s="220" t="s">
        <v>276</v>
      </c>
      <c r="E59" s="220" t="s">
        <v>58</v>
      </c>
      <c r="F59" s="220"/>
      <c r="G59" s="219" t="s">
        <v>133</v>
      </c>
      <c r="H59" s="221">
        <v>34</v>
      </c>
      <c r="I59" s="221">
        <v>11</v>
      </c>
      <c r="J59" s="221">
        <v>15</v>
      </c>
      <c r="K59" s="221">
        <v>0</v>
      </c>
      <c r="L59" s="234">
        <v>0</v>
      </c>
      <c r="M59" s="221">
        <v>34</v>
      </c>
      <c r="N59" s="221">
        <v>34</v>
      </c>
      <c r="O59" s="226">
        <v>1</v>
      </c>
      <c r="P59" s="221">
        <v>13</v>
      </c>
      <c r="Q59" s="221">
        <v>2</v>
      </c>
      <c r="R59" s="226">
        <v>0.15379999999999999</v>
      </c>
      <c r="S59" s="221">
        <v>13</v>
      </c>
      <c r="T59" s="221">
        <v>2</v>
      </c>
      <c r="U59" s="226">
        <v>0.15379999999999999</v>
      </c>
      <c r="V59" s="221">
        <v>13</v>
      </c>
      <c r="W59" s="221">
        <v>4</v>
      </c>
      <c r="X59" s="226">
        <v>0.30769999999999997</v>
      </c>
      <c r="Y59" s="221">
        <v>15</v>
      </c>
      <c r="Z59" s="221">
        <v>14</v>
      </c>
      <c r="AA59" s="226">
        <v>0.93330000000000002</v>
      </c>
      <c r="AB59" s="221">
        <v>0</v>
      </c>
      <c r="AC59" s="234">
        <v>0</v>
      </c>
      <c r="AD59" s="221">
        <v>0</v>
      </c>
      <c r="AE59" s="226">
        <v>0</v>
      </c>
      <c r="AF59" s="221">
        <v>0</v>
      </c>
      <c r="AG59" s="226">
        <v>0</v>
      </c>
      <c r="AH59" s="221">
        <v>0</v>
      </c>
      <c r="AI59" s="226">
        <v>0</v>
      </c>
      <c r="AJ59" s="221">
        <v>0</v>
      </c>
      <c r="AK59" s="226">
        <v>0</v>
      </c>
      <c r="AL59" s="226">
        <v>0</v>
      </c>
      <c r="AM59" s="226">
        <v>0</v>
      </c>
      <c r="AN59" s="226">
        <v>0</v>
      </c>
      <c r="AO59" s="221">
        <v>17</v>
      </c>
      <c r="AP59" s="226">
        <v>0.5</v>
      </c>
      <c r="AQ59" s="234">
        <v>1.47</v>
      </c>
      <c r="AR59" s="221">
        <v>15</v>
      </c>
      <c r="AS59" s="221">
        <v>14</v>
      </c>
      <c r="AT59" s="226">
        <v>0.93330000000000002</v>
      </c>
      <c r="AU59" s="234">
        <v>10</v>
      </c>
      <c r="AV59" s="234">
        <v>11</v>
      </c>
      <c r="AW59" s="234">
        <v>10</v>
      </c>
      <c r="AX59" s="234">
        <v>10</v>
      </c>
      <c r="AY59" s="234">
        <v>10.25</v>
      </c>
      <c r="AZ59" s="243">
        <v>10.08</v>
      </c>
      <c r="BA59" s="276"/>
      <c r="BB59" s="276"/>
      <c r="BC59" s="276">
        <v>11</v>
      </c>
      <c r="BD59" s="261" t="s">
        <v>78</v>
      </c>
      <c r="BE59" s="261">
        <v>0.89513403919801759</v>
      </c>
      <c r="BF59" s="277" t="s">
        <v>306</v>
      </c>
      <c r="BG59" s="278">
        <v>254862</v>
      </c>
      <c r="BH59" s="261" t="s">
        <v>79</v>
      </c>
      <c r="BI59" s="279">
        <v>3</v>
      </c>
      <c r="BJ59" s="261" t="s">
        <v>78</v>
      </c>
      <c r="BK59" s="261">
        <v>1</v>
      </c>
      <c r="BL59" s="261" t="s">
        <v>78</v>
      </c>
      <c r="BM59" s="261">
        <v>1</v>
      </c>
    </row>
    <row r="60" spans="1:65" x14ac:dyDescent="0.2">
      <c r="A60" s="275" t="s">
        <v>125</v>
      </c>
      <c r="B60" s="218" t="s">
        <v>276</v>
      </c>
      <c r="C60" s="218" t="s">
        <v>190</v>
      </c>
      <c r="D60" s="218" t="s">
        <v>276</v>
      </c>
      <c r="E60" s="218" t="s">
        <v>190</v>
      </c>
      <c r="F60" s="218"/>
      <c r="G60" s="219" t="s">
        <v>133</v>
      </c>
      <c r="H60" s="221">
        <v>25</v>
      </c>
      <c r="I60" s="221">
        <v>25</v>
      </c>
      <c r="J60" s="221">
        <v>24</v>
      </c>
      <c r="K60" s="221">
        <v>5</v>
      </c>
      <c r="L60" s="234">
        <v>0</v>
      </c>
      <c r="M60" s="221">
        <v>25</v>
      </c>
      <c r="N60" s="221">
        <v>21</v>
      </c>
      <c r="O60" s="226">
        <v>0.84</v>
      </c>
      <c r="P60" s="221">
        <v>18</v>
      </c>
      <c r="Q60" s="221">
        <v>1</v>
      </c>
      <c r="R60" s="226">
        <v>5.5599999999999997E-2</v>
      </c>
      <c r="S60" s="221">
        <v>19</v>
      </c>
      <c r="T60" s="221">
        <v>15</v>
      </c>
      <c r="U60" s="226">
        <v>0.78949999999999998</v>
      </c>
      <c r="V60" s="221">
        <v>19</v>
      </c>
      <c r="W60" s="221">
        <v>14</v>
      </c>
      <c r="X60" s="226">
        <v>0.73680000000000001</v>
      </c>
      <c r="Y60" s="221">
        <v>24</v>
      </c>
      <c r="Z60" s="221">
        <v>23</v>
      </c>
      <c r="AA60" s="226">
        <v>0.95830000000000004</v>
      </c>
      <c r="AB60" s="221">
        <v>1</v>
      </c>
      <c r="AC60" s="234">
        <v>0</v>
      </c>
      <c r="AD60" s="221">
        <v>0</v>
      </c>
      <c r="AE60" s="226">
        <v>0</v>
      </c>
      <c r="AF60" s="221">
        <v>0</v>
      </c>
      <c r="AG60" s="226">
        <v>0</v>
      </c>
      <c r="AH60" s="221">
        <v>0</v>
      </c>
      <c r="AI60" s="226">
        <v>0</v>
      </c>
      <c r="AJ60" s="221">
        <v>0</v>
      </c>
      <c r="AK60" s="226">
        <v>0</v>
      </c>
      <c r="AL60" s="226">
        <v>0</v>
      </c>
      <c r="AM60" s="226">
        <v>0</v>
      </c>
      <c r="AN60" s="226">
        <v>0</v>
      </c>
      <c r="AO60" s="221">
        <v>24</v>
      </c>
      <c r="AP60" s="226">
        <v>0.96</v>
      </c>
      <c r="AQ60" s="234">
        <v>2.71</v>
      </c>
      <c r="AR60" s="221">
        <v>24</v>
      </c>
      <c r="AS60" s="221">
        <v>21</v>
      </c>
      <c r="AT60" s="226">
        <v>0.875</v>
      </c>
      <c r="AU60" s="234">
        <v>19</v>
      </c>
      <c r="AV60" s="234">
        <v>19</v>
      </c>
      <c r="AW60" s="234">
        <v>16</v>
      </c>
      <c r="AX60" s="234">
        <v>19</v>
      </c>
      <c r="AY60" s="234">
        <v>18.25</v>
      </c>
      <c r="AZ60" s="243">
        <v>18.440000000000001</v>
      </c>
      <c r="BA60" s="276"/>
      <c r="BB60" s="276"/>
      <c r="BC60" s="276">
        <v>20</v>
      </c>
      <c r="BD60" s="261" t="s">
        <v>78</v>
      </c>
      <c r="BE60" s="261">
        <v>1</v>
      </c>
      <c r="BF60" s="277" t="s">
        <v>303</v>
      </c>
      <c r="BG60" s="278">
        <v>179200</v>
      </c>
      <c r="BH60" s="261" t="s">
        <v>79</v>
      </c>
      <c r="BI60" s="279">
        <v>4.5</v>
      </c>
      <c r="BJ60" s="261" t="s">
        <v>78</v>
      </c>
      <c r="BK60" s="261">
        <v>1</v>
      </c>
      <c r="BL60" s="261" t="s">
        <v>78</v>
      </c>
      <c r="BM60" s="261">
        <v>0.91669999999999996</v>
      </c>
    </row>
    <row r="61" spans="1:65" x14ac:dyDescent="0.2">
      <c r="A61" s="275" t="s">
        <v>125</v>
      </c>
      <c r="B61" s="218" t="s">
        <v>276</v>
      </c>
      <c r="C61" s="218" t="s">
        <v>191</v>
      </c>
      <c r="D61" s="218" t="s">
        <v>276</v>
      </c>
      <c r="E61" s="218" t="s">
        <v>191</v>
      </c>
      <c r="F61" s="218"/>
      <c r="G61" s="219" t="s">
        <v>38</v>
      </c>
      <c r="H61" s="221">
        <v>6</v>
      </c>
      <c r="I61" s="221">
        <v>6</v>
      </c>
      <c r="J61" s="221">
        <v>6</v>
      </c>
      <c r="K61" s="221">
        <v>4</v>
      </c>
      <c r="L61" s="234">
        <v>426.83</v>
      </c>
      <c r="M61" s="221">
        <v>4</v>
      </c>
      <c r="N61" s="221">
        <v>4</v>
      </c>
      <c r="O61" s="226">
        <v>1</v>
      </c>
      <c r="P61" s="221">
        <v>5</v>
      </c>
      <c r="Q61" s="221">
        <v>2</v>
      </c>
      <c r="R61" s="226">
        <v>0.4</v>
      </c>
      <c r="S61" s="221">
        <v>5</v>
      </c>
      <c r="T61" s="221">
        <v>0</v>
      </c>
      <c r="U61" s="226">
        <v>0</v>
      </c>
      <c r="V61" s="221">
        <v>5</v>
      </c>
      <c r="W61" s="221">
        <v>2</v>
      </c>
      <c r="X61" s="226">
        <v>0.4</v>
      </c>
      <c r="Y61" s="221">
        <v>6</v>
      </c>
      <c r="Z61" s="221">
        <v>4</v>
      </c>
      <c r="AA61" s="226">
        <v>0.66669999999999996</v>
      </c>
      <c r="AB61" s="221">
        <v>4</v>
      </c>
      <c r="AC61" s="234">
        <v>14.75</v>
      </c>
      <c r="AD61" s="221">
        <v>0</v>
      </c>
      <c r="AE61" s="226">
        <v>0</v>
      </c>
      <c r="AF61" s="221">
        <v>0</v>
      </c>
      <c r="AG61" s="226">
        <v>0</v>
      </c>
      <c r="AH61" s="221">
        <v>0</v>
      </c>
      <c r="AI61" s="226">
        <v>0</v>
      </c>
      <c r="AJ61" s="221">
        <v>0</v>
      </c>
      <c r="AK61" s="226">
        <v>0</v>
      </c>
      <c r="AL61" s="226">
        <v>1.2800000000000001E-2</v>
      </c>
      <c r="AM61" s="226">
        <v>0</v>
      </c>
      <c r="AN61" s="226">
        <v>1.2800000000000001E-2</v>
      </c>
      <c r="AO61" s="221">
        <v>4</v>
      </c>
      <c r="AP61" s="226">
        <v>0.66669999999999996</v>
      </c>
      <c r="AQ61" s="234">
        <v>1.5</v>
      </c>
      <c r="AR61" s="221">
        <v>6</v>
      </c>
      <c r="AS61" s="221">
        <v>6</v>
      </c>
      <c r="AT61" s="226">
        <v>1</v>
      </c>
      <c r="AU61" s="234">
        <v>3</v>
      </c>
      <c r="AV61" s="234">
        <v>2</v>
      </c>
      <c r="AW61" s="234">
        <v>5</v>
      </c>
      <c r="AX61" s="234">
        <v>5</v>
      </c>
      <c r="AY61" s="234">
        <v>3.75</v>
      </c>
      <c r="AZ61" s="243">
        <v>3.93</v>
      </c>
      <c r="BA61" s="276" t="s">
        <v>78</v>
      </c>
      <c r="BB61" s="276"/>
      <c r="BC61" s="276">
        <v>9</v>
      </c>
      <c r="BD61" s="261" t="s">
        <v>79</v>
      </c>
      <c r="BE61" s="261">
        <v>0.74561963300081735</v>
      </c>
      <c r="BF61" s="277" t="s">
        <v>306</v>
      </c>
      <c r="BG61" s="278">
        <v>89319</v>
      </c>
      <c r="BH61" s="261" t="s">
        <v>79</v>
      </c>
      <c r="BI61" s="279">
        <v>4.5</v>
      </c>
      <c r="BJ61" s="261" t="s">
        <v>78</v>
      </c>
      <c r="BK61" s="261" t="s">
        <v>308</v>
      </c>
      <c r="BL61" s="261" t="s">
        <v>78</v>
      </c>
      <c r="BM61" s="261">
        <v>1</v>
      </c>
    </row>
    <row r="62" spans="1:65" x14ac:dyDescent="0.2">
      <c r="A62" s="275" t="s">
        <v>125</v>
      </c>
      <c r="B62" s="218" t="s">
        <v>192</v>
      </c>
      <c r="C62" s="218" t="s">
        <v>277</v>
      </c>
      <c r="D62" s="218" t="s">
        <v>192</v>
      </c>
      <c r="E62" s="218" t="s">
        <v>277</v>
      </c>
      <c r="F62" s="218"/>
      <c r="G62" s="204" t="s">
        <v>133</v>
      </c>
      <c r="H62" s="221">
        <v>1</v>
      </c>
      <c r="I62" s="221">
        <v>1</v>
      </c>
      <c r="J62" s="221">
        <v>1</v>
      </c>
      <c r="K62" s="221">
        <v>0</v>
      </c>
      <c r="L62" s="234">
        <v>0</v>
      </c>
      <c r="M62" s="221">
        <v>1</v>
      </c>
      <c r="N62" s="221">
        <v>1</v>
      </c>
      <c r="O62" s="226">
        <v>1</v>
      </c>
      <c r="P62" s="221">
        <v>0</v>
      </c>
      <c r="Q62" s="221">
        <v>0</v>
      </c>
      <c r="R62" s="226">
        <v>0</v>
      </c>
      <c r="S62" s="221">
        <v>0</v>
      </c>
      <c r="T62" s="221">
        <v>0</v>
      </c>
      <c r="U62" s="226">
        <v>0</v>
      </c>
      <c r="V62" s="221">
        <v>0</v>
      </c>
      <c r="W62" s="221">
        <v>0</v>
      </c>
      <c r="X62" s="226">
        <v>0</v>
      </c>
      <c r="Y62" s="221">
        <v>1</v>
      </c>
      <c r="Z62" s="221">
        <v>0</v>
      </c>
      <c r="AA62" s="226">
        <v>0</v>
      </c>
      <c r="AB62" s="221">
        <v>0</v>
      </c>
      <c r="AC62" s="234">
        <v>0</v>
      </c>
      <c r="AD62" s="221">
        <v>0</v>
      </c>
      <c r="AE62" s="226">
        <v>0</v>
      </c>
      <c r="AF62" s="221">
        <v>0</v>
      </c>
      <c r="AG62" s="226">
        <v>0</v>
      </c>
      <c r="AH62" s="221">
        <v>0</v>
      </c>
      <c r="AI62" s="226">
        <v>0</v>
      </c>
      <c r="AJ62" s="221">
        <v>0</v>
      </c>
      <c r="AK62" s="226">
        <v>0</v>
      </c>
      <c r="AL62" s="226">
        <v>0</v>
      </c>
      <c r="AM62" s="226">
        <v>0</v>
      </c>
      <c r="AN62" s="226">
        <v>0</v>
      </c>
      <c r="AO62" s="221">
        <v>1</v>
      </c>
      <c r="AP62" s="226">
        <v>1</v>
      </c>
      <c r="AQ62" s="234">
        <v>1</v>
      </c>
      <c r="AR62" s="221">
        <v>1</v>
      </c>
      <c r="AS62" s="221">
        <v>1</v>
      </c>
      <c r="AT62" s="226">
        <v>1</v>
      </c>
      <c r="AU62" s="234">
        <v>1</v>
      </c>
      <c r="AV62" s="234">
        <v>1</v>
      </c>
      <c r="AW62" s="234">
        <v>0</v>
      </c>
      <c r="AX62" s="234">
        <v>0</v>
      </c>
      <c r="AY62" s="234">
        <v>0.5</v>
      </c>
      <c r="AZ62" s="243">
        <v>0.3</v>
      </c>
      <c r="BA62" s="276"/>
      <c r="BB62" s="276"/>
      <c r="BC62" s="276">
        <v>5</v>
      </c>
      <c r="BD62" s="261" t="s">
        <v>78</v>
      </c>
      <c r="BE62" s="261">
        <v>8.2922609916114554E-2</v>
      </c>
      <c r="BF62" s="277" t="s">
        <v>303</v>
      </c>
      <c r="BG62" s="278">
        <v>63966</v>
      </c>
      <c r="BH62" s="261" t="s">
        <v>79</v>
      </c>
      <c r="BI62" s="279">
        <v>6</v>
      </c>
      <c r="BJ62" s="261" t="s">
        <v>78</v>
      </c>
      <c r="BK62" s="261">
        <v>1</v>
      </c>
      <c r="BL62" s="261" t="s">
        <v>78</v>
      </c>
      <c r="BM62" s="261">
        <v>0.83330000000000004</v>
      </c>
    </row>
    <row r="63" spans="1:65" x14ac:dyDescent="0.2">
      <c r="A63" s="275" t="s">
        <v>125</v>
      </c>
      <c r="B63" s="218" t="s">
        <v>60</v>
      </c>
      <c r="C63" s="220" t="s">
        <v>194</v>
      </c>
      <c r="D63" s="218" t="s">
        <v>60</v>
      </c>
      <c r="E63" s="220" t="s">
        <v>194</v>
      </c>
      <c r="F63" s="220"/>
      <c r="G63" s="204" t="s">
        <v>133</v>
      </c>
      <c r="H63" s="221">
        <v>9</v>
      </c>
      <c r="I63" s="221">
        <v>9</v>
      </c>
      <c r="J63" s="221">
        <v>9</v>
      </c>
      <c r="K63" s="221">
        <v>3</v>
      </c>
      <c r="L63" s="234">
        <v>0</v>
      </c>
      <c r="M63" s="221">
        <v>9</v>
      </c>
      <c r="N63" s="221">
        <v>9</v>
      </c>
      <c r="O63" s="226">
        <v>1</v>
      </c>
      <c r="P63" s="221">
        <v>4</v>
      </c>
      <c r="Q63" s="221">
        <v>0</v>
      </c>
      <c r="R63" s="226">
        <v>0</v>
      </c>
      <c r="S63" s="221">
        <v>4</v>
      </c>
      <c r="T63" s="221">
        <v>1</v>
      </c>
      <c r="U63" s="226">
        <v>0.25</v>
      </c>
      <c r="V63" s="221">
        <v>4</v>
      </c>
      <c r="W63" s="221">
        <v>2</v>
      </c>
      <c r="X63" s="226">
        <v>0.5</v>
      </c>
      <c r="Y63" s="221">
        <v>9</v>
      </c>
      <c r="Z63" s="221">
        <v>9</v>
      </c>
      <c r="AA63" s="226">
        <v>1</v>
      </c>
      <c r="AB63" s="221">
        <v>3</v>
      </c>
      <c r="AC63" s="234">
        <v>0</v>
      </c>
      <c r="AD63" s="221">
        <v>0</v>
      </c>
      <c r="AE63" s="226">
        <v>0</v>
      </c>
      <c r="AF63" s="221">
        <v>0</v>
      </c>
      <c r="AG63" s="226">
        <v>0</v>
      </c>
      <c r="AH63" s="221">
        <v>0</v>
      </c>
      <c r="AI63" s="226">
        <v>0</v>
      </c>
      <c r="AJ63" s="221">
        <v>0</v>
      </c>
      <c r="AK63" s="226">
        <v>0</v>
      </c>
      <c r="AL63" s="226">
        <v>1.7100000000000001E-2</v>
      </c>
      <c r="AM63" s="226">
        <v>0</v>
      </c>
      <c r="AN63" s="226">
        <v>1.7100000000000001E-2</v>
      </c>
      <c r="AO63" s="221">
        <v>8</v>
      </c>
      <c r="AP63" s="226">
        <v>0.88890000000000002</v>
      </c>
      <c r="AQ63" s="234">
        <v>1.88</v>
      </c>
      <c r="AR63" s="221">
        <v>9</v>
      </c>
      <c r="AS63" s="221">
        <v>8</v>
      </c>
      <c r="AT63" s="226">
        <v>0.88890000000000002</v>
      </c>
      <c r="AU63" s="234">
        <v>5</v>
      </c>
      <c r="AV63" s="234">
        <v>4</v>
      </c>
      <c r="AW63" s="234">
        <v>5</v>
      </c>
      <c r="AX63" s="234">
        <v>5</v>
      </c>
      <c r="AY63" s="234">
        <v>4.75</v>
      </c>
      <c r="AZ63" s="243">
        <v>5.26</v>
      </c>
      <c r="BA63" s="276"/>
      <c r="BB63" s="276"/>
      <c r="BC63" s="276">
        <v>6</v>
      </c>
      <c r="BD63" s="261" t="s">
        <v>78</v>
      </c>
      <c r="BE63" s="261">
        <v>0.78605868210979324</v>
      </c>
      <c r="BF63" s="277" t="s">
        <v>303</v>
      </c>
      <c r="BG63" s="278">
        <v>153591</v>
      </c>
      <c r="BH63" s="261" t="s">
        <v>79</v>
      </c>
      <c r="BI63" s="279">
        <v>4.5</v>
      </c>
      <c r="BJ63" s="261" t="s">
        <v>78</v>
      </c>
      <c r="BK63" s="261">
        <v>1</v>
      </c>
      <c r="BL63" s="261" t="s">
        <v>78</v>
      </c>
      <c r="BM63" s="261">
        <v>0.83330000000000004</v>
      </c>
    </row>
    <row r="64" spans="1:65" x14ac:dyDescent="0.2">
      <c r="A64" s="275" t="s">
        <v>125</v>
      </c>
      <c r="B64" s="218" t="s">
        <v>195</v>
      </c>
      <c r="C64" s="220" t="s">
        <v>278</v>
      </c>
      <c r="D64" s="218" t="s">
        <v>195</v>
      </c>
      <c r="E64" s="220" t="s">
        <v>278</v>
      </c>
      <c r="F64" s="220"/>
      <c r="G64" s="204" t="s">
        <v>133</v>
      </c>
      <c r="H64" s="221">
        <v>3</v>
      </c>
      <c r="I64" s="221">
        <v>3</v>
      </c>
      <c r="J64" s="221">
        <v>3</v>
      </c>
      <c r="K64" s="221">
        <v>0</v>
      </c>
      <c r="L64" s="234">
        <v>0</v>
      </c>
      <c r="M64" s="221">
        <v>3</v>
      </c>
      <c r="N64" s="221">
        <v>3</v>
      </c>
      <c r="O64" s="226">
        <v>1</v>
      </c>
      <c r="P64" s="221">
        <v>0</v>
      </c>
      <c r="Q64" s="221">
        <v>0</v>
      </c>
      <c r="R64" s="226">
        <v>0</v>
      </c>
      <c r="S64" s="221">
        <v>0</v>
      </c>
      <c r="T64" s="221">
        <v>0</v>
      </c>
      <c r="U64" s="226">
        <v>0</v>
      </c>
      <c r="V64" s="221">
        <v>0</v>
      </c>
      <c r="W64" s="221">
        <v>0</v>
      </c>
      <c r="X64" s="226">
        <v>0</v>
      </c>
      <c r="Y64" s="221">
        <v>3</v>
      </c>
      <c r="Z64" s="221">
        <v>2</v>
      </c>
      <c r="AA64" s="226">
        <v>0.66669999999999996</v>
      </c>
      <c r="AB64" s="221">
        <v>0</v>
      </c>
      <c r="AC64" s="234">
        <v>0</v>
      </c>
      <c r="AD64" s="221">
        <v>0</v>
      </c>
      <c r="AE64" s="226">
        <v>0</v>
      </c>
      <c r="AF64" s="221">
        <v>0</v>
      </c>
      <c r="AG64" s="226">
        <v>0</v>
      </c>
      <c r="AH64" s="221">
        <v>0</v>
      </c>
      <c r="AI64" s="226">
        <v>0</v>
      </c>
      <c r="AJ64" s="221">
        <v>0</v>
      </c>
      <c r="AK64" s="226">
        <v>0</v>
      </c>
      <c r="AL64" s="226">
        <v>0</v>
      </c>
      <c r="AM64" s="226">
        <v>0</v>
      </c>
      <c r="AN64" s="226">
        <v>0</v>
      </c>
      <c r="AO64" s="221">
        <v>3</v>
      </c>
      <c r="AP64" s="226">
        <v>1</v>
      </c>
      <c r="AQ64" s="234">
        <v>2</v>
      </c>
      <c r="AR64" s="221">
        <v>3</v>
      </c>
      <c r="AS64" s="221">
        <v>3</v>
      </c>
      <c r="AT64" s="226">
        <v>1</v>
      </c>
      <c r="AU64" s="234">
        <v>1</v>
      </c>
      <c r="AV64" s="234">
        <v>3</v>
      </c>
      <c r="AW64" s="234">
        <v>0</v>
      </c>
      <c r="AX64" s="234">
        <v>0</v>
      </c>
      <c r="AY64" s="234">
        <v>1</v>
      </c>
      <c r="AZ64" s="243">
        <v>0.72</v>
      </c>
      <c r="BA64" s="276"/>
      <c r="BB64" s="276"/>
      <c r="BC64" s="276">
        <v>3</v>
      </c>
      <c r="BD64" s="261" t="s">
        <v>79</v>
      </c>
      <c r="BE64" s="261">
        <v>0.51707348687994692</v>
      </c>
      <c r="BF64" s="277"/>
      <c r="BG64" s="278">
        <v>83916</v>
      </c>
      <c r="BH64" s="261" t="s">
        <v>78</v>
      </c>
      <c r="BI64" s="279">
        <v>4.5</v>
      </c>
      <c r="BJ64" s="261" t="s">
        <v>78</v>
      </c>
      <c r="BK64" s="261">
        <v>1</v>
      </c>
      <c r="BL64" s="261" t="s">
        <v>78</v>
      </c>
      <c r="BM64" s="261">
        <v>0.66669999999999996</v>
      </c>
    </row>
    <row r="65" spans="1:65" x14ac:dyDescent="0.2">
      <c r="A65" s="275" t="s">
        <v>125</v>
      </c>
      <c r="B65" s="256" t="s">
        <v>61</v>
      </c>
      <c r="C65" s="256" t="s">
        <v>197</v>
      </c>
      <c r="D65" s="256" t="s">
        <v>61</v>
      </c>
      <c r="E65" s="256" t="s">
        <v>197</v>
      </c>
      <c r="F65" s="256"/>
      <c r="G65" s="280" t="s">
        <v>38</v>
      </c>
      <c r="H65" s="222">
        <v>22</v>
      </c>
      <c r="I65" s="222">
        <v>11</v>
      </c>
      <c r="J65" s="222">
        <v>12</v>
      </c>
      <c r="K65" s="223">
        <v>15</v>
      </c>
      <c r="L65" s="234">
        <v>255.64</v>
      </c>
      <c r="M65" s="223">
        <v>15</v>
      </c>
      <c r="N65" s="222">
        <v>6</v>
      </c>
      <c r="O65" s="227">
        <v>0.4</v>
      </c>
      <c r="P65" s="222">
        <v>8</v>
      </c>
      <c r="Q65" s="222">
        <v>0</v>
      </c>
      <c r="R65" s="227">
        <v>0</v>
      </c>
      <c r="S65" s="222">
        <v>8</v>
      </c>
      <c r="T65" s="222">
        <v>0</v>
      </c>
      <c r="U65" s="227">
        <v>0</v>
      </c>
      <c r="V65" s="222">
        <v>8</v>
      </c>
      <c r="W65" s="222">
        <v>0</v>
      </c>
      <c r="X65" s="227">
        <v>0</v>
      </c>
      <c r="Y65" s="222">
        <v>12</v>
      </c>
      <c r="Z65" s="222">
        <v>12</v>
      </c>
      <c r="AA65" s="227">
        <v>1</v>
      </c>
      <c r="AB65" s="222">
        <v>6</v>
      </c>
      <c r="AC65" s="236">
        <v>13</v>
      </c>
      <c r="AD65" s="222">
        <v>0</v>
      </c>
      <c r="AE65" s="226">
        <v>0</v>
      </c>
      <c r="AF65" s="222">
        <v>0</v>
      </c>
      <c r="AG65" s="226">
        <v>0</v>
      </c>
      <c r="AH65" s="222">
        <v>0</v>
      </c>
      <c r="AI65" s="226">
        <v>0</v>
      </c>
      <c r="AJ65" s="222">
        <v>0</v>
      </c>
      <c r="AK65" s="226">
        <v>0</v>
      </c>
      <c r="AL65" s="227">
        <v>1.4E-2</v>
      </c>
      <c r="AM65" s="227">
        <v>2.1000000000000001E-2</v>
      </c>
      <c r="AN65" s="227">
        <v>3.5000000000000003E-2</v>
      </c>
      <c r="AO65" s="222">
        <v>12</v>
      </c>
      <c r="AP65" s="227">
        <v>0.54549999999999998</v>
      </c>
      <c r="AQ65" s="236">
        <v>1.42</v>
      </c>
      <c r="AR65" s="221">
        <v>12</v>
      </c>
      <c r="AS65" s="221">
        <v>4</v>
      </c>
      <c r="AT65" s="226">
        <v>0.33329999999999999</v>
      </c>
      <c r="AU65" s="234">
        <v>6</v>
      </c>
      <c r="AV65" s="234">
        <v>5</v>
      </c>
      <c r="AW65" s="234">
        <v>7</v>
      </c>
      <c r="AX65" s="234">
        <v>5</v>
      </c>
      <c r="AY65" s="234">
        <v>5.75</v>
      </c>
      <c r="AZ65" s="243">
        <v>5.36</v>
      </c>
      <c r="BA65" s="276"/>
      <c r="BB65" s="276"/>
      <c r="BC65" s="276">
        <v>6</v>
      </c>
      <c r="BD65" s="261" t="s">
        <v>78</v>
      </c>
      <c r="BE65" s="261">
        <v>1</v>
      </c>
      <c r="BF65" s="277" t="s">
        <v>303</v>
      </c>
      <c r="BG65" s="278">
        <v>101423</v>
      </c>
      <c r="BH65" s="261" t="s">
        <v>79</v>
      </c>
      <c r="BI65" s="279">
        <v>4.5</v>
      </c>
      <c r="BJ65" s="261" t="s">
        <v>78</v>
      </c>
      <c r="BK65" s="261" t="s">
        <v>308</v>
      </c>
      <c r="BL65" s="261" t="s">
        <v>78</v>
      </c>
      <c r="BM65" s="261">
        <v>1</v>
      </c>
    </row>
    <row r="66" spans="1:65" x14ac:dyDescent="0.2">
      <c r="A66" s="275" t="s">
        <v>125</v>
      </c>
      <c r="B66" s="218" t="s">
        <v>198</v>
      </c>
      <c r="C66" s="220" t="s">
        <v>200</v>
      </c>
      <c r="D66" s="218" t="s">
        <v>198</v>
      </c>
      <c r="E66" s="220" t="s">
        <v>200</v>
      </c>
      <c r="F66" s="220"/>
      <c r="G66" s="204" t="s">
        <v>38</v>
      </c>
      <c r="H66" s="221">
        <v>29</v>
      </c>
      <c r="I66" s="221">
        <v>9</v>
      </c>
      <c r="J66" s="221">
        <v>13</v>
      </c>
      <c r="K66" s="221">
        <v>11</v>
      </c>
      <c r="L66" s="234">
        <v>494.69</v>
      </c>
      <c r="M66" s="221">
        <v>11</v>
      </c>
      <c r="N66" s="221">
        <v>11</v>
      </c>
      <c r="O66" s="226">
        <v>1</v>
      </c>
      <c r="P66" s="221">
        <v>8</v>
      </c>
      <c r="Q66" s="221">
        <v>4</v>
      </c>
      <c r="R66" s="226">
        <v>0.5</v>
      </c>
      <c r="S66" s="221">
        <v>8</v>
      </c>
      <c r="T66" s="221">
        <v>0</v>
      </c>
      <c r="U66" s="226">
        <v>0</v>
      </c>
      <c r="V66" s="221">
        <v>8</v>
      </c>
      <c r="W66" s="221">
        <v>4</v>
      </c>
      <c r="X66" s="226">
        <v>0.5</v>
      </c>
      <c r="Y66" s="221">
        <v>13</v>
      </c>
      <c r="Z66" s="221">
        <v>9</v>
      </c>
      <c r="AA66" s="226">
        <v>0.69230000000000003</v>
      </c>
      <c r="AB66" s="221">
        <v>11</v>
      </c>
      <c r="AC66" s="234">
        <v>31</v>
      </c>
      <c r="AD66" s="221">
        <v>0</v>
      </c>
      <c r="AE66" s="226">
        <v>0</v>
      </c>
      <c r="AF66" s="221">
        <v>0</v>
      </c>
      <c r="AG66" s="226">
        <v>0</v>
      </c>
      <c r="AH66" s="221">
        <v>0</v>
      </c>
      <c r="AI66" s="226">
        <v>0</v>
      </c>
      <c r="AJ66" s="221">
        <v>0</v>
      </c>
      <c r="AK66" s="226">
        <v>0</v>
      </c>
      <c r="AL66" s="226">
        <v>1.5900000000000001E-2</v>
      </c>
      <c r="AM66" s="226">
        <v>2.7000000000000001E-3</v>
      </c>
      <c r="AN66" s="226">
        <v>1.8599999999999998E-2</v>
      </c>
      <c r="AO66" s="221">
        <v>1</v>
      </c>
      <c r="AP66" s="226">
        <v>3.4500000000000003E-2</v>
      </c>
      <c r="AQ66" s="234">
        <v>1</v>
      </c>
      <c r="AR66" s="221">
        <v>13</v>
      </c>
      <c r="AS66" s="221">
        <v>11</v>
      </c>
      <c r="AT66" s="226">
        <v>0.84619999999999995</v>
      </c>
      <c r="AU66" s="234">
        <v>6</v>
      </c>
      <c r="AV66" s="234">
        <v>5</v>
      </c>
      <c r="AW66" s="234">
        <v>5</v>
      </c>
      <c r="AX66" s="234">
        <v>8</v>
      </c>
      <c r="AY66" s="234">
        <v>6</v>
      </c>
      <c r="AZ66" s="243">
        <v>5.79</v>
      </c>
      <c r="BA66" s="276"/>
      <c r="BB66" s="276"/>
      <c r="BC66" s="276">
        <v>8</v>
      </c>
      <c r="BD66" s="261" t="s">
        <v>78</v>
      </c>
      <c r="BE66" s="261">
        <v>0.99913231028584182</v>
      </c>
      <c r="BF66" s="277" t="s">
        <v>303</v>
      </c>
      <c r="BG66" s="278">
        <v>40337</v>
      </c>
      <c r="BH66" s="261" t="s">
        <v>79</v>
      </c>
      <c r="BI66" s="279">
        <v>4.5</v>
      </c>
      <c r="BJ66" s="261" t="s">
        <v>78</v>
      </c>
      <c r="BK66" s="261" t="s">
        <v>308</v>
      </c>
      <c r="BL66" s="261" t="s">
        <v>78</v>
      </c>
      <c r="BM66" s="261">
        <v>0.88</v>
      </c>
    </row>
    <row r="67" spans="1:65" x14ac:dyDescent="0.2">
      <c r="A67" s="275" t="s">
        <v>125</v>
      </c>
      <c r="B67" s="218" t="s">
        <v>198</v>
      </c>
      <c r="C67" s="218" t="s">
        <v>199</v>
      </c>
      <c r="D67" s="218" t="s">
        <v>198</v>
      </c>
      <c r="E67" s="218" t="s">
        <v>199</v>
      </c>
      <c r="F67" s="218"/>
      <c r="G67" s="204" t="s">
        <v>38</v>
      </c>
      <c r="H67" s="221">
        <v>29</v>
      </c>
      <c r="I67" s="221">
        <v>10</v>
      </c>
      <c r="J67" s="221">
        <v>17</v>
      </c>
      <c r="K67" s="221">
        <v>9</v>
      </c>
      <c r="L67" s="234">
        <v>329.59</v>
      </c>
      <c r="M67" s="221">
        <v>9</v>
      </c>
      <c r="N67" s="221">
        <v>3</v>
      </c>
      <c r="O67" s="226">
        <v>0.33329999999999999</v>
      </c>
      <c r="P67" s="221">
        <v>5</v>
      </c>
      <c r="Q67" s="221">
        <v>1</v>
      </c>
      <c r="R67" s="226">
        <v>0.2</v>
      </c>
      <c r="S67" s="221">
        <v>5</v>
      </c>
      <c r="T67" s="221">
        <v>1</v>
      </c>
      <c r="U67" s="226">
        <v>0.2</v>
      </c>
      <c r="V67" s="221">
        <v>5</v>
      </c>
      <c r="W67" s="221">
        <v>2</v>
      </c>
      <c r="X67" s="226">
        <v>0.4</v>
      </c>
      <c r="Y67" s="221">
        <v>17</v>
      </c>
      <c r="Z67" s="221">
        <v>8</v>
      </c>
      <c r="AA67" s="226">
        <v>0.47060000000000002</v>
      </c>
      <c r="AB67" s="221">
        <v>3</v>
      </c>
      <c r="AC67" s="234">
        <v>21</v>
      </c>
      <c r="AD67" s="221">
        <v>0</v>
      </c>
      <c r="AE67" s="226">
        <v>0</v>
      </c>
      <c r="AF67" s="221">
        <v>0</v>
      </c>
      <c r="AG67" s="226">
        <v>0</v>
      </c>
      <c r="AH67" s="221">
        <v>0</v>
      </c>
      <c r="AI67" s="226">
        <v>0</v>
      </c>
      <c r="AJ67" s="221">
        <v>0</v>
      </c>
      <c r="AK67" s="226">
        <v>0</v>
      </c>
      <c r="AL67" s="226">
        <v>2.92E-2</v>
      </c>
      <c r="AM67" s="226">
        <v>1.8599999999999998E-2</v>
      </c>
      <c r="AN67" s="226">
        <v>4.24E-2</v>
      </c>
      <c r="AO67" s="221">
        <v>1</v>
      </c>
      <c r="AP67" s="226">
        <v>3.4500000000000003E-2</v>
      </c>
      <c r="AQ67" s="234">
        <v>1</v>
      </c>
      <c r="AR67" s="221">
        <v>17</v>
      </c>
      <c r="AS67" s="221">
        <v>10</v>
      </c>
      <c r="AT67" s="226">
        <v>0.58819999999999995</v>
      </c>
      <c r="AU67" s="234">
        <v>6</v>
      </c>
      <c r="AV67" s="234">
        <v>7</v>
      </c>
      <c r="AW67" s="234">
        <v>3</v>
      </c>
      <c r="AX67" s="234">
        <v>3</v>
      </c>
      <c r="AY67" s="234">
        <v>4.75</v>
      </c>
      <c r="AZ67" s="243">
        <v>4.18</v>
      </c>
      <c r="BA67" s="276"/>
      <c r="BB67" s="276"/>
      <c r="BC67" s="276">
        <v>5</v>
      </c>
      <c r="BD67" s="261" t="s">
        <v>78</v>
      </c>
      <c r="BE67" s="261">
        <v>0.91665384776741388</v>
      </c>
      <c r="BF67" s="277" t="s">
        <v>303</v>
      </c>
      <c r="BG67" s="278">
        <v>143018</v>
      </c>
      <c r="BH67" s="261" t="s">
        <v>79</v>
      </c>
      <c r="BI67" s="279">
        <v>4.5</v>
      </c>
      <c r="BJ67" s="261" t="s">
        <v>78</v>
      </c>
      <c r="BK67" s="261" t="s">
        <v>308</v>
      </c>
      <c r="BL67" s="261" t="s">
        <v>78</v>
      </c>
      <c r="BM67" s="261">
        <v>0.88</v>
      </c>
    </row>
    <row r="68" spans="1:65" x14ac:dyDescent="0.2">
      <c r="A68" s="275" t="s">
        <v>125</v>
      </c>
      <c r="B68" s="218" t="s">
        <v>201</v>
      </c>
      <c r="C68" s="218" t="s">
        <v>202</v>
      </c>
      <c r="D68" s="218" t="s">
        <v>201</v>
      </c>
      <c r="E68" s="218" t="s">
        <v>202</v>
      </c>
      <c r="F68" s="218"/>
      <c r="G68" s="204" t="s">
        <v>280</v>
      </c>
      <c r="H68" s="221">
        <v>31</v>
      </c>
      <c r="I68" s="221">
        <v>11</v>
      </c>
      <c r="J68" s="221">
        <v>13</v>
      </c>
      <c r="K68" s="221">
        <v>8</v>
      </c>
      <c r="L68" s="234">
        <v>389.94</v>
      </c>
      <c r="M68" s="221">
        <v>8</v>
      </c>
      <c r="N68" s="221">
        <v>8</v>
      </c>
      <c r="O68" s="226">
        <v>1</v>
      </c>
      <c r="P68" s="221">
        <v>8</v>
      </c>
      <c r="Q68" s="221">
        <v>3</v>
      </c>
      <c r="R68" s="226">
        <v>0.375</v>
      </c>
      <c r="S68" s="221">
        <v>8</v>
      </c>
      <c r="T68" s="221">
        <v>1</v>
      </c>
      <c r="U68" s="226">
        <v>0.125</v>
      </c>
      <c r="V68" s="221">
        <v>8</v>
      </c>
      <c r="W68" s="221">
        <v>4</v>
      </c>
      <c r="X68" s="226">
        <v>0.5</v>
      </c>
      <c r="Y68" s="221">
        <v>13</v>
      </c>
      <c r="Z68" s="221">
        <v>9</v>
      </c>
      <c r="AA68" s="226">
        <v>0.69230000000000003</v>
      </c>
      <c r="AB68" s="221">
        <v>8</v>
      </c>
      <c r="AC68" s="234">
        <v>11.75</v>
      </c>
      <c r="AD68" s="221">
        <v>0</v>
      </c>
      <c r="AE68" s="226">
        <v>0</v>
      </c>
      <c r="AF68" s="221">
        <v>0</v>
      </c>
      <c r="AG68" s="226">
        <v>0</v>
      </c>
      <c r="AH68" s="221">
        <v>0</v>
      </c>
      <c r="AI68" s="226">
        <v>0</v>
      </c>
      <c r="AJ68" s="221">
        <v>0</v>
      </c>
      <c r="AK68" s="226">
        <v>0</v>
      </c>
      <c r="AL68" s="226">
        <v>0</v>
      </c>
      <c r="AM68" s="226">
        <v>2.5000000000000001E-3</v>
      </c>
      <c r="AN68" s="226">
        <v>2.5000000000000001E-3</v>
      </c>
      <c r="AO68" s="221">
        <v>6</v>
      </c>
      <c r="AP68" s="226">
        <v>0.19350000000000001</v>
      </c>
      <c r="AQ68" s="234">
        <v>1.17</v>
      </c>
      <c r="AR68" s="221">
        <v>13</v>
      </c>
      <c r="AS68" s="221">
        <v>13</v>
      </c>
      <c r="AT68" s="226">
        <v>1</v>
      </c>
      <c r="AU68" s="234">
        <v>8</v>
      </c>
      <c r="AV68" s="234">
        <v>8</v>
      </c>
      <c r="AW68" s="234">
        <v>5</v>
      </c>
      <c r="AX68" s="234">
        <v>9</v>
      </c>
      <c r="AY68" s="234">
        <v>7.5</v>
      </c>
      <c r="AZ68" s="243">
        <v>7.13</v>
      </c>
      <c r="BA68" s="276"/>
      <c r="BB68" s="276"/>
      <c r="BC68" s="276">
        <v>6</v>
      </c>
      <c r="BD68" s="261" t="s">
        <v>78</v>
      </c>
      <c r="BE68" s="261">
        <v>0.85599999999999998</v>
      </c>
      <c r="BF68" s="277" t="s">
        <v>303</v>
      </c>
      <c r="BG68" s="278">
        <v>103281</v>
      </c>
      <c r="BH68" s="261" t="s">
        <v>79</v>
      </c>
      <c r="BI68" s="279">
        <v>4.5</v>
      </c>
      <c r="BJ68" s="261" t="s">
        <v>79</v>
      </c>
      <c r="BK68" s="261" t="s">
        <v>308</v>
      </c>
      <c r="BL68" s="261" t="s">
        <v>78</v>
      </c>
      <c r="BM68" s="261">
        <v>0.33329999999999999</v>
      </c>
    </row>
    <row r="69" spans="1:65" x14ac:dyDescent="0.2">
      <c r="A69" s="275" t="s">
        <v>125</v>
      </c>
      <c r="B69" s="218" t="s">
        <v>62</v>
      </c>
      <c r="C69" s="218" t="s">
        <v>63</v>
      </c>
      <c r="D69" s="218" t="s">
        <v>62</v>
      </c>
      <c r="E69" s="218" t="s">
        <v>63</v>
      </c>
      <c r="F69" s="218"/>
      <c r="G69" s="204" t="s">
        <v>38</v>
      </c>
      <c r="H69" s="221">
        <v>14</v>
      </c>
      <c r="I69" s="221">
        <v>5</v>
      </c>
      <c r="J69" s="221">
        <v>9</v>
      </c>
      <c r="K69" s="221">
        <v>5</v>
      </c>
      <c r="L69" s="234">
        <v>343.07</v>
      </c>
      <c r="M69" s="221">
        <v>5</v>
      </c>
      <c r="N69" s="221">
        <v>5</v>
      </c>
      <c r="O69" s="226">
        <v>1</v>
      </c>
      <c r="P69" s="221">
        <v>3</v>
      </c>
      <c r="Q69" s="221">
        <v>1</v>
      </c>
      <c r="R69" s="226">
        <v>0.33329999999999999</v>
      </c>
      <c r="S69" s="221">
        <v>3</v>
      </c>
      <c r="T69" s="221">
        <v>0</v>
      </c>
      <c r="U69" s="226">
        <v>0</v>
      </c>
      <c r="V69" s="221">
        <v>3</v>
      </c>
      <c r="W69" s="221">
        <v>1</v>
      </c>
      <c r="X69" s="226">
        <v>0.33329999999999999</v>
      </c>
      <c r="Y69" s="221">
        <v>9</v>
      </c>
      <c r="Z69" s="221">
        <v>9</v>
      </c>
      <c r="AA69" s="226">
        <v>1</v>
      </c>
      <c r="AB69" s="221">
        <v>5</v>
      </c>
      <c r="AC69" s="234">
        <v>14.6</v>
      </c>
      <c r="AD69" s="221">
        <v>0</v>
      </c>
      <c r="AE69" s="226">
        <v>0</v>
      </c>
      <c r="AF69" s="221">
        <v>0</v>
      </c>
      <c r="AG69" s="226">
        <v>0</v>
      </c>
      <c r="AH69" s="221">
        <v>0</v>
      </c>
      <c r="AI69" s="226">
        <v>0</v>
      </c>
      <c r="AJ69" s="221">
        <v>0</v>
      </c>
      <c r="AK69" s="226">
        <v>0</v>
      </c>
      <c r="AL69" s="226">
        <v>1.0999999999999999E-2</v>
      </c>
      <c r="AM69" s="226">
        <v>0</v>
      </c>
      <c r="AN69" s="226">
        <v>1.0999999999999999E-2</v>
      </c>
      <c r="AO69" s="221">
        <v>6</v>
      </c>
      <c r="AP69" s="226">
        <v>0.42859999999999998</v>
      </c>
      <c r="AQ69" s="234">
        <v>1.33</v>
      </c>
      <c r="AR69" s="221">
        <v>9</v>
      </c>
      <c r="AS69" s="221">
        <v>6</v>
      </c>
      <c r="AT69" s="226">
        <v>0.66669999999999996</v>
      </c>
      <c r="AU69" s="234">
        <v>3</v>
      </c>
      <c r="AV69" s="234">
        <v>3</v>
      </c>
      <c r="AW69" s="234">
        <v>3</v>
      </c>
      <c r="AX69" s="234">
        <v>3</v>
      </c>
      <c r="AY69" s="234">
        <v>3</v>
      </c>
      <c r="AZ69" s="243">
        <v>2.96</v>
      </c>
      <c r="BA69" s="276"/>
      <c r="BB69" s="276"/>
      <c r="BC69" s="276">
        <v>3</v>
      </c>
      <c r="BD69" s="261" t="s">
        <v>79</v>
      </c>
      <c r="BE69" s="261">
        <v>1</v>
      </c>
      <c r="BF69" s="277" t="s">
        <v>306</v>
      </c>
      <c r="BG69" s="278">
        <v>82676</v>
      </c>
      <c r="BH69" s="261" t="s">
        <v>79</v>
      </c>
      <c r="BI69" s="279">
        <v>4.5</v>
      </c>
      <c r="BJ69" s="261" t="s">
        <v>79</v>
      </c>
      <c r="BK69" s="261" t="s">
        <v>308</v>
      </c>
      <c r="BL69" s="261" t="s">
        <v>78</v>
      </c>
      <c r="BM69" s="261">
        <v>1</v>
      </c>
    </row>
    <row r="70" spans="1:65" x14ac:dyDescent="0.2">
      <c r="A70" s="275" t="s">
        <v>125</v>
      </c>
      <c r="B70" s="218" t="s">
        <v>62</v>
      </c>
      <c r="C70" s="218" t="s">
        <v>226</v>
      </c>
      <c r="D70" s="218" t="s">
        <v>62</v>
      </c>
      <c r="E70" s="218" t="s">
        <v>226</v>
      </c>
      <c r="F70" s="218"/>
      <c r="G70" s="204" t="s">
        <v>133</v>
      </c>
      <c r="H70" s="221">
        <v>25</v>
      </c>
      <c r="I70" s="221">
        <v>25</v>
      </c>
      <c r="J70" s="221">
        <v>25</v>
      </c>
      <c r="K70" s="221">
        <v>12</v>
      </c>
      <c r="L70" s="234">
        <v>0</v>
      </c>
      <c r="M70" s="221">
        <v>25</v>
      </c>
      <c r="N70" s="221">
        <v>23</v>
      </c>
      <c r="O70" s="226">
        <v>0.92</v>
      </c>
      <c r="P70" s="221">
        <v>16</v>
      </c>
      <c r="Q70" s="221">
        <v>8</v>
      </c>
      <c r="R70" s="226">
        <v>0.5</v>
      </c>
      <c r="S70" s="221">
        <v>18</v>
      </c>
      <c r="T70" s="221">
        <v>6</v>
      </c>
      <c r="U70" s="226">
        <v>0.33329999999999999</v>
      </c>
      <c r="V70" s="221">
        <v>18</v>
      </c>
      <c r="W70" s="221">
        <v>12</v>
      </c>
      <c r="X70" s="226">
        <v>0.66669999999999996</v>
      </c>
      <c r="Y70" s="221">
        <v>25</v>
      </c>
      <c r="Z70" s="221">
        <v>24</v>
      </c>
      <c r="AA70" s="226">
        <v>0.96</v>
      </c>
      <c r="AB70" s="221">
        <v>10</v>
      </c>
      <c r="AC70" s="234">
        <v>0</v>
      </c>
      <c r="AD70" s="221">
        <v>0</v>
      </c>
      <c r="AE70" s="226">
        <v>0</v>
      </c>
      <c r="AF70" s="221">
        <v>0</v>
      </c>
      <c r="AG70" s="226">
        <v>0</v>
      </c>
      <c r="AH70" s="221">
        <v>0</v>
      </c>
      <c r="AI70" s="226">
        <v>0</v>
      </c>
      <c r="AJ70" s="221">
        <v>0</v>
      </c>
      <c r="AK70" s="226">
        <v>0</v>
      </c>
      <c r="AL70" s="226">
        <v>3.6900000000000002E-2</v>
      </c>
      <c r="AM70" s="226">
        <v>0</v>
      </c>
      <c r="AN70" s="226">
        <v>3.6900000000000002E-2</v>
      </c>
      <c r="AO70" s="221">
        <v>25</v>
      </c>
      <c r="AP70" s="226">
        <v>1</v>
      </c>
      <c r="AQ70" s="234">
        <v>1.84</v>
      </c>
      <c r="AR70" s="221">
        <v>25</v>
      </c>
      <c r="AS70" s="221">
        <v>22</v>
      </c>
      <c r="AT70" s="226">
        <v>0.88</v>
      </c>
      <c r="AU70" s="234">
        <v>15</v>
      </c>
      <c r="AV70" s="234">
        <v>15</v>
      </c>
      <c r="AW70" s="234">
        <v>15</v>
      </c>
      <c r="AX70" s="234">
        <v>15</v>
      </c>
      <c r="AY70" s="234">
        <v>15</v>
      </c>
      <c r="AZ70" s="243">
        <v>14.88</v>
      </c>
      <c r="BA70" s="276"/>
      <c r="BB70" s="276"/>
      <c r="BC70" s="276">
        <v>15</v>
      </c>
      <c r="BD70" s="261" t="s">
        <v>78</v>
      </c>
      <c r="BE70" s="261">
        <v>1</v>
      </c>
      <c r="BF70" s="277" t="s">
        <v>303</v>
      </c>
      <c r="BG70" s="278">
        <v>90403</v>
      </c>
      <c r="BH70" s="261" t="s">
        <v>79</v>
      </c>
      <c r="BI70" s="279">
        <v>4.5</v>
      </c>
      <c r="BJ70" s="261" t="s">
        <v>79</v>
      </c>
      <c r="BK70" s="261">
        <v>1</v>
      </c>
      <c r="BL70" s="261" t="s">
        <v>78</v>
      </c>
      <c r="BM70" s="261">
        <v>1</v>
      </c>
    </row>
    <row r="71" spans="1:65" x14ac:dyDescent="0.2">
      <c r="A71" s="275" t="s">
        <v>125</v>
      </c>
      <c r="B71" s="218" t="s">
        <v>65</v>
      </c>
      <c r="C71" s="218" t="s">
        <v>67</v>
      </c>
      <c r="D71" s="218" t="s">
        <v>65</v>
      </c>
      <c r="E71" s="218" t="s">
        <v>67</v>
      </c>
      <c r="F71" s="218"/>
      <c r="G71" s="204" t="s">
        <v>133</v>
      </c>
      <c r="H71" s="221">
        <v>20</v>
      </c>
      <c r="I71" s="221">
        <v>15</v>
      </c>
      <c r="J71" s="221">
        <v>16</v>
      </c>
      <c r="K71" s="221">
        <v>0</v>
      </c>
      <c r="L71" s="234">
        <v>0</v>
      </c>
      <c r="M71" s="221">
        <v>20</v>
      </c>
      <c r="N71" s="221">
        <v>20</v>
      </c>
      <c r="O71" s="226">
        <v>1</v>
      </c>
      <c r="P71" s="221">
        <v>15</v>
      </c>
      <c r="Q71" s="221">
        <v>0</v>
      </c>
      <c r="R71" s="226">
        <v>0</v>
      </c>
      <c r="S71" s="221">
        <v>15</v>
      </c>
      <c r="T71" s="221">
        <v>12</v>
      </c>
      <c r="U71" s="226">
        <v>0.8</v>
      </c>
      <c r="V71" s="221">
        <v>15</v>
      </c>
      <c r="W71" s="221">
        <v>12</v>
      </c>
      <c r="X71" s="226">
        <v>0.8</v>
      </c>
      <c r="Y71" s="221">
        <v>16</v>
      </c>
      <c r="Z71" s="221">
        <v>16</v>
      </c>
      <c r="AA71" s="226">
        <v>1</v>
      </c>
      <c r="AB71" s="221">
        <v>0</v>
      </c>
      <c r="AC71" s="234">
        <v>0</v>
      </c>
      <c r="AD71" s="221">
        <v>0</v>
      </c>
      <c r="AE71" s="226">
        <v>0</v>
      </c>
      <c r="AF71" s="221">
        <v>0</v>
      </c>
      <c r="AG71" s="226">
        <v>0</v>
      </c>
      <c r="AH71" s="221">
        <v>0</v>
      </c>
      <c r="AI71" s="226">
        <v>0</v>
      </c>
      <c r="AJ71" s="221">
        <v>0</v>
      </c>
      <c r="AK71" s="226">
        <v>0</v>
      </c>
      <c r="AL71" s="226">
        <v>6.54E-2</v>
      </c>
      <c r="AM71" s="226">
        <v>3.8E-3</v>
      </c>
      <c r="AN71" s="226">
        <v>6.9199999999999998E-2</v>
      </c>
      <c r="AO71" s="221">
        <v>15</v>
      </c>
      <c r="AP71" s="226">
        <v>0.75</v>
      </c>
      <c r="AQ71" s="234">
        <v>1.6</v>
      </c>
      <c r="AR71" s="221">
        <v>16</v>
      </c>
      <c r="AS71" s="221">
        <v>14</v>
      </c>
      <c r="AT71" s="226">
        <v>0.875</v>
      </c>
      <c r="AU71" s="234">
        <v>15</v>
      </c>
      <c r="AV71" s="234">
        <v>15</v>
      </c>
      <c r="AW71" s="234">
        <v>15</v>
      </c>
      <c r="AX71" s="234">
        <v>15</v>
      </c>
      <c r="AY71" s="234">
        <v>15</v>
      </c>
      <c r="AZ71" s="243">
        <v>15</v>
      </c>
      <c r="BA71" s="276"/>
      <c r="BB71" s="276"/>
      <c r="BC71" s="276">
        <v>13</v>
      </c>
      <c r="BD71" s="261" t="s">
        <v>78</v>
      </c>
      <c r="BE71" s="261">
        <v>0.6136863537126831</v>
      </c>
      <c r="BF71" s="277" t="s">
        <v>303</v>
      </c>
      <c r="BG71" s="278">
        <v>124637</v>
      </c>
      <c r="BH71" s="261" t="s">
        <v>79</v>
      </c>
      <c r="BI71" s="279">
        <v>3</v>
      </c>
      <c r="BJ71" s="261" t="s">
        <v>79</v>
      </c>
      <c r="BK71" s="261">
        <v>1</v>
      </c>
      <c r="BL71" s="261" t="s">
        <v>78</v>
      </c>
      <c r="BM71" s="261">
        <v>0.83330000000000004</v>
      </c>
    </row>
    <row r="72" spans="1:65" x14ac:dyDescent="0.2">
      <c r="A72" s="275" t="s">
        <v>125</v>
      </c>
      <c r="B72" s="218" t="s">
        <v>65</v>
      </c>
      <c r="C72" s="218" t="s">
        <v>68</v>
      </c>
      <c r="D72" s="218" t="s">
        <v>65</v>
      </c>
      <c r="E72" s="218" t="s">
        <v>68</v>
      </c>
      <c r="F72" s="218"/>
      <c r="G72" s="204" t="s">
        <v>133</v>
      </c>
      <c r="H72" s="221">
        <v>15</v>
      </c>
      <c r="I72" s="221">
        <v>13</v>
      </c>
      <c r="J72" s="221">
        <v>14</v>
      </c>
      <c r="K72" s="221">
        <v>0</v>
      </c>
      <c r="L72" s="234">
        <v>0</v>
      </c>
      <c r="M72" s="221">
        <v>15</v>
      </c>
      <c r="N72" s="221">
        <v>15</v>
      </c>
      <c r="O72" s="226">
        <v>1</v>
      </c>
      <c r="P72" s="221">
        <v>12</v>
      </c>
      <c r="Q72" s="221">
        <v>0</v>
      </c>
      <c r="R72" s="226">
        <v>0</v>
      </c>
      <c r="S72" s="221">
        <v>14</v>
      </c>
      <c r="T72" s="221">
        <v>9</v>
      </c>
      <c r="U72" s="226">
        <v>0.64290000000000003</v>
      </c>
      <c r="V72" s="221">
        <v>14</v>
      </c>
      <c r="W72" s="221">
        <v>8</v>
      </c>
      <c r="X72" s="226">
        <v>0.57140000000000002</v>
      </c>
      <c r="Y72" s="221">
        <v>14</v>
      </c>
      <c r="Z72" s="221">
        <v>13</v>
      </c>
      <c r="AA72" s="226">
        <v>0.92859999999999998</v>
      </c>
      <c r="AB72" s="221">
        <v>0</v>
      </c>
      <c r="AC72" s="234">
        <v>0</v>
      </c>
      <c r="AD72" s="221">
        <v>0</v>
      </c>
      <c r="AE72" s="226">
        <v>0</v>
      </c>
      <c r="AF72" s="221">
        <v>0</v>
      </c>
      <c r="AG72" s="226">
        <v>0</v>
      </c>
      <c r="AH72" s="221">
        <v>0</v>
      </c>
      <c r="AI72" s="226">
        <v>0</v>
      </c>
      <c r="AJ72" s="221">
        <v>0</v>
      </c>
      <c r="AK72" s="226">
        <v>0</v>
      </c>
      <c r="AL72" s="226">
        <v>6.6699999999999995E-2</v>
      </c>
      <c r="AM72" s="226">
        <v>0</v>
      </c>
      <c r="AN72" s="226">
        <v>6.6699999999999995E-2</v>
      </c>
      <c r="AO72" s="221">
        <v>13</v>
      </c>
      <c r="AP72" s="226">
        <v>0.86670000000000003</v>
      </c>
      <c r="AQ72" s="234">
        <v>1.85</v>
      </c>
      <c r="AR72" s="221">
        <v>14</v>
      </c>
      <c r="AS72" s="221">
        <v>12</v>
      </c>
      <c r="AT72" s="226">
        <v>0.85709999999999997</v>
      </c>
      <c r="AU72" s="234">
        <v>12</v>
      </c>
      <c r="AV72" s="234">
        <v>12</v>
      </c>
      <c r="AW72" s="234">
        <v>12</v>
      </c>
      <c r="AX72" s="234">
        <v>12</v>
      </c>
      <c r="AY72" s="234">
        <v>12</v>
      </c>
      <c r="AZ72" s="243">
        <v>12</v>
      </c>
      <c r="BA72" s="276"/>
      <c r="BB72" s="276"/>
      <c r="BC72" s="276">
        <v>11</v>
      </c>
      <c r="BD72" s="261" t="s">
        <v>78</v>
      </c>
      <c r="BE72" s="261">
        <v>0.85280569904705072</v>
      </c>
      <c r="BF72" s="277" t="s">
        <v>305</v>
      </c>
      <c r="BG72" s="278">
        <v>108746</v>
      </c>
      <c r="BH72" s="261" t="s">
        <v>79</v>
      </c>
      <c r="BI72" s="279">
        <v>3</v>
      </c>
      <c r="BJ72" s="261" t="s">
        <v>79</v>
      </c>
      <c r="BK72" s="261">
        <v>1</v>
      </c>
      <c r="BL72" s="261" t="s">
        <v>78</v>
      </c>
      <c r="BM72" s="261">
        <v>0.83330000000000004</v>
      </c>
    </row>
    <row r="73" spans="1:65" x14ac:dyDescent="0.2">
      <c r="A73" s="275" t="s">
        <v>125</v>
      </c>
      <c r="B73" s="218" t="s">
        <v>218</v>
      </c>
      <c r="C73" s="218" t="s">
        <v>66</v>
      </c>
      <c r="D73" s="218" t="s">
        <v>218</v>
      </c>
      <c r="E73" s="218" t="s">
        <v>66</v>
      </c>
      <c r="F73" s="218"/>
      <c r="G73" s="204" t="s">
        <v>133</v>
      </c>
      <c r="H73" s="221">
        <v>37</v>
      </c>
      <c r="I73" s="221">
        <v>27</v>
      </c>
      <c r="J73" s="221">
        <v>29</v>
      </c>
      <c r="K73" s="221">
        <v>0</v>
      </c>
      <c r="L73" s="234">
        <v>0</v>
      </c>
      <c r="M73" s="221">
        <v>37</v>
      </c>
      <c r="N73" s="221">
        <v>37</v>
      </c>
      <c r="O73" s="226">
        <v>1</v>
      </c>
      <c r="P73" s="221">
        <v>27</v>
      </c>
      <c r="Q73" s="221">
        <v>4</v>
      </c>
      <c r="R73" s="226">
        <v>0.14810000000000001</v>
      </c>
      <c r="S73" s="221">
        <v>28</v>
      </c>
      <c r="T73" s="221">
        <v>22</v>
      </c>
      <c r="U73" s="226">
        <v>0.78569999999999995</v>
      </c>
      <c r="V73" s="221">
        <v>28</v>
      </c>
      <c r="W73" s="221">
        <v>23</v>
      </c>
      <c r="X73" s="226">
        <v>0.82140000000000002</v>
      </c>
      <c r="Y73" s="221">
        <v>29</v>
      </c>
      <c r="Z73" s="221">
        <v>29</v>
      </c>
      <c r="AA73" s="226">
        <v>1</v>
      </c>
      <c r="AB73" s="221">
        <v>0</v>
      </c>
      <c r="AC73" s="234">
        <v>0</v>
      </c>
      <c r="AD73" s="221">
        <v>0</v>
      </c>
      <c r="AE73" s="226">
        <v>0</v>
      </c>
      <c r="AF73" s="221">
        <v>0</v>
      </c>
      <c r="AG73" s="226">
        <v>0</v>
      </c>
      <c r="AH73" s="221">
        <v>0</v>
      </c>
      <c r="AI73" s="226">
        <v>0</v>
      </c>
      <c r="AJ73" s="221">
        <v>0</v>
      </c>
      <c r="AK73" s="226">
        <v>0</v>
      </c>
      <c r="AL73" s="226">
        <v>5.4100000000000002E-2</v>
      </c>
      <c r="AM73" s="226">
        <v>0</v>
      </c>
      <c r="AN73" s="226">
        <v>5.4100000000000002E-2</v>
      </c>
      <c r="AO73" s="221">
        <v>28</v>
      </c>
      <c r="AP73" s="226">
        <v>0.75680000000000003</v>
      </c>
      <c r="AQ73" s="234">
        <v>1.57</v>
      </c>
      <c r="AR73" s="221">
        <v>29</v>
      </c>
      <c r="AS73" s="221">
        <v>25</v>
      </c>
      <c r="AT73" s="226">
        <v>0.86209999999999998</v>
      </c>
      <c r="AU73" s="234">
        <v>26</v>
      </c>
      <c r="AV73" s="234">
        <v>27</v>
      </c>
      <c r="AW73" s="234">
        <v>26</v>
      </c>
      <c r="AX73" s="234">
        <v>26</v>
      </c>
      <c r="AY73" s="234">
        <v>26.25</v>
      </c>
      <c r="AZ73" s="243">
        <v>26.03</v>
      </c>
      <c r="BA73" s="276"/>
      <c r="BB73" s="276"/>
      <c r="BC73" s="276">
        <v>22</v>
      </c>
      <c r="BD73" s="261" t="s">
        <v>78</v>
      </c>
      <c r="BE73" s="261">
        <v>0.76573997933666482</v>
      </c>
      <c r="BF73" s="277" t="s">
        <v>303</v>
      </c>
      <c r="BG73" s="278">
        <v>193248</v>
      </c>
      <c r="BH73" s="261" t="s">
        <v>79</v>
      </c>
      <c r="BI73" s="279">
        <v>3</v>
      </c>
      <c r="BJ73" s="261" t="s">
        <v>79</v>
      </c>
      <c r="BK73" s="261">
        <v>1</v>
      </c>
      <c r="BL73" s="261" t="s">
        <v>78</v>
      </c>
      <c r="BM73" s="261">
        <v>0.83330000000000004</v>
      </c>
    </row>
    <row r="74" spans="1:65" x14ac:dyDescent="0.2">
      <c r="A74" s="275" t="s">
        <v>125</v>
      </c>
      <c r="B74" s="218" t="s">
        <v>69</v>
      </c>
      <c r="C74" s="218" t="s">
        <v>70</v>
      </c>
      <c r="D74" s="218" t="s">
        <v>69</v>
      </c>
      <c r="E74" s="218" t="s">
        <v>70</v>
      </c>
      <c r="F74" s="218"/>
      <c r="G74" s="204" t="s">
        <v>38</v>
      </c>
      <c r="H74" s="221">
        <v>54</v>
      </c>
      <c r="I74" s="221">
        <v>18</v>
      </c>
      <c r="J74" s="221">
        <v>19</v>
      </c>
      <c r="K74" s="221">
        <v>30</v>
      </c>
      <c r="L74" s="234">
        <v>514.15</v>
      </c>
      <c r="M74" s="221">
        <v>30</v>
      </c>
      <c r="N74" s="221">
        <v>28</v>
      </c>
      <c r="O74" s="226">
        <v>0.93330000000000002</v>
      </c>
      <c r="P74" s="221">
        <v>14</v>
      </c>
      <c r="Q74" s="221">
        <v>6</v>
      </c>
      <c r="R74" s="226">
        <v>0.42859999999999998</v>
      </c>
      <c r="S74" s="221">
        <v>14</v>
      </c>
      <c r="T74" s="221">
        <v>1</v>
      </c>
      <c r="U74" s="226">
        <v>7.1400000000000005E-2</v>
      </c>
      <c r="V74" s="221">
        <v>14</v>
      </c>
      <c r="W74" s="221">
        <v>6</v>
      </c>
      <c r="X74" s="226">
        <v>0.42859999999999998</v>
      </c>
      <c r="Y74" s="221">
        <v>19</v>
      </c>
      <c r="Z74" s="221">
        <v>17</v>
      </c>
      <c r="AA74" s="226">
        <v>0.89470000000000005</v>
      </c>
      <c r="AB74" s="221">
        <v>28</v>
      </c>
      <c r="AC74" s="234">
        <v>21.32</v>
      </c>
      <c r="AD74" s="221">
        <v>0</v>
      </c>
      <c r="AE74" s="226">
        <v>0</v>
      </c>
      <c r="AF74" s="221">
        <v>0</v>
      </c>
      <c r="AG74" s="226">
        <v>0</v>
      </c>
      <c r="AH74" s="221">
        <v>0</v>
      </c>
      <c r="AI74" s="226">
        <v>0</v>
      </c>
      <c r="AJ74" s="221">
        <v>0</v>
      </c>
      <c r="AK74" s="226">
        <v>0</v>
      </c>
      <c r="AL74" s="226">
        <v>1.14E-2</v>
      </c>
      <c r="AM74" s="226">
        <v>0</v>
      </c>
      <c r="AN74" s="226">
        <v>1.14E-2</v>
      </c>
      <c r="AO74" s="221">
        <v>10</v>
      </c>
      <c r="AP74" s="226">
        <v>0.1852</v>
      </c>
      <c r="AQ74" s="234">
        <v>1.2</v>
      </c>
      <c r="AR74" s="221">
        <v>19</v>
      </c>
      <c r="AS74" s="221">
        <v>19</v>
      </c>
      <c r="AT74" s="226">
        <v>1</v>
      </c>
      <c r="AU74" s="234">
        <v>13</v>
      </c>
      <c r="AV74" s="234">
        <v>10</v>
      </c>
      <c r="AW74" s="234">
        <v>11</v>
      </c>
      <c r="AX74" s="234">
        <v>10</v>
      </c>
      <c r="AY74" s="234">
        <v>11</v>
      </c>
      <c r="AZ74" s="243">
        <v>11.5</v>
      </c>
      <c r="BA74" s="276"/>
      <c r="BB74" s="276"/>
      <c r="BC74" s="276">
        <v>11</v>
      </c>
      <c r="BD74" s="261" t="s">
        <v>78</v>
      </c>
      <c r="BE74" s="261">
        <v>0.76933513059309577</v>
      </c>
      <c r="BF74" s="277" t="s">
        <v>303</v>
      </c>
      <c r="BG74" s="278">
        <v>228496</v>
      </c>
      <c r="BH74" s="261" t="s">
        <v>79</v>
      </c>
      <c r="BI74" s="279" t="s">
        <v>310</v>
      </c>
      <c r="BJ74" s="261" t="s">
        <v>78</v>
      </c>
      <c r="BK74" s="261" t="s">
        <v>308</v>
      </c>
      <c r="BL74" s="261"/>
      <c r="BM74" s="261">
        <v>1</v>
      </c>
    </row>
    <row r="75" spans="1:65" x14ac:dyDescent="0.2">
      <c r="A75" s="275" t="s">
        <v>125</v>
      </c>
      <c r="B75" s="218" t="s">
        <v>69</v>
      </c>
      <c r="C75" s="220" t="s">
        <v>71</v>
      </c>
      <c r="D75" s="218" t="s">
        <v>69</v>
      </c>
      <c r="E75" s="220" t="s">
        <v>71</v>
      </c>
      <c r="F75" s="220"/>
      <c r="G75" s="204" t="s">
        <v>38</v>
      </c>
      <c r="H75" s="221">
        <v>84</v>
      </c>
      <c r="I75" s="221">
        <v>44</v>
      </c>
      <c r="J75" s="221">
        <v>45</v>
      </c>
      <c r="K75" s="221">
        <v>40</v>
      </c>
      <c r="L75" s="234">
        <v>295.74</v>
      </c>
      <c r="M75" s="221">
        <v>40</v>
      </c>
      <c r="N75" s="221">
        <v>33</v>
      </c>
      <c r="O75" s="226">
        <v>0.82499999999999996</v>
      </c>
      <c r="P75" s="221">
        <v>26</v>
      </c>
      <c r="Q75" s="221">
        <v>19</v>
      </c>
      <c r="R75" s="226">
        <v>0.73080000000000001</v>
      </c>
      <c r="S75" s="221">
        <v>26</v>
      </c>
      <c r="T75" s="221">
        <v>3</v>
      </c>
      <c r="U75" s="226">
        <v>0.1154</v>
      </c>
      <c r="V75" s="221">
        <v>26</v>
      </c>
      <c r="W75" s="221">
        <v>19</v>
      </c>
      <c r="X75" s="226">
        <v>0.73080000000000001</v>
      </c>
      <c r="Y75" s="221">
        <v>45</v>
      </c>
      <c r="Z75" s="221">
        <v>41</v>
      </c>
      <c r="AA75" s="226">
        <v>0.91110000000000002</v>
      </c>
      <c r="AB75" s="221">
        <v>33</v>
      </c>
      <c r="AC75" s="234">
        <v>11.73</v>
      </c>
      <c r="AD75" s="221">
        <v>0</v>
      </c>
      <c r="AE75" s="226">
        <v>0</v>
      </c>
      <c r="AF75" s="221">
        <v>0</v>
      </c>
      <c r="AG75" s="226">
        <v>0</v>
      </c>
      <c r="AH75" s="221">
        <v>0</v>
      </c>
      <c r="AI75" s="226">
        <v>0</v>
      </c>
      <c r="AJ75" s="221">
        <v>0</v>
      </c>
      <c r="AK75" s="226">
        <v>0</v>
      </c>
      <c r="AL75" s="226">
        <v>1.8E-3</v>
      </c>
      <c r="AM75" s="226">
        <v>8.9999999999999998E-4</v>
      </c>
      <c r="AN75" s="226">
        <v>2.7000000000000001E-3</v>
      </c>
      <c r="AO75" s="221">
        <v>12</v>
      </c>
      <c r="AP75" s="226">
        <v>0.1429</v>
      </c>
      <c r="AQ75" s="234">
        <v>1</v>
      </c>
      <c r="AR75" s="221">
        <v>45</v>
      </c>
      <c r="AS75" s="221">
        <v>40</v>
      </c>
      <c r="AT75" s="226">
        <v>0.88890000000000002</v>
      </c>
      <c r="AU75" s="234">
        <v>22</v>
      </c>
      <c r="AV75" s="234">
        <v>24</v>
      </c>
      <c r="AW75" s="234">
        <v>22</v>
      </c>
      <c r="AX75" s="234">
        <v>21</v>
      </c>
      <c r="AY75" s="234">
        <v>22.25</v>
      </c>
      <c r="AZ75" s="243">
        <v>21.55</v>
      </c>
      <c r="BA75" s="276" t="s">
        <v>78</v>
      </c>
      <c r="BB75" s="276"/>
      <c r="BC75" s="276">
        <v>25</v>
      </c>
      <c r="BD75" s="261" t="s">
        <v>78</v>
      </c>
      <c r="BE75" s="261">
        <v>1</v>
      </c>
      <c r="BF75" s="277" t="s">
        <v>303</v>
      </c>
      <c r="BG75" s="278">
        <v>465624</v>
      </c>
      <c r="BH75" s="261" t="s">
        <v>79</v>
      </c>
      <c r="BI75" s="279">
        <v>4.5</v>
      </c>
      <c r="BJ75" s="261" t="s">
        <v>78</v>
      </c>
      <c r="BK75" s="261" t="s">
        <v>308</v>
      </c>
      <c r="BL75" s="261" t="s">
        <v>78</v>
      </c>
      <c r="BM75" s="261">
        <v>1</v>
      </c>
    </row>
    <row r="76" spans="1:65" customFormat="1" ht="12" customHeight="1" x14ac:dyDescent="0.25">
      <c r="A76" s="275" t="s">
        <v>125</v>
      </c>
      <c r="B76" s="218" t="s">
        <v>203</v>
      </c>
      <c r="C76" s="218" t="s">
        <v>204</v>
      </c>
      <c r="D76" s="218" t="s">
        <v>203</v>
      </c>
      <c r="E76" s="218" t="s">
        <v>204</v>
      </c>
      <c r="F76" s="218"/>
      <c r="G76" s="204" t="s">
        <v>38</v>
      </c>
      <c r="H76" s="221">
        <v>123</v>
      </c>
      <c r="I76" s="221">
        <v>80</v>
      </c>
      <c r="J76" s="221">
        <v>79</v>
      </c>
      <c r="K76" s="221">
        <v>95</v>
      </c>
      <c r="L76" s="234">
        <v>103.34</v>
      </c>
      <c r="M76" s="221">
        <v>94</v>
      </c>
      <c r="N76" s="221">
        <v>80</v>
      </c>
      <c r="O76" s="226">
        <v>0.85099999999999998</v>
      </c>
      <c r="P76" s="221">
        <v>58</v>
      </c>
      <c r="Q76" s="221">
        <v>21</v>
      </c>
      <c r="R76" s="226">
        <v>0.36199999999999999</v>
      </c>
      <c r="S76" s="221">
        <v>58</v>
      </c>
      <c r="T76" s="221">
        <v>7</v>
      </c>
      <c r="U76" s="226">
        <v>0.1206</v>
      </c>
      <c r="V76" s="221">
        <v>58</v>
      </c>
      <c r="W76" s="221">
        <v>28</v>
      </c>
      <c r="X76" s="226">
        <v>0.48270000000000002</v>
      </c>
      <c r="Y76" s="221">
        <v>79</v>
      </c>
      <c r="Z76" s="221">
        <v>74</v>
      </c>
      <c r="AA76" s="226">
        <v>0.93669999999999998</v>
      </c>
      <c r="AB76" s="221">
        <v>80</v>
      </c>
      <c r="AC76" s="234">
        <v>3.67</v>
      </c>
      <c r="AD76" s="221">
        <v>0</v>
      </c>
      <c r="AE76" s="226">
        <v>0</v>
      </c>
      <c r="AF76" s="221">
        <v>0</v>
      </c>
      <c r="AG76" s="226">
        <v>0</v>
      </c>
      <c r="AH76" s="221">
        <v>0</v>
      </c>
      <c r="AI76" s="226">
        <v>0</v>
      </c>
      <c r="AJ76" s="221">
        <v>0</v>
      </c>
      <c r="AK76" s="226">
        <v>0</v>
      </c>
      <c r="AL76" s="226">
        <v>0</v>
      </c>
      <c r="AM76" s="226">
        <v>0.79</v>
      </c>
      <c r="AN76" s="226">
        <v>0.79</v>
      </c>
      <c r="AO76" s="221">
        <v>90</v>
      </c>
      <c r="AP76" s="226">
        <v>0.73170000000000002</v>
      </c>
      <c r="AQ76" s="234">
        <v>2.08</v>
      </c>
      <c r="AR76" s="221">
        <v>79</v>
      </c>
      <c r="AS76" s="221">
        <v>35</v>
      </c>
      <c r="AT76" s="226">
        <v>0.443</v>
      </c>
      <c r="AU76" s="234">
        <v>23</v>
      </c>
      <c r="AV76" s="234">
        <v>23</v>
      </c>
      <c r="AW76" s="234">
        <v>19</v>
      </c>
      <c r="AX76" s="234">
        <v>22</v>
      </c>
      <c r="AY76" s="234">
        <v>21.75</v>
      </c>
      <c r="AZ76" s="243">
        <v>20.23</v>
      </c>
      <c r="BA76" s="276"/>
      <c r="BB76" s="276"/>
      <c r="BC76" s="276">
        <v>31</v>
      </c>
      <c r="BD76" s="261" t="s">
        <v>78</v>
      </c>
      <c r="BE76" s="261">
        <v>1</v>
      </c>
      <c r="BF76" s="277" t="s">
        <v>303</v>
      </c>
      <c r="BG76" s="278">
        <v>237262</v>
      </c>
      <c r="BH76" s="261" t="s">
        <v>79</v>
      </c>
      <c r="BI76" s="279">
        <v>6</v>
      </c>
      <c r="BJ76" s="261" t="s">
        <v>78</v>
      </c>
      <c r="BK76" s="261" t="s">
        <v>308</v>
      </c>
      <c r="BL76" s="261" t="s">
        <v>78</v>
      </c>
      <c r="BM76" s="261">
        <v>1</v>
      </c>
    </row>
    <row r="77" spans="1:65" x14ac:dyDescent="0.2">
      <c r="A77" s="275" t="s">
        <v>125</v>
      </c>
      <c r="B77" s="257" t="s">
        <v>211</v>
      </c>
      <c r="C77" s="257" t="s">
        <v>282</v>
      </c>
      <c r="D77" s="257" t="s">
        <v>211</v>
      </c>
      <c r="E77" s="257" t="s">
        <v>282</v>
      </c>
      <c r="F77" s="257"/>
      <c r="G77" s="204" t="s">
        <v>38</v>
      </c>
      <c r="H77" s="224"/>
      <c r="I77" s="224"/>
      <c r="J77" s="224"/>
      <c r="K77" s="224"/>
      <c r="L77" s="224">
        <v>108</v>
      </c>
      <c r="M77" s="224"/>
      <c r="N77" s="224"/>
      <c r="O77" s="281">
        <v>1</v>
      </c>
      <c r="P77" s="224"/>
      <c r="Q77" s="224"/>
      <c r="R77" s="281"/>
      <c r="S77" s="224"/>
      <c r="T77" s="224"/>
      <c r="U77" s="281"/>
      <c r="V77" s="224"/>
      <c r="W77" s="224"/>
      <c r="X77" s="281">
        <v>0.75</v>
      </c>
      <c r="Y77" s="224"/>
      <c r="Z77" s="224"/>
      <c r="AA77" s="281">
        <v>0.85</v>
      </c>
      <c r="AB77" s="224"/>
      <c r="AC77" s="282"/>
      <c r="AD77" s="224">
        <v>0</v>
      </c>
      <c r="AE77" s="283">
        <v>0</v>
      </c>
      <c r="AF77" s="284">
        <v>0</v>
      </c>
      <c r="AG77" s="283">
        <v>0</v>
      </c>
      <c r="AH77" s="224">
        <v>0</v>
      </c>
      <c r="AI77" s="283">
        <v>0</v>
      </c>
      <c r="AJ77" s="284">
        <v>0</v>
      </c>
      <c r="AK77" s="283">
        <v>0</v>
      </c>
      <c r="AL77" s="281">
        <v>0</v>
      </c>
      <c r="AM77" s="281">
        <v>0</v>
      </c>
      <c r="AN77" s="281"/>
      <c r="AO77" s="281"/>
      <c r="AP77" s="281"/>
      <c r="AQ77" s="237">
        <v>0.28999999999999998</v>
      </c>
      <c r="AR77" s="221">
        <v>7</v>
      </c>
      <c r="AS77" s="221">
        <v>7</v>
      </c>
      <c r="AT77" s="226">
        <v>1</v>
      </c>
      <c r="AU77" s="224"/>
      <c r="AV77" s="224"/>
      <c r="AW77" s="224"/>
      <c r="AX77" s="224"/>
      <c r="AY77" s="243"/>
      <c r="AZ77" s="243">
        <v>3.25</v>
      </c>
      <c r="BA77" s="276"/>
      <c r="BB77" s="276"/>
      <c r="BC77" s="276"/>
      <c r="BD77" s="261" t="s">
        <v>298</v>
      </c>
      <c r="BE77" s="261"/>
      <c r="BF77" s="277" t="s">
        <v>303</v>
      </c>
      <c r="BG77" s="278">
        <v>0</v>
      </c>
      <c r="BH77" s="261" t="s">
        <v>79</v>
      </c>
      <c r="BI77" s="279" t="s">
        <v>309</v>
      </c>
      <c r="BJ77" s="261" t="s">
        <v>78</v>
      </c>
      <c r="BK77" s="261" t="s">
        <v>308</v>
      </c>
      <c r="BL77" s="261"/>
      <c r="BM77" s="261">
        <v>1</v>
      </c>
    </row>
    <row r="78" spans="1:65" ht="13.5" customHeight="1" x14ac:dyDescent="0.2">
      <c r="A78" s="275" t="s">
        <v>125</v>
      </c>
      <c r="B78" s="218" t="s">
        <v>208</v>
      </c>
      <c r="C78" s="218" t="s">
        <v>283</v>
      </c>
      <c r="D78" s="218" t="s">
        <v>208</v>
      </c>
      <c r="E78" s="218" t="s">
        <v>283</v>
      </c>
      <c r="F78" s="218"/>
      <c r="G78" s="204" t="s">
        <v>38</v>
      </c>
      <c r="H78" s="224"/>
      <c r="I78" s="224"/>
      <c r="J78" s="224"/>
      <c r="K78" s="224"/>
      <c r="L78" s="224">
        <v>243</v>
      </c>
      <c r="M78" s="224"/>
      <c r="N78" s="224"/>
      <c r="O78" s="283">
        <v>1</v>
      </c>
      <c r="P78" s="224"/>
      <c r="Q78" s="224"/>
      <c r="R78" s="224"/>
      <c r="S78" s="224"/>
      <c r="T78" s="224"/>
      <c r="U78" s="224"/>
      <c r="V78" s="224"/>
      <c r="W78" s="224"/>
      <c r="X78" s="283">
        <v>0.33</v>
      </c>
      <c r="Y78" s="224"/>
      <c r="Z78" s="224"/>
      <c r="AA78" s="283">
        <v>1</v>
      </c>
      <c r="AB78" s="224"/>
      <c r="AC78" s="224"/>
      <c r="AD78" s="224">
        <v>0</v>
      </c>
      <c r="AE78" s="283">
        <v>0</v>
      </c>
      <c r="AF78" s="224">
        <v>0</v>
      </c>
      <c r="AG78" s="283">
        <v>0</v>
      </c>
      <c r="AH78" s="224">
        <v>0</v>
      </c>
      <c r="AI78" s="283">
        <v>0</v>
      </c>
      <c r="AJ78" s="224">
        <v>0</v>
      </c>
      <c r="AK78" s="283">
        <v>0</v>
      </c>
      <c r="AL78" s="283">
        <v>0</v>
      </c>
      <c r="AM78" s="283">
        <v>0</v>
      </c>
      <c r="AN78" s="224"/>
      <c r="AO78" s="224"/>
      <c r="AP78" s="224"/>
      <c r="AQ78" s="237">
        <v>0.45</v>
      </c>
      <c r="AR78" s="221">
        <v>3</v>
      </c>
      <c r="AS78" s="221">
        <v>3</v>
      </c>
      <c r="AT78" s="226">
        <v>1</v>
      </c>
      <c r="AU78" s="224"/>
      <c r="AV78" s="224"/>
      <c r="AW78" s="224"/>
      <c r="AX78" s="224"/>
      <c r="AY78" s="243"/>
      <c r="AZ78" s="243">
        <v>2.25</v>
      </c>
      <c r="BA78" s="276"/>
      <c r="BB78" s="276"/>
      <c r="BC78" s="276">
        <v>8</v>
      </c>
      <c r="BD78" s="261" t="s">
        <v>79</v>
      </c>
      <c r="BE78" s="261">
        <v>0.60570000000000002</v>
      </c>
      <c r="BF78" s="277" t="s">
        <v>303</v>
      </c>
      <c r="BG78" s="278">
        <v>72523</v>
      </c>
      <c r="BH78" s="261" t="s">
        <v>79</v>
      </c>
      <c r="BI78" s="279">
        <v>0</v>
      </c>
      <c r="BJ78" s="261" t="s">
        <v>79</v>
      </c>
      <c r="BK78" s="261" t="s">
        <v>308</v>
      </c>
      <c r="BL78" s="261" t="s">
        <v>79</v>
      </c>
      <c r="BM78" s="261">
        <v>0.83330000000000004</v>
      </c>
    </row>
    <row r="79" spans="1:65" customFormat="1" ht="13.5" customHeight="1" x14ac:dyDescent="0.25">
      <c r="A79" s="275" t="s">
        <v>125</v>
      </c>
      <c r="B79" s="218" t="s">
        <v>203</v>
      </c>
      <c r="C79" s="220" t="s">
        <v>284</v>
      </c>
      <c r="D79" s="218" t="s">
        <v>203</v>
      </c>
      <c r="E79" s="220" t="s">
        <v>284</v>
      </c>
      <c r="F79" s="220"/>
      <c r="G79" s="204" t="s">
        <v>38</v>
      </c>
      <c r="H79" s="224"/>
      <c r="I79" s="224"/>
      <c r="J79" s="224"/>
      <c r="K79" s="224"/>
      <c r="L79" s="224">
        <v>88.5</v>
      </c>
      <c r="M79" s="224"/>
      <c r="N79" s="224"/>
      <c r="O79" s="281">
        <v>0.88</v>
      </c>
      <c r="P79" s="224"/>
      <c r="Q79" s="224"/>
      <c r="R79" s="224"/>
      <c r="S79" s="224"/>
      <c r="T79" s="224"/>
      <c r="U79" s="224"/>
      <c r="V79" s="224"/>
      <c r="W79" s="224"/>
      <c r="X79" s="283">
        <v>0.67</v>
      </c>
      <c r="Y79" s="224"/>
      <c r="Z79" s="224"/>
      <c r="AA79" s="283">
        <v>0.92</v>
      </c>
      <c r="AB79" s="224"/>
      <c r="AC79" s="224"/>
      <c r="AD79" s="224">
        <v>0</v>
      </c>
      <c r="AE79" s="283">
        <v>0</v>
      </c>
      <c r="AF79" s="224">
        <v>0</v>
      </c>
      <c r="AG79" s="283">
        <v>0</v>
      </c>
      <c r="AH79" s="224">
        <v>0</v>
      </c>
      <c r="AI79" s="283">
        <v>0</v>
      </c>
      <c r="AJ79" s="224">
        <v>0</v>
      </c>
      <c r="AK79" s="283">
        <v>0</v>
      </c>
      <c r="AL79" s="283">
        <v>0</v>
      </c>
      <c r="AM79" s="283">
        <v>0</v>
      </c>
      <c r="AN79" s="281"/>
      <c r="AO79" s="281"/>
      <c r="AP79" s="281"/>
      <c r="AQ79" s="237">
        <v>3.16</v>
      </c>
      <c r="AR79" s="221">
        <v>12</v>
      </c>
      <c r="AS79" s="221">
        <v>10</v>
      </c>
      <c r="AT79" s="226">
        <v>0.83</v>
      </c>
      <c r="AU79" s="224"/>
      <c r="AV79" s="224"/>
      <c r="AW79" s="224"/>
      <c r="AX79" s="224"/>
      <c r="AY79" s="243"/>
      <c r="AZ79" s="243">
        <v>4.25</v>
      </c>
      <c r="BA79" s="276"/>
      <c r="BB79" s="276"/>
      <c r="BC79" s="276">
        <v>4</v>
      </c>
      <c r="BD79" s="261" t="s">
        <v>78</v>
      </c>
      <c r="BE79" s="261">
        <v>1</v>
      </c>
      <c r="BF79" s="277" t="s">
        <v>303</v>
      </c>
      <c r="BG79" s="278">
        <v>30368</v>
      </c>
      <c r="BH79" s="261" t="s">
        <v>79</v>
      </c>
      <c r="BI79" s="279">
        <v>4.5</v>
      </c>
      <c r="BJ79" s="261" t="s">
        <v>79</v>
      </c>
      <c r="BK79" s="261" t="s">
        <v>308</v>
      </c>
      <c r="BL79" s="261" t="s">
        <v>78</v>
      </c>
      <c r="BM79" s="261">
        <v>1</v>
      </c>
    </row>
    <row r="80" spans="1:65" x14ac:dyDescent="0.2">
      <c r="A80" s="275" t="s">
        <v>125</v>
      </c>
      <c r="B80" s="218" t="s">
        <v>126</v>
      </c>
      <c r="C80" s="218" t="s">
        <v>279</v>
      </c>
      <c r="D80" s="218" t="s">
        <v>126</v>
      </c>
      <c r="E80" s="218" t="s">
        <v>279</v>
      </c>
      <c r="F80" s="218"/>
      <c r="G80" s="204" t="s">
        <v>280</v>
      </c>
      <c r="H80" s="224"/>
      <c r="I80" s="224"/>
      <c r="J80" s="224"/>
      <c r="K80" s="224"/>
      <c r="L80" s="224"/>
      <c r="M80" s="224"/>
      <c r="N80" s="224"/>
      <c r="O80" s="281"/>
      <c r="P80" s="224"/>
      <c r="Q80" s="224"/>
      <c r="R80" s="281"/>
      <c r="S80" s="224"/>
      <c r="T80" s="224"/>
      <c r="U80" s="281"/>
      <c r="V80" s="224"/>
      <c r="W80" s="224"/>
      <c r="X80" s="281"/>
      <c r="Y80" s="224"/>
      <c r="Z80" s="224"/>
      <c r="AA80" s="281"/>
      <c r="AB80" s="224"/>
      <c r="AC80" s="282"/>
      <c r="AD80" s="224"/>
      <c r="AE80" s="282"/>
      <c r="AF80" s="285"/>
      <c r="AG80" s="282"/>
      <c r="AH80" s="224"/>
      <c r="AI80" s="282"/>
      <c r="AJ80" s="285"/>
      <c r="AK80" s="282"/>
      <c r="AL80" s="281"/>
      <c r="AM80" s="281"/>
      <c r="AN80" s="281"/>
      <c r="AO80" s="281"/>
      <c r="AP80" s="281"/>
      <c r="AQ80" s="281"/>
      <c r="AR80" s="281"/>
      <c r="AS80" s="281"/>
      <c r="AT80" s="281"/>
      <c r="AU80" s="224"/>
      <c r="AV80" s="224"/>
      <c r="AW80" s="224"/>
      <c r="AX80" s="224"/>
      <c r="AY80" s="243"/>
      <c r="AZ80" s="243"/>
      <c r="BA80" s="276"/>
      <c r="BB80" s="276"/>
      <c r="BC80" s="276">
        <v>6</v>
      </c>
      <c r="BD80" s="261" t="s">
        <v>78</v>
      </c>
      <c r="BE80" s="261">
        <v>1</v>
      </c>
      <c r="BF80" s="277" t="s">
        <v>303</v>
      </c>
      <c r="BG80" s="278">
        <v>67917</v>
      </c>
      <c r="BH80" s="261" t="s">
        <v>79</v>
      </c>
      <c r="BI80" s="279">
        <v>6</v>
      </c>
      <c r="BJ80" s="261" t="s">
        <v>78</v>
      </c>
      <c r="BK80" s="261" t="s">
        <v>308</v>
      </c>
      <c r="BL80" s="261" t="s">
        <v>78</v>
      </c>
      <c r="BM80" s="261">
        <v>1</v>
      </c>
    </row>
    <row r="81" spans="1:65" x14ac:dyDescent="0.2">
      <c r="A81" s="275" t="s">
        <v>125</v>
      </c>
      <c r="B81" s="218" t="s">
        <v>56</v>
      </c>
      <c r="C81" s="220" t="s">
        <v>281</v>
      </c>
      <c r="D81" s="218" t="s">
        <v>56</v>
      </c>
      <c r="E81" s="220" t="s">
        <v>281</v>
      </c>
      <c r="F81" s="220"/>
      <c r="G81" s="204" t="s">
        <v>133</v>
      </c>
      <c r="H81" s="224"/>
      <c r="I81" s="224"/>
      <c r="J81" s="224"/>
      <c r="K81" s="224"/>
      <c r="L81" s="224"/>
      <c r="M81" s="224"/>
      <c r="N81" s="224"/>
      <c r="O81" s="281"/>
      <c r="P81" s="224"/>
      <c r="Q81" s="224"/>
      <c r="R81" s="281"/>
      <c r="S81" s="224"/>
      <c r="T81" s="224"/>
      <c r="U81" s="281"/>
      <c r="V81" s="224"/>
      <c r="W81" s="224"/>
      <c r="X81" s="281"/>
      <c r="Y81" s="224"/>
      <c r="Z81" s="224"/>
      <c r="AA81" s="281"/>
      <c r="AB81" s="224"/>
      <c r="AC81" s="282"/>
      <c r="AD81" s="224"/>
      <c r="AE81" s="282"/>
      <c r="AF81" s="285"/>
      <c r="AG81" s="282"/>
      <c r="AH81" s="224"/>
      <c r="AI81" s="282"/>
      <c r="AJ81" s="285"/>
      <c r="AK81" s="282"/>
      <c r="AL81" s="281"/>
      <c r="AM81" s="281"/>
      <c r="AN81" s="281"/>
      <c r="AO81" s="281"/>
      <c r="AP81" s="281"/>
      <c r="AQ81" s="281"/>
      <c r="AR81" s="281"/>
      <c r="AS81" s="281"/>
      <c r="AT81" s="281"/>
      <c r="AU81" s="224"/>
      <c r="AV81" s="224"/>
      <c r="AW81" s="224"/>
      <c r="AX81" s="224"/>
      <c r="AY81" s="243"/>
      <c r="AZ81" s="243"/>
      <c r="BA81" s="276"/>
      <c r="BB81" s="276"/>
      <c r="BC81" s="276">
        <v>10</v>
      </c>
      <c r="BD81" s="261"/>
      <c r="BE81" s="261"/>
      <c r="BF81" s="277"/>
      <c r="BG81" s="278"/>
      <c r="BH81" s="261"/>
      <c r="BI81" s="279">
        <v>4.5</v>
      </c>
      <c r="BJ81" s="261" t="s">
        <v>78</v>
      </c>
      <c r="BK81" s="261" t="s">
        <v>308</v>
      </c>
      <c r="BL81" s="261" t="s">
        <v>78</v>
      </c>
      <c r="BM81" s="261">
        <v>1</v>
      </c>
    </row>
    <row r="82" spans="1:65" x14ac:dyDescent="0.2">
      <c r="A82" s="275" t="s">
        <v>125</v>
      </c>
      <c r="B82" s="218" t="s">
        <v>291</v>
      </c>
      <c r="C82" s="220" t="s">
        <v>292</v>
      </c>
      <c r="D82" s="218" t="s">
        <v>291</v>
      </c>
      <c r="E82" s="220" t="s">
        <v>292</v>
      </c>
      <c r="F82" s="220"/>
      <c r="G82" s="204" t="s">
        <v>133</v>
      </c>
      <c r="H82" s="224"/>
      <c r="I82" s="224"/>
      <c r="J82" s="224"/>
      <c r="K82" s="224"/>
      <c r="L82" s="224"/>
      <c r="M82" s="224"/>
      <c r="N82" s="224"/>
      <c r="O82" s="281"/>
      <c r="P82" s="224"/>
      <c r="Q82" s="224"/>
      <c r="R82" s="281"/>
      <c r="S82" s="224"/>
      <c r="T82" s="224"/>
      <c r="U82" s="281"/>
      <c r="V82" s="224"/>
      <c r="W82" s="224"/>
      <c r="X82" s="281"/>
      <c r="Y82" s="224"/>
      <c r="Z82" s="224"/>
      <c r="AA82" s="281"/>
      <c r="AB82" s="224"/>
      <c r="AC82" s="282"/>
      <c r="AD82" s="224"/>
      <c r="AE82" s="282"/>
      <c r="AF82" s="285"/>
      <c r="AG82" s="282"/>
      <c r="AH82" s="224"/>
      <c r="AI82" s="282"/>
      <c r="AJ82" s="285"/>
      <c r="AK82" s="282"/>
      <c r="AL82" s="281"/>
      <c r="AM82" s="281"/>
      <c r="AN82" s="281"/>
      <c r="AO82" s="281"/>
      <c r="AP82" s="281"/>
      <c r="AQ82" s="281"/>
      <c r="AR82" s="281"/>
      <c r="AS82" s="281"/>
      <c r="AT82" s="281"/>
      <c r="AU82" s="224"/>
      <c r="AV82" s="224"/>
      <c r="AW82" s="224"/>
      <c r="AX82" s="224"/>
      <c r="AY82" s="243"/>
      <c r="AZ82" s="243"/>
      <c r="BA82" s="276"/>
      <c r="BB82" s="276"/>
      <c r="BC82" s="276">
        <v>12</v>
      </c>
      <c r="BD82" s="261"/>
      <c r="BE82" s="261"/>
      <c r="BF82" s="277"/>
      <c r="BG82" s="278"/>
      <c r="BH82" s="261"/>
      <c r="BI82" s="279">
        <v>6</v>
      </c>
      <c r="BJ82" s="261" t="s">
        <v>78</v>
      </c>
      <c r="BK82" s="261">
        <v>1</v>
      </c>
      <c r="BL82" s="261" t="s">
        <v>78</v>
      </c>
      <c r="BM82" s="261">
        <v>0.33329999999999999</v>
      </c>
    </row>
    <row r="83" spans="1:65" customFormat="1" ht="15" x14ac:dyDescent="0.25">
      <c r="A83" s="275" t="s">
        <v>125</v>
      </c>
      <c r="B83" s="218" t="s">
        <v>327</v>
      </c>
      <c r="C83" s="218" t="s">
        <v>328</v>
      </c>
      <c r="D83" s="203" t="s">
        <v>329</v>
      </c>
      <c r="E83" s="203" t="s">
        <v>330</v>
      </c>
      <c r="F83" s="203"/>
      <c r="G83" s="204"/>
      <c r="H83" s="224"/>
      <c r="I83" s="224"/>
      <c r="J83" s="224"/>
      <c r="K83" s="224"/>
      <c r="L83" s="224"/>
      <c r="M83" s="224"/>
      <c r="N83" s="224"/>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43"/>
      <c r="AZ83" s="243"/>
      <c r="BA83" s="276"/>
      <c r="BB83" s="276"/>
      <c r="BC83" s="276"/>
      <c r="BD83" s="261"/>
      <c r="BE83" s="261"/>
      <c r="BF83" s="277"/>
      <c r="BG83" s="278"/>
      <c r="BH83" s="261"/>
      <c r="BI83" s="279"/>
      <c r="BJ83" s="261"/>
      <c r="BK83" s="261"/>
      <c r="BL83" s="261"/>
      <c r="BM83" s="261"/>
    </row>
    <row r="84" spans="1:65" customFormat="1" ht="15" x14ac:dyDescent="0.25">
      <c r="A84" s="275"/>
      <c r="B84" s="218"/>
      <c r="C84" s="220"/>
      <c r="D84" s="203"/>
      <c r="E84" s="205"/>
      <c r="F84" s="205"/>
      <c r="G84" s="204"/>
      <c r="H84" s="224"/>
      <c r="I84" s="224"/>
      <c r="J84" s="224"/>
      <c r="K84" s="224"/>
      <c r="L84" s="224"/>
      <c r="M84" s="224"/>
      <c r="N84" s="224"/>
      <c r="O84" s="281"/>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81"/>
      <c r="AQ84" s="281"/>
      <c r="AR84" s="224"/>
      <c r="AS84" s="281"/>
      <c r="AT84" s="281"/>
      <c r="AU84" s="224"/>
      <c r="AV84" s="224"/>
      <c r="AW84" s="224"/>
      <c r="AX84" s="224"/>
      <c r="AY84" s="243"/>
      <c r="AZ84" s="243"/>
      <c r="BA84" s="276"/>
      <c r="BB84" s="276"/>
      <c r="BC84" s="276"/>
      <c r="BD84" s="261"/>
      <c r="BE84" s="261"/>
      <c r="BF84" s="277"/>
      <c r="BG84" s="278"/>
      <c r="BH84" s="261"/>
      <c r="BI84" s="279"/>
      <c r="BJ84" s="261"/>
      <c r="BK84" s="261"/>
      <c r="BL84" s="261"/>
      <c r="BM84" s="261"/>
    </row>
    <row r="85" spans="1:65" customFormat="1" ht="15" x14ac:dyDescent="0.25">
      <c r="A85" s="97"/>
      <c r="B85" s="218"/>
      <c r="C85" s="220"/>
      <c r="D85" s="97"/>
      <c r="E85" s="97"/>
      <c r="F85" s="97"/>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7"/>
      <c r="AV85" s="97"/>
      <c r="AW85" s="97"/>
      <c r="AX85" s="97"/>
      <c r="AY85" s="97"/>
      <c r="AZ85" s="97"/>
      <c r="BA85" s="276"/>
      <c r="BB85" s="276"/>
      <c r="BC85" s="276"/>
      <c r="BD85" s="261"/>
      <c r="BE85" s="261"/>
      <c r="BF85" s="277"/>
      <c r="BG85" s="278"/>
      <c r="BH85" s="261"/>
      <c r="BI85" s="279"/>
      <c r="BJ85" s="261"/>
      <c r="BK85" s="261"/>
      <c r="BL85" s="261"/>
      <c r="BM85" s="261"/>
    </row>
    <row r="86" spans="1:65" customFormat="1" ht="15" x14ac:dyDescent="0.25">
      <c r="A86" s="97"/>
      <c r="B86" s="220"/>
      <c r="C86" s="220"/>
      <c r="D86" s="97"/>
      <c r="E86" s="97"/>
      <c r="F86" s="97"/>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7"/>
      <c r="AV86" s="97"/>
      <c r="AW86" s="97"/>
      <c r="AX86" s="97"/>
      <c r="AY86" s="97"/>
      <c r="AZ86" s="97"/>
      <c r="BA86" s="276"/>
      <c r="BB86" s="276"/>
      <c r="BC86" s="276"/>
      <c r="BD86" s="261"/>
      <c r="BE86" s="261"/>
      <c r="BF86" s="277"/>
      <c r="BG86" s="278"/>
      <c r="BH86" s="261"/>
      <c r="BI86" s="279"/>
      <c r="BJ86" s="261"/>
      <c r="BK86" s="261"/>
      <c r="BL86" s="261"/>
      <c r="BM86" s="261"/>
    </row>
    <row r="87" spans="1:65" customFormat="1" ht="15" x14ac:dyDescent="0.25">
      <c r="A87" s="97"/>
      <c r="B87" s="218"/>
      <c r="C87" s="218"/>
      <c r="D87" s="97"/>
      <c r="E87" s="97"/>
      <c r="F87" s="97"/>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7"/>
      <c r="AV87" s="97"/>
      <c r="AW87" s="97"/>
      <c r="AX87" s="97"/>
      <c r="AY87" s="97"/>
      <c r="AZ87" s="97"/>
      <c r="BA87" s="276"/>
      <c r="BB87" s="276"/>
      <c r="BC87" s="276"/>
      <c r="BD87" s="261"/>
      <c r="BE87" s="261"/>
      <c r="BF87" s="277"/>
      <c r="BG87" s="278"/>
      <c r="BH87" s="261"/>
      <c r="BI87" s="279"/>
      <c r="BJ87" s="261"/>
      <c r="BK87" s="261"/>
      <c r="BL87" s="261"/>
      <c r="BM87" s="261"/>
    </row>
    <row r="88" spans="1:65" customFormat="1" ht="15" x14ac:dyDescent="0.25">
      <c r="A88" s="97"/>
      <c r="B88" s="218"/>
      <c r="C88" s="218"/>
      <c r="D88" s="97"/>
      <c r="E88" s="97"/>
      <c r="F88" s="97"/>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7"/>
      <c r="AV88" s="97"/>
      <c r="AW88" s="97"/>
      <c r="AX88" s="97"/>
      <c r="AY88" s="97"/>
      <c r="AZ88" s="97"/>
      <c r="BA88" s="276"/>
      <c r="BB88" s="276"/>
      <c r="BC88" s="276"/>
      <c r="BD88" s="261"/>
      <c r="BE88" s="261"/>
      <c r="BF88" s="277"/>
      <c r="BG88" s="278"/>
      <c r="BH88" s="261"/>
      <c r="BI88" s="279"/>
      <c r="BJ88" s="261"/>
      <c r="BK88" s="261"/>
      <c r="BL88" s="261"/>
      <c r="BM88" s="261"/>
    </row>
    <row r="89" spans="1:65" customFormat="1" ht="15" x14ac:dyDescent="0.25">
      <c r="A89" s="97"/>
      <c r="B89" s="218"/>
      <c r="C89" s="220"/>
      <c r="D89" s="97"/>
      <c r="E89" s="97"/>
      <c r="F89" s="97"/>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7"/>
      <c r="AV89" s="97"/>
      <c r="AW89" s="97"/>
      <c r="AX89" s="97"/>
      <c r="AY89" s="97"/>
      <c r="AZ89" s="97"/>
      <c r="BA89" s="276"/>
      <c r="BB89" s="276"/>
      <c r="BC89" s="276"/>
      <c r="BD89" s="261"/>
      <c r="BE89" s="261"/>
      <c r="BF89" s="277"/>
      <c r="BG89" s="278"/>
      <c r="BH89" s="261"/>
      <c r="BI89" s="279"/>
      <c r="BJ89" s="261"/>
      <c r="BK89" s="261"/>
      <c r="BL89" s="261"/>
      <c r="BM89" s="261"/>
    </row>
    <row r="90" spans="1:65" customFormat="1" ht="15" x14ac:dyDescent="0.25">
      <c r="A90" s="97"/>
      <c r="B90" s="218"/>
      <c r="C90" s="220"/>
      <c r="D90" s="97"/>
      <c r="E90" s="97"/>
      <c r="F90" s="97"/>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7"/>
      <c r="AV90" s="97"/>
      <c r="AW90" s="97"/>
      <c r="AX90" s="97"/>
      <c r="AY90" s="97"/>
      <c r="AZ90" s="97"/>
      <c r="BA90" s="276"/>
      <c r="BB90" s="276"/>
      <c r="BC90" s="276"/>
      <c r="BD90" s="261"/>
      <c r="BE90" s="261"/>
      <c r="BF90" s="277"/>
      <c r="BG90" s="278"/>
      <c r="BH90" s="261"/>
      <c r="BI90" s="279"/>
      <c r="BJ90" s="261"/>
      <c r="BK90" s="261"/>
      <c r="BL90" s="261"/>
      <c r="BM90" s="261"/>
    </row>
    <row r="91" spans="1:65" customFormat="1" ht="15" x14ac:dyDescent="0.25">
      <c r="A91" s="97"/>
      <c r="B91" s="220"/>
      <c r="C91" s="218"/>
      <c r="D91" s="97"/>
      <c r="E91" s="97"/>
      <c r="F91" s="97"/>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7"/>
      <c r="AV91" s="97"/>
      <c r="AW91" s="97"/>
      <c r="AX91" s="97"/>
      <c r="AY91" s="97"/>
      <c r="AZ91" s="97"/>
      <c r="BA91" s="276"/>
      <c r="BB91" s="276"/>
      <c r="BC91" s="276"/>
      <c r="BD91" s="261"/>
      <c r="BE91" s="261"/>
      <c r="BF91" s="277"/>
      <c r="BG91" s="278"/>
      <c r="BH91" s="261"/>
      <c r="BI91" s="279"/>
      <c r="BJ91" s="261"/>
      <c r="BK91" s="261"/>
      <c r="BL91" s="261"/>
      <c r="BM91" s="261"/>
    </row>
    <row r="92" spans="1:65" customFormat="1" ht="15" x14ac:dyDescent="0.25">
      <c r="A92" s="97"/>
      <c r="B92" s="218"/>
      <c r="C92" s="218"/>
      <c r="D92" s="97"/>
      <c r="E92" s="97"/>
      <c r="F92" s="97"/>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7"/>
      <c r="AV92" s="97"/>
      <c r="AW92" s="97"/>
      <c r="AX92" s="97"/>
      <c r="AY92" s="97"/>
      <c r="AZ92" s="97"/>
      <c r="BA92" s="276"/>
      <c r="BB92" s="276"/>
      <c r="BC92" s="276"/>
      <c r="BD92" s="261"/>
      <c r="BE92" s="261"/>
      <c r="BF92" s="277"/>
      <c r="BG92" s="278"/>
      <c r="BH92" s="261"/>
      <c r="BI92" s="279"/>
      <c r="BJ92" s="261"/>
      <c r="BK92" s="261"/>
      <c r="BL92" s="261"/>
      <c r="BM92" s="261"/>
    </row>
    <row r="93" spans="1:65" customFormat="1" ht="15" x14ac:dyDescent="0.25">
      <c r="A93" s="97"/>
      <c r="B93" s="218"/>
      <c r="C93" s="220"/>
      <c r="D93" s="97"/>
      <c r="E93" s="97"/>
      <c r="F93" s="97"/>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7"/>
      <c r="AV93" s="97"/>
      <c r="AW93" s="97"/>
      <c r="AX93" s="97"/>
      <c r="AY93" s="97"/>
      <c r="AZ93" s="97"/>
      <c r="BA93" s="276"/>
      <c r="BB93" s="276"/>
      <c r="BC93" s="276"/>
      <c r="BD93" s="261"/>
      <c r="BE93" s="261"/>
      <c r="BF93" s="277"/>
      <c r="BG93" s="278"/>
      <c r="BH93" s="261"/>
      <c r="BI93" s="279"/>
      <c r="BJ93" s="261"/>
      <c r="BK93" s="261"/>
      <c r="BL93" s="261"/>
      <c r="BM93" s="261"/>
    </row>
    <row r="94" spans="1:65" customFormat="1" ht="15" x14ac:dyDescent="0.25">
      <c r="A94" s="97"/>
      <c r="B94" s="218"/>
      <c r="C94" s="218"/>
      <c r="D94" s="97"/>
      <c r="E94" s="97"/>
      <c r="F94" s="97"/>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7"/>
      <c r="AV94" s="97"/>
      <c r="AW94" s="97"/>
      <c r="AX94" s="97"/>
      <c r="AY94" s="97"/>
      <c r="AZ94" s="97"/>
      <c r="BA94" s="276"/>
      <c r="BB94" s="276"/>
      <c r="BC94" s="276"/>
      <c r="BD94" s="261"/>
      <c r="BE94" s="261"/>
      <c r="BF94" s="277"/>
      <c r="BG94" s="278"/>
      <c r="BH94" s="261"/>
      <c r="BI94" s="279"/>
      <c r="BJ94" s="261"/>
      <c r="BK94" s="261"/>
      <c r="BL94" s="261"/>
      <c r="BM94" s="261"/>
    </row>
    <row r="95" spans="1:65" customFormat="1" ht="15" x14ac:dyDescent="0.25">
      <c r="A95" s="97"/>
      <c r="B95" s="255"/>
      <c r="C95" s="218"/>
      <c r="D95" s="97"/>
      <c r="E95" s="97"/>
      <c r="F95" s="97"/>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7"/>
      <c r="AV95" s="97"/>
      <c r="AW95" s="97"/>
      <c r="AX95" s="97"/>
      <c r="AY95" s="97"/>
      <c r="AZ95" s="97"/>
      <c r="BA95" s="276"/>
      <c r="BB95" s="276"/>
      <c r="BC95" s="276"/>
      <c r="BD95" s="261"/>
      <c r="BE95" s="261"/>
      <c r="BF95" s="277"/>
      <c r="BG95" s="278"/>
      <c r="BH95" s="261"/>
      <c r="BI95" s="279"/>
      <c r="BJ95" s="261"/>
      <c r="BK95" s="261"/>
      <c r="BL95" s="261"/>
      <c r="BM95" s="261"/>
    </row>
    <row r="96" spans="1:65" customFormat="1" ht="15" x14ac:dyDescent="0.25">
      <c r="A96" s="97"/>
      <c r="B96" s="218"/>
      <c r="C96" s="220"/>
      <c r="D96" s="97"/>
      <c r="E96" s="97"/>
      <c r="F96" s="97"/>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7"/>
      <c r="AV96" s="97"/>
      <c r="AW96" s="97"/>
      <c r="AX96" s="97"/>
      <c r="AY96" s="97"/>
      <c r="AZ96" s="97"/>
      <c r="BA96" s="276"/>
      <c r="BB96" s="276"/>
      <c r="BC96" s="276"/>
      <c r="BD96" s="261"/>
      <c r="BE96" s="261"/>
      <c r="BF96" s="277"/>
      <c r="BG96" s="278"/>
      <c r="BH96" s="261"/>
      <c r="BI96" s="279"/>
      <c r="BJ96" s="261"/>
      <c r="BK96" s="261"/>
      <c r="BL96" s="261"/>
      <c r="BM96" s="261"/>
    </row>
    <row r="97" spans="1:65" customFormat="1" ht="15" x14ac:dyDescent="0.25">
      <c r="A97" s="97"/>
      <c r="B97" s="218"/>
      <c r="C97" s="218"/>
      <c r="D97" s="97"/>
      <c r="E97" s="97"/>
      <c r="F97" s="97"/>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7"/>
      <c r="AV97" s="97"/>
      <c r="AW97" s="97"/>
      <c r="AX97" s="97"/>
      <c r="AY97" s="97"/>
      <c r="AZ97" s="97"/>
      <c r="BA97" s="276"/>
      <c r="BB97" s="276"/>
      <c r="BC97" s="276"/>
      <c r="BD97" s="261"/>
      <c r="BE97" s="261"/>
      <c r="BF97" s="277"/>
      <c r="BG97" s="278"/>
      <c r="BH97" s="261"/>
      <c r="BI97" s="279"/>
      <c r="BJ97" s="261"/>
      <c r="BK97" s="261"/>
      <c r="BL97" s="261"/>
      <c r="BM97" s="261"/>
    </row>
    <row r="98" spans="1:65" customFormat="1" ht="15" x14ac:dyDescent="0.25">
      <c r="A98" s="97"/>
      <c r="B98" s="218"/>
      <c r="C98" s="218"/>
      <c r="D98" s="97"/>
      <c r="E98" s="97"/>
      <c r="F98" s="97"/>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7"/>
      <c r="AV98" s="97"/>
      <c r="AW98" s="97"/>
      <c r="AX98" s="97"/>
      <c r="AY98" s="97"/>
      <c r="AZ98" s="97"/>
      <c r="BA98" s="276"/>
      <c r="BB98" s="276"/>
      <c r="BC98" s="276"/>
      <c r="BD98" s="261"/>
      <c r="BE98" s="261"/>
      <c r="BF98" s="277"/>
      <c r="BG98" s="278"/>
      <c r="BH98" s="261"/>
      <c r="BI98" s="279"/>
      <c r="BJ98" s="261"/>
      <c r="BK98" s="261"/>
      <c r="BL98" s="261"/>
      <c r="BM98" s="261"/>
    </row>
    <row r="99" spans="1:65" customFormat="1" ht="15" x14ac:dyDescent="0.25">
      <c r="A99" s="97"/>
      <c r="B99" s="218"/>
      <c r="C99" s="218"/>
      <c r="D99" s="97"/>
      <c r="E99" s="97"/>
      <c r="F99" s="97"/>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7"/>
      <c r="AV99" s="97"/>
      <c r="AW99" s="97"/>
      <c r="AX99" s="97"/>
      <c r="AY99" s="97"/>
      <c r="AZ99" s="97"/>
      <c r="BA99" s="276"/>
      <c r="BB99" s="276"/>
      <c r="BC99" s="276"/>
      <c r="BD99" s="261"/>
      <c r="BE99" s="261"/>
      <c r="BF99" s="277"/>
      <c r="BG99" s="278"/>
      <c r="BH99" s="261"/>
      <c r="BI99" s="279"/>
      <c r="BJ99" s="261"/>
      <c r="BK99" s="261"/>
      <c r="BL99" s="261"/>
      <c r="BM99" s="261"/>
    </row>
    <row r="100" spans="1:65" customFormat="1" ht="15" x14ac:dyDescent="0.25">
      <c r="A100" s="97"/>
      <c r="B100" s="220"/>
      <c r="C100" s="220"/>
      <c r="D100" s="97"/>
      <c r="E100" s="97"/>
      <c r="F100" s="97"/>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7"/>
      <c r="AV100" s="97"/>
      <c r="AW100" s="97"/>
      <c r="AX100" s="97"/>
      <c r="AY100" s="97"/>
      <c r="AZ100" s="97"/>
      <c r="BA100" s="276"/>
      <c r="BB100" s="276"/>
      <c r="BC100" s="276"/>
      <c r="BD100" s="261"/>
      <c r="BE100" s="261"/>
      <c r="BF100" s="277"/>
      <c r="BG100" s="278"/>
      <c r="BH100" s="261"/>
      <c r="BI100" s="279"/>
      <c r="BJ100" s="261"/>
      <c r="BK100" s="261"/>
      <c r="BL100" s="261"/>
      <c r="BM100" s="261"/>
    </row>
    <row r="101" spans="1:65" customFormat="1" ht="15" x14ac:dyDescent="0.25">
      <c r="A101" s="97"/>
      <c r="B101" s="218"/>
      <c r="C101" s="218"/>
      <c r="D101" s="97"/>
      <c r="E101" s="97"/>
      <c r="F101" s="97"/>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7"/>
      <c r="AV101" s="97"/>
      <c r="AW101" s="97"/>
      <c r="AX101" s="97"/>
      <c r="AY101" s="97"/>
      <c r="AZ101" s="97"/>
      <c r="BA101" s="276"/>
      <c r="BB101" s="276"/>
      <c r="BC101" s="276"/>
      <c r="BD101" s="261"/>
      <c r="BE101" s="261"/>
      <c r="BF101" s="277"/>
      <c r="BG101" s="278"/>
      <c r="BH101" s="261"/>
      <c r="BI101" s="279"/>
      <c r="BJ101" s="261"/>
      <c r="BK101" s="261"/>
      <c r="BL101" s="261"/>
      <c r="BM101" s="261"/>
    </row>
    <row r="102" spans="1:65" customFormat="1" ht="15" x14ac:dyDescent="0.25">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65" customFormat="1" ht="15" x14ac:dyDescent="0.25">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65" customFormat="1" ht="15" x14ac:dyDescent="0.25">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65" customFormat="1" ht="15" x14ac:dyDescent="0.25">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65" customFormat="1" ht="15" x14ac:dyDescent="0.25">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65" customFormat="1" ht="15" x14ac:dyDescent="0.25">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65" customFormat="1" ht="15" x14ac:dyDescent="0.25">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65" customFormat="1" ht="15" x14ac:dyDescent="0.25">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65" customFormat="1" ht="15" x14ac:dyDescent="0.25">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65" customFormat="1" ht="15" x14ac:dyDescent="0.25">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65" customFormat="1" ht="15" x14ac:dyDescent="0.25">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7:46" customFormat="1" ht="15" x14ac:dyDescent="0.25">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7:46" customFormat="1" ht="15" x14ac:dyDescent="0.25">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7:46" customFormat="1" ht="15" x14ac:dyDescent="0.25">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7:46" customFormat="1" ht="15" x14ac:dyDescent="0.25">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7:46" customFormat="1" ht="15" x14ac:dyDescent="0.25">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7:46" customFormat="1" ht="15" x14ac:dyDescent="0.25">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7:46" customFormat="1" ht="15" x14ac:dyDescent="0.25">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7:46" customFormat="1" ht="15" x14ac:dyDescent="0.25">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7:46" customFormat="1" ht="15" x14ac:dyDescent="0.25">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7:46" customFormat="1" ht="15" x14ac:dyDescent="0.25">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7:46" customFormat="1" ht="15" x14ac:dyDescent="0.25">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7:46" customFormat="1" ht="15" x14ac:dyDescent="0.25">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7:46" customFormat="1" ht="15" x14ac:dyDescent="0.25">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7:46" customFormat="1" ht="15" x14ac:dyDescent="0.25">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7:46" customFormat="1" ht="15" x14ac:dyDescent="0.25">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7:46" customFormat="1" ht="15" x14ac:dyDescent="0.25">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ustomFormat="1" ht="15" x14ac:dyDescent="0.25">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ustomFormat="1" ht="15" x14ac:dyDescent="0.25">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ustomFormat="1" ht="15" x14ac:dyDescent="0.25">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ustomFormat="1" ht="15" x14ac:dyDescent="0.25">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ustomFormat="1" ht="15" x14ac:dyDescent="0.25">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ustomFormat="1" ht="15" x14ac:dyDescent="0.25">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ht="15" x14ac:dyDescent="0.25">
      <c r="A135"/>
      <c r="B135"/>
      <c r="C135"/>
      <c r="D135"/>
      <c r="J135" s="230"/>
      <c r="K135" s="230"/>
      <c r="L135" s="230"/>
      <c r="M135" s="230"/>
      <c r="N135" s="230"/>
      <c r="O135" s="230"/>
      <c r="P135" s="230"/>
      <c r="Q135" s="230"/>
      <c r="R135" s="230"/>
      <c r="S135" s="230"/>
      <c r="T135" s="230"/>
      <c r="U135" s="230"/>
      <c r="V135" s="230"/>
      <c r="W135" s="230"/>
      <c r="X135" s="230"/>
      <c r="Y135" s="230"/>
      <c r="Z135" s="230"/>
      <c r="AA135" s="230"/>
      <c r="AL135" s="230"/>
      <c r="AM135" s="230"/>
      <c r="AN135" s="230"/>
      <c r="AO135" s="230"/>
      <c r="AP135" s="230"/>
      <c r="AQ135" s="230"/>
      <c r="AR135" s="230"/>
      <c r="AS135" s="230"/>
      <c r="AT135" s="230"/>
    </row>
    <row r="136" spans="1:46" ht="15" x14ac:dyDescent="0.25">
      <c r="A136"/>
      <c r="B136"/>
      <c r="C136"/>
      <c r="D136"/>
      <c r="J136" s="230"/>
      <c r="K136" s="230"/>
      <c r="L136" s="230"/>
      <c r="M136" s="230"/>
      <c r="N136" s="230"/>
      <c r="O136" s="230"/>
      <c r="P136" s="230"/>
      <c r="Q136" s="230"/>
      <c r="R136" s="230"/>
      <c r="S136" s="230"/>
      <c r="T136" s="230"/>
      <c r="U136" s="230"/>
      <c r="V136" s="230"/>
      <c r="W136" s="230"/>
      <c r="X136" s="230"/>
      <c r="Y136" s="230"/>
      <c r="Z136" s="230"/>
      <c r="AA136" s="230"/>
      <c r="AL136" s="230"/>
      <c r="AM136" s="230"/>
      <c r="AN136" s="230"/>
      <c r="AO136" s="230"/>
      <c r="AP136" s="230"/>
      <c r="AQ136" s="230"/>
      <c r="AR136" s="230"/>
      <c r="AS136" s="230"/>
      <c r="AT136" s="230"/>
    </row>
    <row r="137" spans="1:46" ht="15" x14ac:dyDescent="0.25">
      <c r="A137"/>
      <c r="B137"/>
      <c r="C137"/>
      <c r="D137"/>
      <c r="J137" s="230"/>
      <c r="K137" s="230"/>
      <c r="L137" s="230"/>
      <c r="M137" s="230"/>
      <c r="N137" s="230"/>
      <c r="O137" s="230"/>
      <c r="P137" s="230"/>
      <c r="Q137" s="230"/>
      <c r="R137" s="230"/>
      <c r="S137" s="230"/>
      <c r="T137" s="230"/>
      <c r="U137" s="230"/>
      <c r="V137" s="230"/>
      <c r="W137" s="230"/>
      <c r="X137" s="230"/>
      <c r="Y137" s="230"/>
      <c r="Z137" s="230"/>
      <c r="AA137" s="230"/>
      <c r="AL137" s="230"/>
      <c r="AM137" s="230"/>
      <c r="AN137" s="230"/>
      <c r="AO137" s="230"/>
      <c r="AP137" s="230"/>
      <c r="AQ137" s="230"/>
      <c r="AR137" s="230"/>
      <c r="AS137" s="230"/>
      <c r="AT137" s="230"/>
    </row>
    <row r="138" spans="1:46" ht="15" x14ac:dyDescent="0.25">
      <c r="A138"/>
      <c r="B138"/>
      <c r="C138"/>
      <c r="D138"/>
      <c r="J138" s="230"/>
      <c r="K138" s="230"/>
      <c r="L138" s="230"/>
      <c r="M138" s="230"/>
      <c r="N138" s="230"/>
      <c r="O138" s="230"/>
      <c r="P138" s="230"/>
      <c r="Q138" s="230"/>
      <c r="R138" s="230"/>
      <c r="S138" s="230"/>
      <c r="T138" s="230"/>
      <c r="U138" s="230"/>
      <c r="V138" s="230"/>
      <c r="W138" s="230"/>
      <c r="X138" s="230"/>
      <c r="Y138" s="230"/>
      <c r="Z138" s="230"/>
      <c r="AA138" s="230"/>
      <c r="AL138" s="230"/>
      <c r="AM138" s="230"/>
      <c r="AN138" s="230"/>
      <c r="AO138" s="230"/>
      <c r="AP138" s="230"/>
      <c r="AQ138" s="230"/>
      <c r="AR138" s="230"/>
      <c r="AS138" s="230"/>
      <c r="AT138" s="230"/>
    </row>
    <row r="139" spans="1:46" ht="15" x14ac:dyDescent="0.25">
      <c r="A139"/>
      <c r="B139"/>
      <c r="C139"/>
      <c r="D139"/>
      <c r="J139" s="230"/>
      <c r="K139" s="230"/>
      <c r="L139" s="230"/>
      <c r="M139" s="230"/>
      <c r="N139" s="230"/>
      <c r="O139" s="230"/>
      <c r="P139" s="230"/>
      <c r="Q139" s="230"/>
      <c r="R139" s="230"/>
      <c r="S139" s="230"/>
      <c r="T139" s="230"/>
      <c r="U139" s="230"/>
      <c r="V139" s="230"/>
      <c r="W139" s="230"/>
      <c r="X139" s="230"/>
      <c r="Y139" s="230"/>
      <c r="Z139" s="230"/>
      <c r="AA139" s="230"/>
      <c r="AL139" s="230"/>
      <c r="AM139" s="230"/>
      <c r="AN139" s="230"/>
      <c r="AO139" s="230"/>
      <c r="AP139" s="230"/>
      <c r="AQ139" s="230"/>
      <c r="AR139" s="230"/>
      <c r="AS139" s="230"/>
      <c r="AT139" s="230"/>
    </row>
  </sheetData>
  <sheetProtection algorithmName="SHA-512" hashValue="HPQVuAOdsA2iobe/3jJG1FMAzu2k3Z86mYkd5hSMpYP6dN5M2AH0S8cfiEbYn2SOaopJhPQkrloaSCiE8bAzcQ==" saltValue="3gmx9SAjjc3p3roahLBClw==" spinCount="100000" sheet="1" objects="1" scenarios="1" selectLockedCells="1" selectUnlockedCells="1"/>
  <autoFilter ref="A8:AY8" xr:uid="{00000000-0009-0000-0000-000005000000}">
    <sortState xmlns:xlrd2="http://schemas.microsoft.com/office/spreadsheetml/2017/richdata2" ref="A10:AZ51">
      <sortCondition ref="E9"/>
    </sortState>
  </autoFilter>
  <sortState xmlns:xlrd2="http://schemas.microsoft.com/office/spreadsheetml/2017/richdata2" ref="A9:AZ77">
    <sortCondition ref="D9:D77"/>
    <sortCondition ref="E9:E77"/>
  </sortState>
  <mergeCells count="11">
    <mergeCell ref="BA7:BC7"/>
    <mergeCell ref="BD7:BM7"/>
    <mergeCell ref="AU7:AZ7"/>
    <mergeCell ref="P7:Z7"/>
    <mergeCell ref="AB7:AK7"/>
    <mergeCell ref="AL7:AT7"/>
    <mergeCell ref="G2:J2"/>
    <mergeCell ref="G3:J3"/>
    <mergeCell ref="G4:J4"/>
    <mergeCell ref="A7:K7"/>
    <mergeCell ref="M7:O7"/>
  </mergeCells>
  <dataValidations count="1">
    <dataValidation type="list" allowBlank="1" showInputMessage="1" showErrorMessage="1" sqref="BA9:BB101" xr:uid="{00000000-0002-0000-0500-000000000000}">
      <formula1>yesno</formula1>
    </dataValidation>
  </dataValidations>
  <pageMargins left="0.25" right="0.25" top="0.25" bottom="0.45" header="0.25" footer="0.25"/>
  <pageSetup orientation="portrait" r:id="rId1"/>
  <headerFooter alignWithMargins="0">
    <oddFooter xml:space="preserve">&amp;L&amp;"Arial"&amp;8 Report created on 10/16/2013 7:21:20 PM &amp;C&amp;R&amp;"Arial"&amp;8 Page 1 of 1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 Down'!$A$18:$A$20</xm:f>
          </x14:formula1>
          <xm:sqref>BL9:BL101 BH9:BH101 BJ9:BJ101 BD9:BD101</xm:sqref>
        </x14:dataValidation>
        <x14:dataValidation type="list" allowBlank="1" showInputMessage="1" showErrorMessage="1" xr:uid="{00000000-0002-0000-0500-000002000000}">
          <x14:formula1>
            <xm:f>'Drop Down'!$A$22:$A$25</xm:f>
          </x14:formula1>
          <xm:sqref>BF9:BF101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0"/>
  <dimension ref="A1:E102"/>
  <sheetViews>
    <sheetView workbookViewId="0">
      <selection activeCell="B16" sqref="B16"/>
    </sheetView>
  </sheetViews>
  <sheetFormatPr defaultRowHeight="15" x14ac:dyDescent="0.25"/>
  <cols>
    <col min="1" max="2" width="43.42578125" customWidth="1"/>
    <col min="3" max="3" width="21.5703125" style="1" customWidth="1"/>
    <col min="4" max="4" width="12.7109375" style="1" customWidth="1"/>
    <col min="5" max="5" width="16.5703125" style="1" customWidth="1"/>
  </cols>
  <sheetData>
    <row r="1" spans="1:5" x14ac:dyDescent="0.25">
      <c r="A1" s="2" t="s">
        <v>256</v>
      </c>
    </row>
    <row r="3" spans="1:5" x14ac:dyDescent="0.25">
      <c r="A3" s="266" t="s">
        <v>2</v>
      </c>
      <c r="B3" s="267" t="s">
        <v>3</v>
      </c>
      <c r="C3" s="268" t="s">
        <v>4</v>
      </c>
      <c r="D3" s="268" t="s">
        <v>0</v>
      </c>
      <c r="E3" s="268" t="s">
        <v>1</v>
      </c>
    </row>
    <row r="4" spans="1:5" x14ac:dyDescent="0.25">
      <c r="A4" t="s">
        <v>126</v>
      </c>
      <c r="B4" t="s">
        <v>129</v>
      </c>
      <c r="C4" s="1" t="s">
        <v>280</v>
      </c>
      <c r="D4" s="292">
        <v>0.8095</v>
      </c>
      <c r="E4" s="1">
        <v>10</v>
      </c>
    </row>
    <row r="5" spans="1:5" x14ac:dyDescent="0.25">
      <c r="A5" t="s">
        <v>126</v>
      </c>
      <c r="B5" t="s">
        <v>128</v>
      </c>
      <c r="C5" s="1" t="s">
        <v>124</v>
      </c>
      <c r="D5" s="292">
        <v>0.67159999999999997</v>
      </c>
      <c r="E5" s="1">
        <v>3</v>
      </c>
    </row>
    <row r="6" spans="1:5" x14ac:dyDescent="0.25">
      <c r="A6" t="s">
        <v>126</v>
      </c>
      <c r="B6" t="s">
        <v>127</v>
      </c>
      <c r="C6" s="1" t="s">
        <v>280</v>
      </c>
      <c r="D6" s="292">
        <v>0.96360000000000001</v>
      </c>
      <c r="E6" s="1">
        <v>10</v>
      </c>
    </row>
    <row r="7" spans="1:5" x14ac:dyDescent="0.25">
      <c r="A7" t="s">
        <v>35</v>
      </c>
      <c r="B7" t="s">
        <v>132</v>
      </c>
      <c r="C7" s="1" t="s">
        <v>133</v>
      </c>
      <c r="D7" s="292">
        <v>1</v>
      </c>
      <c r="E7" s="1">
        <v>10</v>
      </c>
    </row>
    <row r="8" spans="1:5" x14ac:dyDescent="0.25">
      <c r="A8" t="s">
        <v>36</v>
      </c>
      <c r="B8" t="s">
        <v>134</v>
      </c>
      <c r="C8" s="1" t="s">
        <v>133</v>
      </c>
      <c r="D8" s="292">
        <v>1</v>
      </c>
      <c r="E8" s="1">
        <v>10</v>
      </c>
    </row>
    <row r="9" spans="1:5" x14ac:dyDescent="0.25">
      <c r="A9" t="s">
        <v>36</v>
      </c>
      <c r="B9" t="s">
        <v>37</v>
      </c>
      <c r="C9" s="1" t="s">
        <v>133</v>
      </c>
      <c r="D9" s="292">
        <v>1</v>
      </c>
      <c r="E9" s="1">
        <v>10</v>
      </c>
    </row>
    <row r="10" spans="1:5" x14ac:dyDescent="0.25">
      <c r="A10" t="s">
        <v>36</v>
      </c>
      <c r="B10" t="s">
        <v>135</v>
      </c>
      <c r="C10" s="1" t="s">
        <v>133</v>
      </c>
      <c r="D10" s="292">
        <v>1</v>
      </c>
      <c r="E10" s="1">
        <v>10</v>
      </c>
    </row>
    <row r="11" spans="1:5" x14ac:dyDescent="0.25">
      <c r="A11" t="s">
        <v>136</v>
      </c>
      <c r="B11" t="s">
        <v>137</v>
      </c>
      <c r="C11" s="1" t="s">
        <v>280</v>
      </c>
      <c r="D11" s="292">
        <v>1</v>
      </c>
      <c r="E11" s="1">
        <v>10</v>
      </c>
    </row>
    <row r="12" spans="1:5" x14ac:dyDescent="0.25">
      <c r="A12" t="s">
        <v>142</v>
      </c>
      <c r="B12" t="s">
        <v>39</v>
      </c>
      <c r="C12" s="1" t="s">
        <v>38</v>
      </c>
      <c r="D12" s="292">
        <v>1</v>
      </c>
      <c r="E12" s="1">
        <v>10</v>
      </c>
    </row>
    <row r="13" spans="1:5" x14ac:dyDescent="0.25">
      <c r="A13" t="s">
        <v>143</v>
      </c>
      <c r="B13" t="s">
        <v>263</v>
      </c>
      <c r="C13" s="1" t="s">
        <v>133</v>
      </c>
      <c r="D13" s="292">
        <v>1</v>
      </c>
      <c r="E13" s="1">
        <v>10</v>
      </c>
    </row>
    <row r="14" spans="1:5" x14ac:dyDescent="0.25">
      <c r="A14" t="s">
        <v>143</v>
      </c>
      <c r="B14" t="s">
        <v>145</v>
      </c>
      <c r="C14" s="1" t="s">
        <v>133</v>
      </c>
      <c r="D14" s="292">
        <v>0.96509999999999996</v>
      </c>
      <c r="E14" s="1">
        <v>10</v>
      </c>
    </row>
    <row r="15" spans="1:5" x14ac:dyDescent="0.25">
      <c r="A15" t="s">
        <v>143</v>
      </c>
      <c r="B15" t="s">
        <v>144</v>
      </c>
      <c r="C15" s="1" t="s">
        <v>280</v>
      </c>
      <c r="D15" s="292">
        <v>0.8276</v>
      </c>
      <c r="E15" s="1">
        <v>10</v>
      </c>
    </row>
    <row r="16" spans="1:5" x14ac:dyDescent="0.25">
      <c r="A16" t="s">
        <v>146</v>
      </c>
      <c r="B16" t="s">
        <v>220</v>
      </c>
      <c r="C16" s="1" t="s">
        <v>133</v>
      </c>
      <c r="D16" s="292">
        <v>0.8</v>
      </c>
      <c r="E16" s="1">
        <v>3</v>
      </c>
    </row>
    <row r="17" spans="1:5" x14ac:dyDescent="0.25">
      <c r="A17" t="s">
        <v>146</v>
      </c>
      <c r="B17" t="s">
        <v>223</v>
      </c>
      <c r="C17" s="1" t="s">
        <v>280</v>
      </c>
      <c r="D17" s="292">
        <v>1</v>
      </c>
      <c r="E17" s="1">
        <v>10</v>
      </c>
    </row>
    <row r="18" spans="1:5" x14ac:dyDescent="0.25">
      <c r="A18" t="s">
        <v>146</v>
      </c>
      <c r="B18" t="s">
        <v>219</v>
      </c>
      <c r="C18" s="1" t="s">
        <v>133</v>
      </c>
      <c r="D18" s="292">
        <v>0.91300000000000003</v>
      </c>
      <c r="E18" s="1">
        <v>3</v>
      </c>
    </row>
    <row r="19" spans="1:5" x14ac:dyDescent="0.25">
      <c r="A19" t="s">
        <v>146</v>
      </c>
      <c r="B19" t="s">
        <v>221</v>
      </c>
      <c r="C19" s="1" t="s">
        <v>133</v>
      </c>
      <c r="D19" s="292">
        <v>0.94640000000000002</v>
      </c>
      <c r="E19" s="1">
        <v>10</v>
      </c>
    </row>
    <row r="20" spans="1:5" x14ac:dyDescent="0.25">
      <c r="A20" t="s">
        <v>146</v>
      </c>
      <c r="B20" t="s">
        <v>264</v>
      </c>
      <c r="C20" s="1" t="s">
        <v>133</v>
      </c>
      <c r="D20" s="292">
        <v>1</v>
      </c>
      <c r="E20" s="1">
        <v>10</v>
      </c>
    </row>
    <row r="21" spans="1:5" x14ac:dyDescent="0.25">
      <c r="A21" t="s">
        <v>146</v>
      </c>
      <c r="B21" t="s">
        <v>222</v>
      </c>
      <c r="C21" s="1" t="s">
        <v>133</v>
      </c>
      <c r="D21" s="292">
        <v>0.84619999999999995</v>
      </c>
      <c r="E21" s="1">
        <v>3</v>
      </c>
    </row>
    <row r="22" spans="1:5" x14ac:dyDescent="0.25">
      <c r="A22" t="s">
        <v>146</v>
      </c>
      <c r="B22" t="s">
        <v>224</v>
      </c>
      <c r="C22" s="1" t="s">
        <v>133</v>
      </c>
      <c r="D22" s="292">
        <v>1</v>
      </c>
      <c r="E22" s="1">
        <v>10</v>
      </c>
    </row>
    <row r="23" spans="1:5" x14ac:dyDescent="0.25">
      <c r="A23" t="s">
        <v>40</v>
      </c>
      <c r="B23" t="s">
        <v>41</v>
      </c>
      <c r="C23" s="1" t="s">
        <v>133</v>
      </c>
      <c r="D23" s="292">
        <v>0.84619999999999995</v>
      </c>
      <c r="E23" s="1">
        <v>3</v>
      </c>
    </row>
    <row r="24" spans="1:5" x14ac:dyDescent="0.25">
      <c r="A24" t="s">
        <v>154</v>
      </c>
      <c r="B24" t="s">
        <v>157</v>
      </c>
      <c r="C24" s="1" t="s">
        <v>133</v>
      </c>
      <c r="D24" s="292">
        <v>0.94440000000000002</v>
      </c>
      <c r="E24" s="1">
        <v>10</v>
      </c>
    </row>
    <row r="25" spans="1:5" x14ac:dyDescent="0.25">
      <c r="A25" t="s">
        <v>154</v>
      </c>
      <c r="B25" t="s">
        <v>293</v>
      </c>
      <c r="C25" s="1" t="s">
        <v>133</v>
      </c>
      <c r="D25" s="292">
        <v>0.95450000000000002</v>
      </c>
      <c r="E25" s="1">
        <v>10</v>
      </c>
    </row>
    <row r="26" spans="1:5" x14ac:dyDescent="0.25">
      <c r="A26" t="s">
        <v>158</v>
      </c>
      <c r="B26" t="s">
        <v>159</v>
      </c>
      <c r="C26" s="1" t="s">
        <v>133</v>
      </c>
      <c r="D26" s="292">
        <v>0.83930000000000005</v>
      </c>
      <c r="E26" s="1">
        <v>3</v>
      </c>
    </row>
    <row r="27" spans="1:5" x14ac:dyDescent="0.25">
      <c r="A27" t="s">
        <v>161</v>
      </c>
      <c r="B27" t="s">
        <v>46</v>
      </c>
      <c r="C27" s="1" t="s">
        <v>133</v>
      </c>
      <c r="D27" s="292">
        <v>1</v>
      </c>
      <c r="E27" s="1">
        <v>10</v>
      </c>
    </row>
    <row r="28" spans="1:5" x14ac:dyDescent="0.25">
      <c r="A28" t="s">
        <v>161</v>
      </c>
      <c r="B28" t="s">
        <v>47</v>
      </c>
      <c r="C28" s="1" t="s">
        <v>133</v>
      </c>
      <c r="D28" s="292">
        <v>0.92310000000000003</v>
      </c>
      <c r="E28" s="1">
        <v>3</v>
      </c>
    </row>
    <row r="29" spans="1:5" x14ac:dyDescent="0.25">
      <c r="A29" t="s">
        <v>162</v>
      </c>
      <c r="B29" t="s">
        <v>207</v>
      </c>
      <c r="C29" s="1" t="s">
        <v>133</v>
      </c>
      <c r="D29" s="292">
        <v>0.92859999999999998</v>
      </c>
      <c r="E29" s="1">
        <v>3</v>
      </c>
    </row>
    <row r="30" spans="1:5" x14ac:dyDescent="0.25">
      <c r="A30" t="s">
        <v>162</v>
      </c>
      <c r="B30" t="s">
        <v>206</v>
      </c>
      <c r="C30" s="1" t="s">
        <v>38</v>
      </c>
      <c r="D30" s="292">
        <v>0.76470000000000005</v>
      </c>
      <c r="E30" s="1">
        <v>3</v>
      </c>
    </row>
    <row r="31" spans="1:5" x14ac:dyDescent="0.25">
      <c r="A31" t="s">
        <v>163</v>
      </c>
      <c r="B31" t="s">
        <v>164</v>
      </c>
      <c r="C31" s="1" t="s">
        <v>38</v>
      </c>
      <c r="D31" s="292">
        <v>1</v>
      </c>
      <c r="E31" s="1">
        <v>10</v>
      </c>
    </row>
    <row r="32" spans="1:5" x14ac:dyDescent="0.25">
      <c r="A32" t="s">
        <v>165</v>
      </c>
      <c r="B32" t="s">
        <v>166</v>
      </c>
      <c r="C32" s="1" t="s">
        <v>133</v>
      </c>
      <c r="D32" s="292">
        <v>1</v>
      </c>
      <c r="E32" s="1">
        <v>10</v>
      </c>
    </row>
    <row r="33" spans="1:5" x14ac:dyDescent="0.25">
      <c r="A33" t="s">
        <v>48</v>
      </c>
      <c r="B33" t="s">
        <v>167</v>
      </c>
      <c r="C33" s="1" t="s">
        <v>124</v>
      </c>
      <c r="D33" s="292">
        <v>1</v>
      </c>
      <c r="E33" s="1">
        <v>10</v>
      </c>
    </row>
    <row r="34" spans="1:5" x14ac:dyDescent="0.25">
      <c r="A34" t="s">
        <v>48</v>
      </c>
      <c r="B34" t="s">
        <v>171</v>
      </c>
      <c r="C34" s="1" t="s">
        <v>133</v>
      </c>
      <c r="D34" s="292">
        <v>1</v>
      </c>
      <c r="E34" s="1">
        <v>10</v>
      </c>
    </row>
    <row r="35" spans="1:5" x14ac:dyDescent="0.25">
      <c r="A35" t="s">
        <v>48</v>
      </c>
      <c r="B35" t="s">
        <v>170</v>
      </c>
      <c r="C35" s="1" t="s">
        <v>133</v>
      </c>
      <c r="D35" s="292">
        <v>1</v>
      </c>
      <c r="E35" s="1">
        <v>10</v>
      </c>
    </row>
    <row r="36" spans="1:5" x14ac:dyDescent="0.25">
      <c r="A36" t="s">
        <v>48</v>
      </c>
      <c r="B36" t="s">
        <v>169</v>
      </c>
      <c r="C36" s="1" t="s">
        <v>133</v>
      </c>
      <c r="D36" s="292">
        <v>0.98309999999999997</v>
      </c>
      <c r="E36" s="1">
        <v>10</v>
      </c>
    </row>
    <row r="37" spans="1:5" x14ac:dyDescent="0.25">
      <c r="A37" t="s">
        <v>48</v>
      </c>
      <c r="B37" t="s">
        <v>168</v>
      </c>
      <c r="C37" s="1" t="s">
        <v>133</v>
      </c>
      <c r="D37" s="292">
        <v>0.875</v>
      </c>
      <c r="E37" s="1">
        <v>3</v>
      </c>
    </row>
    <row r="38" spans="1:5" x14ac:dyDescent="0.25">
      <c r="A38" t="s">
        <v>49</v>
      </c>
      <c r="B38" t="s">
        <v>50</v>
      </c>
      <c r="C38" s="1" t="s">
        <v>133</v>
      </c>
      <c r="D38" s="292">
        <v>0.97670000000000001</v>
      </c>
      <c r="E38" s="1">
        <v>10</v>
      </c>
    </row>
    <row r="39" spans="1:5" x14ac:dyDescent="0.25">
      <c r="A39" t="s">
        <v>265</v>
      </c>
      <c r="B39" t="s">
        <v>173</v>
      </c>
      <c r="C39" s="1" t="s">
        <v>133</v>
      </c>
      <c r="D39" s="292">
        <v>0.94440000000000002</v>
      </c>
      <c r="E39" s="1">
        <v>10</v>
      </c>
    </row>
    <row r="40" spans="1:5" x14ac:dyDescent="0.25">
      <c r="A40" t="s">
        <v>266</v>
      </c>
      <c r="B40" t="s">
        <v>176</v>
      </c>
      <c r="C40" s="1" t="s">
        <v>38</v>
      </c>
      <c r="D40" s="292">
        <v>0.26669999999999999</v>
      </c>
      <c r="E40" s="1">
        <v>0</v>
      </c>
    </row>
    <row r="41" spans="1:5" x14ac:dyDescent="0.25">
      <c r="A41" t="s">
        <v>266</v>
      </c>
      <c r="B41" t="s">
        <v>175</v>
      </c>
      <c r="C41" s="1" t="s">
        <v>280</v>
      </c>
      <c r="D41" s="292">
        <v>0.75</v>
      </c>
      <c r="E41" s="1">
        <v>3</v>
      </c>
    </row>
    <row r="42" spans="1:5" x14ac:dyDescent="0.25">
      <c r="A42" t="s">
        <v>267</v>
      </c>
      <c r="B42" t="s">
        <v>52</v>
      </c>
      <c r="C42" s="1" t="s">
        <v>133</v>
      </c>
      <c r="D42" s="292">
        <v>0.94289999999999996</v>
      </c>
      <c r="E42" s="1">
        <v>10</v>
      </c>
    </row>
    <row r="43" spans="1:5" x14ac:dyDescent="0.25">
      <c r="A43" t="s">
        <v>268</v>
      </c>
      <c r="B43" t="s">
        <v>177</v>
      </c>
      <c r="C43" s="1" t="s">
        <v>38</v>
      </c>
      <c r="D43" s="292">
        <v>0.83779999999999999</v>
      </c>
      <c r="E43" s="1">
        <v>10</v>
      </c>
    </row>
    <row r="44" spans="1:5" x14ac:dyDescent="0.25">
      <c r="A44" t="s">
        <v>269</v>
      </c>
      <c r="B44" t="s">
        <v>55</v>
      </c>
      <c r="C44" s="1" t="s">
        <v>133</v>
      </c>
      <c r="D44" s="292">
        <v>1</v>
      </c>
      <c r="E44" s="1">
        <v>10</v>
      </c>
    </row>
    <row r="45" spans="1:5" x14ac:dyDescent="0.25">
      <c r="A45" t="s">
        <v>270</v>
      </c>
      <c r="B45" t="s">
        <v>272</v>
      </c>
      <c r="C45" s="1" t="s">
        <v>133</v>
      </c>
      <c r="D45" s="292">
        <v>1</v>
      </c>
      <c r="E45" s="1">
        <v>10</v>
      </c>
    </row>
    <row r="46" spans="1:5" x14ac:dyDescent="0.25">
      <c r="A46" t="s">
        <v>270</v>
      </c>
      <c r="B46" t="s">
        <v>271</v>
      </c>
      <c r="C46" s="1" t="s">
        <v>133</v>
      </c>
      <c r="D46" s="292">
        <v>0.90910000000000002</v>
      </c>
      <c r="E46" s="1">
        <v>3</v>
      </c>
    </row>
    <row r="47" spans="1:5" x14ac:dyDescent="0.25">
      <c r="A47" t="s">
        <v>273</v>
      </c>
      <c r="B47" t="s">
        <v>182</v>
      </c>
      <c r="C47" s="1" t="s">
        <v>133</v>
      </c>
      <c r="D47" s="292">
        <v>0.84619999999999995</v>
      </c>
      <c r="E47" s="1">
        <v>3</v>
      </c>
    </row>
    <row r="48" spans="1:5" x14ac:dyDescent="0.25">
      <c r="A48" t="s">
        <v>275</v>
      </c>
      <c r="B48" t="s">
        <v>225</v>
      </c>
      <c r="C48" s="1" t="s">
        <v>280</v>
      </c>
      <c r="D48" s="292">
        <v>0.85289999999999999</v>
      </c>
      <c r="E48" s="1">
        <v>10</v>
      </c>
    </row>
    <row r="49" spans="1:5" x14ac:dyDescent="0.25">
      <c r="A49" t="s">
        <v>274</v>
      </c>
      <c r="B49" t="s">
        <v>187</v>
      </c>
      <c r="C49" s="1" t="s">
        <v>133</v>
      </c>
      <c r="D49" s="292">
        <v>1</v>
      </c>
      <c r="E49" s="1">
        <v>10</v>
      </c>
    </row>
    <row r="50" spans="1:5" x14ac:dyDescent="0.25">
      <c r="A50" t="s">
        <v>274</v>
      </c>
      <c r="B50" t="s">
        <v>189</v>
      </c>
      <c r="C50" s="1" t="s">
        <v>133</v>
      </c>
      <c r="D50" s="292">
        <v>1</v>
      </c>
      <c r="E50" s="1">
        <v>10</v>
      </c>
    </row>
    <row r="51" spans="1:5" x14ac:dyDescent="0.25">
      <c r="A51" t="s">
        <v>274</v>
      </c>
      <c r="B51" t="s">
        <v>186</v>
      </c>
      <c r="C51" s="1" t="s">
        <v>38</v>
      </c>
      <c r="D51" s="292">
        <v>1</v>
      </c>
      <c r="E51" s="1">
        <v>10</v>
      </c>
    </row>
    <row r="52" spans="1:5" x14ac:dyDescent="0.25">
      <c r="A52" t="s">
        <v>56</v>
      </c>
      <c r="B52" t="s">
        <v>59</v>
      </c>
      <c r="C52" s="1" t="s">
        <v>133</v>
      </c>
      <c r="D52" s="292">
        <v>0.875</v>
      </c>
      <c r="E52" s="1">
        <v>3</v>
      </c>
    </row>
    <row r="53" spans="1:5" x14ac:dyDescent="0.25">
      <c r="A53" t="s">
        <v>276</v>
      </c>
      <c r="B53" t="s">
        <v>57</v>
      </c>
      <c r="C53" s="1" t="s">
        <v>133</v>
      </c>
      <c r="D53" s="292">
        <v>0.77780000000000005</v>
      </c>
      <c r="E53" s="1">
        <v>0</v>
      </c>
    </row>
    <row r="54" spans="1:5" x14ac:dyDescent="0.25">
      <c r="A54" t="s">
        <v>276</v>
      </c>
      <c r="B54" t="s">
        <v>58</v>
      </c>
      <c r="C54" s="1" t="s">
        <v>133</v>
      </c>
      <c r="D54" s="292">
        <v>1</v>
      </c>
      <c r="E54" s="1">
        <v>10</v>
      </c>
    </row>
    <row r="55" spans="1:5" x14ac:dyDescent="0.25">
      <c r="A55" t="s">
        <v>276</v>
      </c>
      <c r="B55" t="s">
        <v>190</v>
      </c>
      <c r="C55" s="1" t="s">
        <v>133</v>
      </c>
      <c r="D55" s="292">
        <v>0.84</v>
      </c>
      <c r="E55" s="1">
        <v>3</v>
      </c>
    </row>
    <row r="56" spans="1:5" x14ac:dyDescent="0.25">
      <c r="A56" t="s">
        <v>276</v>
      </c>
      <c r="B56" t="s">
        <v>191</v>
      </c>
      <c r="C56" s="1" t="s">
        <v>38</v>
      </c>
      <c r="D56" s="292">
        <v>1</v>
      </c>
      <c r="E56" s="1">
        <v>10</v>
      </c>
    </row>
    <row r="57" spans="1:5" x14ac:dyDescent="0.25">
      <c r="A57" t="s">
        <v>192</v>
      </c>
      <c r="B57" t="s">
        <v>277</v>
      </c>
      <c r="C57" s="1" t="s">
        <v>133</v>
      </c>
      <c r="D57" s="292">
        <v>1</v>
      </c>
      <c r="E57" s="1">
        <v>10</v>
      </c>
    </row>
    <row r="58" spans="1:5" x14ac:dyDescent="0.25">
      <c r="A58" t="s">
        <v>60</v>
      </c>
      <c r="B58" t="s">
        <v>194</v>
      </c>
      <c r="C58" s="1" t="s">
        <v>133</v>
      </c>
      <c r="D58" s="292">
        <v>1</v>
      </c>
      <c r="E58" s="1">
        <v>10</v>
      </c>
    </row>
    <row r="59" spans="1:5" x14ac:dyDescent="0.25">
      <c r="A59" t="s">
        <v>195</v>
      </c>
      <c r="B59" t="s">
        <v>278</v>
      </c>
      <c r="C59" s="1" t="s">
        <v>133</v>
      </c>
      <c r="D59" s="292">
        <v>1</v>
      </c>
      <c r="E59" s="1">
        <v>10</v>
      </c>
    </row>
    <row r="60" spans="1:5" x14ac:dyDescent="0.25">
      <c r="A60" t="s">
        <v>61</v>
      </c>
      <c r="B60" t="s">
        <v>197</v>
      </c>
      <c r="C60" s="1" t="s">
        <v>38</v>
      </c>
      <c r="D60" s="292">
        <v>0.4</v>
      </c>
      <c r="E60" s="1">
        <v>0</v>
      </c>
    </row>
    <row r="61" spans="1:5" x14ac:dyDescent="0.25">
      <c r="A61" t="s">
        <v>198</v>
      </c>
      <c r="B61" t="s">
        <v>200</v>
      </c>
      <c r="C61" s="1" t="s">
        <v>38</v>
      </c>
      <c r="D61" s="292">
        <v>1</v>
      </c>
      <c r="E61" s="1">
        <v>10</v>
      </c>
    </row>
    <row r="62" spans="1:5" x14ac:dyDescent="0.25">
      <c r="A62" t="s">
        <v>198</v>
      </c>
      <c r="B62" t="s">
        <v>199</v>
      </c>
      <c r="C62" s="1" t="s">
        <v>38</v>
      </c>
      <c r="D62" s="292">
        <v>0.33329999999999999</v>
      </c>
      <c r="E62" s="1">
        <v>0</v>
      </c>
    </row>
    <row r="63" spans="1:5" x14ac:dyDescent="0.25">
      <c r="A63" t="s">
        <v>201</v>
      </c>
      <c r="B63" t="s">
        <v>202</v>
      </c>
      <c r="C63" s="1" t="s">
        <v>280</v>
      </c>
      <c r="D63" s="292">
        <v>1</v>
      </c>
      <c r="E63" s="1">
        <v>10</v>
      </c>
    </row>
    <row r="64" spans="1:5" x14ac:dyDescent="0.25">
      <c r="A64" t="s">
        <v>62</v>
      </c>
      <c r="B64" t="s">
        <v>63</v>
      </c>
      <c r="C64" s="1" t="s">
        <v>38</v>
      </c>
      <c r="D64" s="292">
        <v>1</v>
      </c>
      <c r="E64" s="1">
        <v>10</v>
      </c>
    </row>
    <row r="65" spans="1:5" x14ac:dyDescent="0.25">
      <c r="A65" t="s">
        <v>62</v>
      </c>
      <c r="B65" t="s">
        <v>226</v>
      </c>
      <c r="C65" s="1" t="s">
        <v>133</v>
      </c>
      <c r="D65" s="292">
        <v>0.92</v>
      </c>
      <c r="E65" s="1">
        <v>3</v>
      </c>
    </row>
    <row r="66" spans="1:5" x14ac:dyDescent="0.25">
      <c r="A66" t="s">
        <v>65</v>
      </c>
      <c r="B66" t="s">
        <v>67</v>
      </c>
      <c r="C66" s="1" t="s">
        <v>133</v>
      </c>
      <c r="D66" s="292">
        <v>1</v>
      </c>
      <c r="E66" s="1">
        <v>10</v>
      </c>
    </row>
    <row r="67" spans="1:5" x14ac:dyDescent="0.25">
      <c r="A67" t="s">
        <v>65</v>
      </c>
      <c r="B67" t="s">
        <v>68</v>
      </c>
      <c r="C67" s="1" t="s">
        <v>133</v>
      </c>
      <c r="D67" s="292">
        <v>1</v>
      </c>
      <c r="E67" s="1">
        <v>10</v>
      </c>
    </row>
    <row r="68" spans="1:5" x14ac:dyDescent="0.25">
      <c r="A68" t="s">
        <v>218</v>
      </c>
      <c r="B68" t="s">
        <v>66</v>
      </c>
      <c r="C68" s="1" t="s">
        <v>133</v>
      </c>
      <c r="D68" s="292">
        <v>1</v>
      </c>
      <c r="E68" s="1">
        <v>10</v>
      </c>
    </row>
    <row r="69" spans="1:5" x14ac:dyDescent="0.25">
      <c r="A69" t="s">
        <v>69</v>
      </c>
      <c r="B69" t="s">
        <v>70</v>
      </c>
      <c r="C69" s="1" t="s">
        <v>38</v>
      </c>
      <c r="D69" s="292">
        <v>0.93330000000000002</v>
      </c>
      <c r="E69" s="1">
        <v>10</v>
      </c>
    </row>
    <row r="70" spans="1:5" x14ac:dyDescent="0.25">
      <c r="A70" t="s">
        <v>69</v>
      </c>
      <c r="B70" t="s">
        <v>71</v>
      </c>
      <c r="C70" s="1" t="s">
        <v>38</v>
      </c>
      <c r="D70" s="292">
        <v>0.82499999999999996</v>
      </c>
      <c r="E70" s="1">
        <v>10</v>
      </c>
    </row>
    <row r="71" spans="1:5" x14ac:dyDescent="0.25">
      <c r="A71" t="s">
        <v>203</v>
      </c>
      <c r="B71" t="s">
        <v>204</v>
      </c>
      <c r="C71" s="1" t="s">
        <v>38</v>
      </c>
      <c r="D71" s="292">
        <v>0.85099999999999998</v>
      </c>
      <c r="E71" s="1">
        <v>10</v>
      </c>
    </row>
    <row r="72" spans="1:5" x14ac:dyDescent="0.25">
      <c r="A72" t="s">
        <v>211</v>
      </c>
      <c r="B72" t="s">
        <v>282</v>
      </c>
      <c r="C72" s="1" t="s">
        <v>38</v>
      </c>
      <c r="D72" s="292">
        <v>1</v>
      </c>
      <c r="E72" s="1">
        <v>10</v>
      </c>
    </row>
    <row r="73" spans="1:5" x14ac:dyDescent="0.25">
      <c r="A73" t="s">
        <v>208</v>
      </c>
      <c r="B73" t="s">
        <v>283</v>
      </c>
      <c r="C73" s="1" t="s">
        <v>38</v>
      </c>
      <c r="D73" s="292">
        <v>1</v>
      </c>
      <c r="E73" s="1">
        <v>10</v>
      </c>
    </row>
    <row r="74" spans="1:5" x14ac:dyDescent="0.25">
      <c r="A74" t="s">
        <v>203</v>
      </c>
      <c r="B74" t="s">
        <v>284</v>
      </c>
      <c r="C74" s="1" t="s">
        <v>38</v>
      </c>
      <c r="D74" s="292">
        <v>0.88</v>
      </c>
      <c r="E74" s="1">
        <v>10</v>
      </c>
    </row>
    <row r="75" spans="1:5" x14ac:dyDescent="0.25">
      <c r="A75" t="s">
        <v>126</v>
      </c>
      <c r="B75" t="s">
        <v>279</v>
      </c>
      <c r="C75" s="1" t="s">
        <v>280</v>
      </c>
      <c r="D75" s="292" t="s">
        <v>311</v>
      </c>
      <c r="E75" s="1" t="s">
        <v>311</v>
      </c>
    </row>
    <row r="76" spans="1:5" x14ac:dyDescent="0.25">
      <c r="A76" t="s">
        <v>56</v>
      </c>
      <c r="B76" t="s">
        <v>281</v>
      </c>
      <c r="C76" s="1" t="s">
        <v>133</v>
      </c>
      <c r="D76" s="292" t="s">
        <v>311</v>
      </c>
      <c r="E76" s="1" t="s">
        <v>311</v>
      </c>
    </row>
    <row r="77" spans="1:5" x14ac:dyDescent="0.25">
      <c r="A77" t="s">
        <v>291</v>
      </c>
      <c r="B77" t="s">
        <v>292</v>
      </c>
      <c r="C77" s="1" t="s">
        <v>133</v>
      </c>
      <c r="D77" s="292" t="s">
        <v>311</v>
      </c>
      <c r="E77" s="1" t="s">
        <v>311</v>
      </c>
    </row>
    <row r="78" spans="1:5" x14ac:dyDescent="0.25">
      <c r="D78" s="292"/>
    </row>
    <row r="79" spans="1:5" x14ac:dyDescent="0.25">
      <c r="D79" s="292"/>
    </row>
    <row r="80" spans="1:5" x14ac:dyDescent="0.25">
      <c r="D80" s="292"/>
    </row>
    <row r="81" spans="4:4" x14ac:dyDescent="0.25">
      <c r="D81" s="292"/>
    </row>
    <row r="82" spans="4:4" x14ac:dyDescent="0.25">
      <c r="D82" s="292"/>
    </row>
    <row r="83" spans="4:4" x14ac:dyDescent="0.25">
      <c r="D83" s="292"/>
    </row>
    <row r="84" spans="4:4" x14ac:dyDescent="0.25">
      <c r="D84" s="292"/>
    </row>
    <row r="85" spans="4:4" x14ac:dyDescent="0.25">
      <c r="D85" s="292"/>
    </row>
    <row r="86" spans="4:4" x14ac:dyDescent="0.25">
      <c r="D86" s="292"/>
    </row>
    <row r="87" spans="4:4" x14ac:dyDescent="0.25">
      <c r="D87" s="292"/>
    </row>
    <row r="88" spans="4:4" x14ac:dyDescent="0.25">
      <c r="D88" s="292"/>
    </row>
    <row r="89" spans="4:4" x14ac:dyDescent="0.25">
      <c r="D89" s="292"/>
    </row>
    <row r="90" spans="4:4" x14ac:dyDescent="0.25">
      <c r="D90" s="292"/>
    </row>
    <row r="91" spans="4:4" x14ac:dyDescent="0.25">
      <c r="D91" s="292"/>
    </row>
    <row r="92" spans="4:4" x14ac:dyDescent="0.25">
      <c r="D92" s="292"/>
    </row>
    <row r="93" spans="4:4" x14ac:dyDescent="0.25">
      <c r="D93" s="292"/>
    </row>
    <row r="94" spans="4:4" x14ac:dyDescent="0.25">
      <c r="D94" s="292"/>
    </row>
    <row r="95" spans="4:4" x14ac:dyDescent="0.25">
      <c r="D95" s="292"/>
    </row>
    <row r="96" spans="4:4" x14ac:dyDescent="0.25">
      <c r="D96" s="292"/>
    </row>
    <row r="97" spans="4:4" x14ac:dyDescent="0.25">
      <c r="D97" s="292"/>
    </row>
    <row r="98" spans="4:4" x14ac:dyDescent="0.25">
      <c r="D98" s="292"/>
    </row>
    <row r="99" spans="4:4" x14ac:dyDescent="0.25">
      <c r="D99" s="292"/>
    </row>
    <row r="100" spans="4:4" x14ac:dyDescent="0.25">
      <c r="D100" s="292"/>
    </row>
    <row r="101" spans="4:4" x14ac:dyDescent="0.25">
      <c r="D101" s="292"/>
    </row>
    <row r="102" spans="4:4" x14ac:dyDescent="0.25">
      <c r="D102" s="292"/>
    </row>
  </sheetData>
  <sheetProtection algorithmName="SHA-512" hashValue="GJYwp6O4TLv4YIw0NXxwswtvfQ6vLcp66yYom4JwXgjEIpkmD5cc9VL4nrkqXBuvEhW++InLHreyYIHPM5VEwA==" saltValue="zYRF8P32D71OM1rUKH62oA==" spinCount="100000" sheet="1" objects="1" scenarios="1"/>
  <autoFilter ref="A3:E3" xr:uid="{00000000-0009-0000-0000-000006000000}">
    <sortState xmlns:xlrd2="http://schemas.microsoft.com/office/spreadsheetml/2017/richdata2" ref="A4:E77">
      <sortCondition descending="1" ref="D3"/>
    </sortState>
  </autoFilter>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4"/>
  <dimension ref="A1:E101"/>
  <sheetViews>
    <sheetView showGridLines="0" workbookViewId="0">
      <selection activeCell="E1" sqref="E1"/>
    </sheetView>
  </sheetViews>
  <sheetFormatPr defaultRowHeight="15" x14ac:dyDescent="0.25"/>
  <cols>
    <col min="1" max="1" width="50.7109375" customWidth="1"/>
    <col min="2" max="2" width="60.7109375" customWidth="1"/>
    <col min="3" max="3" width="19.5703125" customWidth="1"/>
    <col min="4" max="4" width="15.28515625" customWidth="1"/>
  </cols>
  <sheetData>
    <row r="1" spans="1:5" ht="18" x14ac:dyDescent="0.25">
      <c r="A1" s="2"/>
      <c r="B1" s="349" t="s">
        <v>530</v>
      </c>
      <c r="C1" s="338"/>
      <c r="E1" s="373" t="s">
        <v>342</v>
      </c>
    </row>
    <row r="2" spans="1:5" ht="15.75" customHeight="1" x14ac:dyDescent="0.25">
      <c r="A2" s="2"/>
      <c r="B2" s="498" t="s">
        <v>377</v>
      </c>
    </row>
    <row r="3" spans="1:5" ht="15.75" customHeight="1" x14ac:dyDescent="0.25">
      <c r="A3" s="2"/>
      <c r="B3" s="429" t="s">
        <v>379</v>
      </c>
    </row>
    <row r="4" spans="1:5" ht="15.75" customHeight="1" x14ac:dyDescent="0.25">
      <c r="A4" s="2"/>
      <c r="B4" s="177" t="s">
        <v>529</v>
      </c>
    </row>
    <row r="5" spans="1:5" ht="15.75" customHeight="1" x14ac:dyDescent="0.25"/>
    <row r="6" spans="1:5" ht="15.75" customHeight="1" x14ac:dyDescent="0.25"/>
    <row r="7" spans="1:5" ht="15.75" thickBot="1" x14ac:dyDescent="0.3"/>
    <row r="8" spans="1:5" s="12" customFormat="1" ht="15.75" thickBot="1" x14ac:dyDescent="0.3">
      <c r="A8" s="465" t="s">
        <v>2</v>
      </c>
      <c r="B8" s="465" t="s">
        <v>3</v>
      </c>
      <c r="C8" s="465" t="s">
        <v>4</v>
      </c>
      <c r="D8" s="466" t="s">
        <v>1</v>
      </c>
    </row>
    <row r="9" spans="1:5" s="9" customFormat="1" ht="12.75" x14ac:dyDescent="0.2">
      <c r="A9" s="286" t="str">
        <f>IF(INDEX('CoC Ranking Data'!$A$1:$CF$106,ROW($D9),4)&lt;&gt;"",INDEX('CoC Ranking Data'!$A$1:$CF$106,ROW($D9),4),"")</f>
        <v>Armstrong County Community Action Agency</v>
      </c>
      <c r="B9" s="286" t="str">
        <f>IF(INDEX('CoC Ranking Data'!$A$1:$CF$101,ROW($D9),5)&lt;&gt;"",INDEX('CoC Ranking Data'!$A$1:$CF$101,ROW($D9),5),"")</f>
        <v>Armstrong County Permanent Supportive Housing Program</v>
      </c>
      <c r="C9" s="287" t="str">
        <f>IF(INDEX('CoC Ranking Data'!$A$1:$CF$105,ROW($D9),7)&lt;&gt;"",INDEX('CoC Ranking Data'!$A$1:$CF$105,ROW($D9),7),"")</f>
        <v>PH</v>
      </c>
      <c r="D9" s="8">
        <f>IF(A9&lt;&gt;"", IF(C9="PH",6, IF(C9="PH-RRH", 5, 0)), "")</f>
        <v>6</v>
      </c>
    </row>
    <row r="10" spans="1:5" s="9" customFormat="1" ht="12.75" x14ac:dyDescent="0.2">
      <c r="A10" s="286" t="str">
        <f>IF(INDEX('CoC Ranking Data'!$A$1:$CF$106,ROW($D10),4)&lt;&gt;"",INDEX('CoC Ranking Data'!$A$1:$CF$106,ROW($D10),4),"")</f>
        <v>Armstrong County Community Action Agency</v>
      </c>
      <c r="B10" s="286" t="str">
        <f>IF(INDEX('CoC Ranking Data'!$A$1:$CF$101,ROW($D10),5)&lt;&gt;"",INDEX('CoC Ranking Data'!$A$1:$CF$101,ROW($D10),5),"")</f>
        <v>Armstrong-Fayette Rapid Rehousing Program</v>
      </c>
      <c r="C10" s="287" t="str">
        <f>IF(INDEX('CoC Ranking Data'!$A$1:$CF$105,ROW($D10),7)&lt;&gt;"",INDEX('CoC Ranking Data'!$A$1:$CF$105,ROW($D10),7),"")</f>
        <v>PH-RRH</v>
      </c>
      <c r="D10" s="8">
        <f t="shared" ref="D10:D73" si="0">IF(A10&lt;&gt;"", IF(C10="PH",6, IF(C10="PH-RRH", 5, 0)), "")</f>
        <v>5</v>
      </c>
    </row>
    <row r="11" spans="1:5" s="9" customFormat="1" ht="12.75" x14ac:dyDescent="0.2">
      <c r="A11" s="286" t="str">
        <f>IF(INDEX('CoC Ranking Data'!$A$1:$CF$106,ROW($D11),4)&lt;&gt;"",INDEX('CoC Ranking Data'!$A$1:$CF$106,ROW($D11),4),"")</f>
        <v>Armstrong County Community Action Agency</v>
      </c>
      <c r="B11" s="286" t="str">
        <f>IF(INDEX('CoC Ranking Data'!$A$1:$CF$101,ROW($D11),5)&lt;&gt;"",INDEX('CoC Ranking Data'!$A$1:$CF$101,ROW($D11),5),"")</f>
        <v>Rapid Rehousing Program of Armstrong County</v>
      </c>
      <c r="C11" s="287" t="str">
        <f>IF(INDEX('CoC Ranking Data'!$A$1:$CF$105,ROW($D11),7)&lt;&gt;"",INDEX('CoC Ranking Data'!$A$1:$CF$105,ROW($D11),7),"")</f>
        <v>PH-RRH</v>
      </c>
      <c r="D11" s="8">
        <f t="shared" si="0"/>
        <v>5</v>
      </c>
    </row>
    <row r="12" spans="1:5" s="9" customFormat="1" ht="12.75" x14ac:dyDescent="0.2">
      <c r="A12" s="286" t="str">
        <f>IF(INDEX('CoC Ranking Data'!$A$1:$CF$106,ROW($D12),4)&lt;&gt;"",INDEX('CoC Ranking Data'!$A$1:$CF$106,ROW($D12),4),"")</f>
        <v>Cameron/Elk Counties Behavioral &amp; Developmental Programs</v>
      </c>
      <c r="B12" s="286" t="str">
        <f>IF(INDEX('CoC Ranking Data'!$A$1:$CF$101,ROW($D12),5)&lt;&gt;"",INDEX('CoC Ranking Data'!$A$1:$CF$101,ROW($D12),5),"")</f>
        <v xml:space="preserve">AHEAD </v>
      </c>
      <c r="C12" s="287" t="str">
        <f>IF(INDEX('CoC Ranking Data'!$A$1:$CF$105,ROW($D12),7)&lt;&gt;"",INDEX('CoC Ranking Data'!$A$1:$CF$105,ROW($D12),7),"")</f>
        <v>PH</v>
      </c>
      <c r="D12" s="8">
        <f t="shared" si="0"/>
        <v>6</v>
      </c>
    </row>
    <row r="13" spans="1:5" s="9" customFormat="1" ht="12.75" x14ac:dyDescent="0.2">
      <c r="A13" s="286" t="str">
        <f>IF(INDEX('CoC Ranking Data'!$A$1:$CF$106,ROW($D13),4)&lt;&gt;"",INDEX('CoC Ranking Data'!$A$1:$CF$106,ROW($D13),4),"")</f>
        <v>Cameron/Elk Counties Behavioral &amp; Developmental Programs</v>
      </c>
      <c r="B13" s="286" t="str">
        <f>IF(INDEX('CoC Ranking Data'!$A$1:$CF$101,ROW($D13),5)&lt;&gt;"",INDEX('CoC Ranking Data'!$A$1:$CF$101,ROW($D13),5),"")</f>
        <v xml:space="preserve">Home Again </v>
      </c>
      <c r="C13" s="287" t="str">
        <f>IF(INDEX('CoC Ranking Data'!$A$1:$CF$105,ROW($D13),7)&lt;&gt;"",INDEX('CoC Ranking Data'!$A$1:$CF$105,ROW($D13),7),"")</f>
        <v>PH</v>
      </c>
      <c r="D13" s="8">
        <f t="shared" si="0"/>
        <v>6</v>
      </c>
    </row>
    <row r="14" spans="1:5" s="9" customFormat="1" ht="12.75" x14ac:dyDescent="0.2">
      <c r="A14" s="286" t="str">
        <f>IF(INDEX('CoC Ranking Data'!$A$1:$CF$106,ROW($D14),4)&lt;&gt;"",INDEX('CoC Ranking Data'!$A$1:$CF$106,ROW($D14),4),"")</f>
        <v>CAPSEA, Inc.</v>
      </c>
      <c r="B14" s="286" t="str">
        <f>IF(INDEX('CoC Ranking Data'!$A$1:$CF$101,ROW($D14),5)&lt;&gt;"",INDEX('CoC Ranking Data'!$A$1:$CF$101,ROW($D14),5),"")</f>
        <v>Housing Plus</v>
      </c>
      <c r="C14" s="287" t="str">
        <f>IF(INDEX('CoC Ranking Data'!$A$1:$CF$105,ROW($D14),7)&lt;&gt;"",INDEX('CoC Ranking Data'!$A$1:$CF$105,ROW($D14),7),"")</f>
        <v>PH</v>
      </c>
      <c r="D14" s="8">
        <f t="shared" si="0"/>
        <v>6</v>
      </c>
    </row>
    <row r="15" spans="1:5" s="9" customFormat="1" ht="12.75" x14ac:dyDescent="0.2">
      <c r="A15" s="286" t="str">
        <f>IF(INDEX('CoC Ranking Data'!$A$1:$CF$106,ROW($D15),4)&lt;&gt;"",INDEX('CoC Ranking Data'!$A$1:$CF$106,ROW($D15),4),"")</f>
        <v>City Mission-Living Stones, Inc.</v>
      </c>
      <c r="B15" s="286" t="str">
        <f>IF(INDEX('CoC Ranking Data'!$A$1:$CF$101,ROW($D15),5)&lt;&gt;"",INDEX('CoC Ranking Data'!$A$1:$CF$101,ROW($D15),5),"")</f>
        <v>Gallatin School Living Centre</v>
      </c>
      <c r="C15" s="287" t="str">
        <f>IF(INDEX('CoC Ranking Data'!$A$1:$CF$105,ROW($D15),7)&lt;&gt;"",INDEX('CoC Ranking Data'!$A$1:$CF$105,ROW($D15),7),"")</f>
        <v>TH</v>
      </c>
      <c r="D15" s="8">
        <f t="shared" si="0"/>
        <v>0</v>
      </c>
    </row>
    <row r="16" spans="1:5" s="9" customFormat="1" ht="12.75" x14ac:dyDescent="0.2">
      <c r="A16" s="286" t="str">
        <f>IF(INDEX('CoC Ranking Data'!$A$1:$CF$106,ROW($D16),4)&lt;&gt;"",INDEX('CoC Ranking Data'!$A$1:$CF$106,ROW($D16),4),"")</f>
        <v>Community Action, Inc.</v>
      </c>
      <c r="B16" s="286" t="str">
        <f>IF(INDEX('CoC Ranking Data'!$A$1:$CF$101,ROW($D16),5)&lt;&gt;"",INDEX('CoC Ranking Data'!$A$1:$CF$101,ROW($D16),5),"")</f>
        <v>Housing for Homeless and Disabled Persons</v>
      </c>
      <c r="C16" s="287" t="str">
        <f>IF(INDEX('CoC Ranking Data'!$A$1:$CF$105,ROW($D16),7)&lt;&gt;"",INDEX('CoC Ranking Data'!$A$1:$CF$105,ROW($D16),7),"")</f>
        <v>PH</v>
      </c>
      <c r="D16" s="8">
        <f t="shared" si="0"/>
        <v>6</v>
      </c>
    </row>
    <row r="17" spans="1:4" s="9" customFormat="1" ht="12.75" x14ac:dyDescent="0.2">
      <c r="A17" s="286" t="str">
        <f>IF(INDEX('CoC Ranking Data'!$A$1:$CF$106,ROW($D17),4)&lt;&gt;"",INDEX('CoC Ranking Data'!$A$1:$CF$106,ROW($D17),4),"")</f>
        <v>Community Action, Inc.</v>
      </c>
      <c r="B17" s="286" t="str">
        <f>IF(INDEX('CoC Ranking Data'!$A$1:$CF$101,ROW($D17),5)&lt;&gt;"",INDEX('CoC Ranking Data'!$A$1:$CF$101,ROW($D17),5),"")</f>
        <v>Transitional Housing Project</v>
      </c>
      <c r="C17" s="287" t="str">
        <f>IF(INDEX('CoC Ranking Data'!$A$1:$CF$105,ROW($D17),7)&lt;&gt;"",INDEX('CoC Ranking Data'!$A$1:$CF$105,ROW($D17),7),"")</f>
        <v>TH</v>
      </c>
      <c r="D17" s="8">
        <f t="shared" si="0"/>
        <v>0</v>
      </c>
    </row>
    <row r="18" spans="1:4" s="9" customFormat="1" ht="12.75" x14ac:dyDescent="0.2">
      <c r="A18" s="286" t="str">
        <f>IF(INDEX('CoC Ranking Data'!$A$1:$CF$106,ROW($D18),4)&lt;&gt;"",INDEX('CoC Ranking Data'!$A$1:$CF$106,ROW($D18),4),"")</f>
        <v>Community Connections of Clearfield/Jefferson</v>
      </c>
      <c r="B18" s="286" t="str">
        <f>IF(INDEX('CoC Ranking Data'!$A$1:$CF$101,ROW($D18),5)&lt;&gt;"",INDEX('CoC Ranking Data'!$A$1:$CF$101,ROW($D18),5),"")</f>
        <v>Housing First FY 2018 Renewal Application Counties</v>
      </c>
      <c r="C18" s="287" t="str">
        <f>IF(INDEX('CoC Ranking Data'!$A$1:$CF$105,ROW($D18),7)&lt;&gt;"",INDEX('CoC Ranking Data'!$A$1:$CF$105,ROW($D18),7),"")</f>
        <v>PH</v>
      </c>
      <c r="D18" s="8">
        <f t="shared" si="0"/>
        <v>6</v>
      </c>
    </row>
    <row r="19" spans="1:4" s="9" customFormat="1" ht="12.75" x14ac:dyDescent="0.2">
      <c r="A19" s="286" t="str">
        <f>IF(INDEX('CoC Ranking Data'!$A$1:$CF$106,ROW($D19),4)&lt;&gt;"",INDEX('CoC Ranking Data'!$A$1:$CF$106,ROW($D19),4),"")</f>
        <v>Community Services of Venango County, Inc.</v>
      </c>
      <c r="B19" s="286" t="str">
        <f>IF(INDEX('CoC Ranking Data'!$A$1:$CF$101,ROW($D19),5)&lt;&gt;"",INDEX('CoC Ranking Data'!$A$1:$CF$101,ROW($D19),5),"")</f>
        <v>Sycamore Commons</v>
      </c>
      <c r="C19" s="287" t="str">
        <f>IF(INDEX('CoC Ranking Data'!$A$1:$CF$105,ROW($D19),7)&lt;&gt;"",INDEX('CoC Ranking Data'!$A$1:$CF$105,ROW($D19),7),"")</f>
        <v>PH</v>
      </c>
      <c r="D19" s="8">
        <f t="shared" si="0"/>
        <v>6</v>
      </c>
    </row>
    <row r="20" spans="1:4" s="9" customFormat="1" ht="12.75" x14ac:dyDescent="0.2">
      <c r="A20" s="286" t="str">
        <f>IF(INDEX('CoC Ranking Data'!$A$1:$CF$106,ROW($D20),4)&lt;&gt;"",INDEX('CoC Ranking Data'!$A$1:$CF$106,ROW($D20),4),"")</f>
        <v>Connect, Inc.</v>
      </c>
      <c r="B20" s="286" t="str">
        <f>IF(INDEX('CoC Ranking Data'!$A$1:$CF$101,ROW($D20),5)&lt;&gt;"",INDEX('CoC Ranking Data'!$A$1:$CF$101,ROW($D20),5),"")</f>
        <v>Westmoreland Permanent Supportive Housing Expansion</v>
      </c>
      <c r="C20" s="287" t="str">
        <f>IF(INDEX('CoC Ranking Data'!$A$1:$CF$105,ROW($D20),7)&lt;&gt;"",INDEX('CoC Ranking Data'!$A$1:$CF$105,ROW($D20),7),"")</f>
        <v>PH</v>
      </c>
      <c r="D20" s="8">
        <f t="shared" si="0"/>
        <v>6</v>
      </c>
    </row>
    <row r="21" spans="1:4" s="9" customFormat="1" ht="12.75" x14ac:dyDescent="0.2">
      <c r="A21" s="286" t="str">
        <f>IF(INDEX('CoC Ranking Data'!$A$1:$CF$106,ROW($D21),4)&lt;&gt;"",INDEX('CoC Ranking Data'!$A$1:$CF$106,ROW($D21),4),"")</f>
        <v>County of Butler, Human Services</v>
      </c>
      <c r="B21" s="286" t="str">
        <f>IF(INDEX('CoC Ranking Data'!$A$1:$CF$101,ROW($D21),5)&lt;&gt;"",INDEX('CoC Ranking Data'!$A$1:$CF$101,ROW($D21),5),"")</f>
        <v>Home Again Butler County</v>
      </c>
      <c r="C21" s="287" t="str">
        <f>IF(INDEX('CoC Ranking Data'!$A$1:$CF$105,ROW($D21),7)&lt;&gt;"",INDEX('CoC Ranking Data'!$A$1:$CF$105,ROW($D21),7),"")</f>
        <v>PH</v>
      </c>
      <c r="D21" s="8">
        <f t="shared" si="0"/>
        <v>6</v>
      </c>
    </row>
    <row r="22" spans="1:4" s="9" customFormat="1" ht="12.75" x14ac:dyDescent="0.2">
      <c r="A22" s="286" t="str">
        <f>IF(INDEX('CoC Ranking Data'!$A$1:$CF$106,ROW($D22),4)&lt;&gt;"",INDEX('CoC Ranking Data'!$A$1:$CF$106,ROW($D22),4),"")</f>
        <v>County of Butler, Human Services</v>
      </c>
      <c r="B22" s="286" t="str">
        <f>IF(INDEX('CoC Ranking Data'!$A$1:$CF$101,ROW($D22),5)&lt;&gt;"",INDEX('CoC Ranking Data'!$A$1:$CF$101,ROW($D22),5),"")</f>
        <v>HOPE Project</v>
      </c>
      <c r="C22" s="287" t="str">
        <f>IF(INDEX('CoC Ranking Data'!$A$1:$CF$105,ROW($D22),7)&lt;&gt;"",INDEX('CoC Ranking Data'!$A$1:$CF$105,ROW($D22),7),"")</f>
        <v>PH</v>
      </c>
      <c r="D22" s="8">
        <f t="shared" si="0"/>
        <v>6</v>
      </c>
    </row>
    <row r="23" spans="1:4" s="9" customFormat="1" ht="12.75" x14ac:dyDescent="0.2">
      <c r="A23" s="286" t="str">
        <f>IF(INDEX('CoC Ranking Data'!$A$1:$CF$106,ROW($D23),4)&lt;&gt;"",INDEX('CoC Ranking Data'!$A$1:$CF$106,ROW($D23),4),"")</f>
        <v>County of Butler, Human Services</v>
      </c>
      <c r="B23" s="286" t="str">
        <f>IF(INDEX('CoC Ranking Data'!$A$1:$CF$101,ROW($D23),5)&lt;&gt;"",INDEX('CoC Ranking Data'!$A$1:$CF$101,ROW($D23),5),"")</f>
        <v>Path Transition Age Project</v>
      </c>
      <c r="C23" s="287" t="str">
        <f>IF(INDEX('CoC Ranking Data'!$A$1:$CF$105,ROW($D23),7)&lt;&gt;"",INDEX('CoC Ranking Data'!$A$1:$CF$105,ROW($D23),7),"")</f>
        <v>PH</v>
      </c>
      <c r="D23" s="8">
        <f t="shared" si="0"/>
        <v>6</v>
      </c>
    </row>
    <row r="24" spans="1:4" s="9" customFormat="1" ht="12.75" x14ac:dyDescent="0.2">
      <c r="A24" s="286" t="str">
        <f>IF(INDEX('CoC Ranking Data'!$A$1:$CF$106,ROW($D24),4)&lt;&gt;"",INDEX('CoC Ranking Data'!$A$1:$CF$106,ROW($D24),4),"")</f>
        <v>County of Greene</v>
      </c>
      <c r="B24" s="286" t="str">
        <f>IF(INDEX('CoC Ranking Data'!$A$1:$CF$101,ROW($D24),5)&lt;&gt;"",INDEX('CoC Ranking Data'!$A$1:$CF$101,ROW($D24),5),"")</f>
        <v>Greene County Rapid Rehousing Project</v>
      </c>
      <c r="C24" s="287" t="str">
        <f>IF(INDEX('CoC Ranking Data'!$A$1:$CF$105,ROW($D24),7)&lt;&gt;"",INDEX('CoC Ranking Data'!$A$1:$CF$105,ROW($D24),7),"")</f>
        <v>PH-RRH</v>
      </c>
      <c r="D24" s="8">
        <f t="shared" si="0"/>
        <v>5</v>
      </c>
    </row>
    <row r="25" spans="1:4" s="9" customFormat="1" ht="12.75" x14ac:dyDescent="0.2">
      <c r="A25" s="286" t="str">
        <f>IF(INDEX('CoC Ranking Data'!$A$1:$CF$106,ROW($D25),4)&lt;&gt;"",INDEX('CoC Ranking Data'!$A$1:$CF$106,ROW($D25),4),"")</f>
        <v>County of Greene</v>
      </c>
      <c r="B25" s="286" t="str">
        <f>IF(INDEX('CoC Ranking Data'!$A$1:$CF$101,ROW($D25),5)&lt;&gt;"",INDEX('CoC Ranking Data'!$A$1:$CF$101,ROW($D25),5),"")</f>
        <v>Greene County Shelter + Care Project</v>
      </c>
      <c r="C25" s="287" t="str">
        <f>IF(INDEX('CoC Ranking Data'!$A$1:$CF$105,ROW($D25),7)&lt;&gt;"",INDEX('CoC Ranking Data'!$A$1:$CF$105,ROW($D25),7),"")</f>
        <v>PH</v>
      </c>
      <c r="D25" s="8">
        <f t="shared" si="0"/>
        <v>6</v>
      </c>
    </row>
    <row r="26" spans="1:4" s="9" customFormat="1" ht="12.75" x14ac:dyDescent="0.2">
      <c r="A26" s="286" t="str">
        <f>IF(INDEX('CoC Ranking Data'!$A$1:$CF$106,ROW($D26),4)&lt;&gt;"",INDEX('CoC Ranking Data'!$A$1:$CF$106,ROW($D26),4),"")</f>
        <v>County of Greene</v>
      </c>
      <c r="B26" s="286" t="str">
        <f>IF(INDEX('CoC Ranking Data'!$A$1:$CF$101,ROW($D26),5)&lt;&gt;"",INDEX('CoC Ranking Data'!$A$1:$CF$101,ROW($D26),5),"")</f>
        <v>Greene County Supportive Housing Project</v>
      </c>
      <c r="C26" s="287" t="str">
        <f>IF(INDEX('CoC Ranking Data'!$A$1:$CF$105,ROW($D26),7)&lt;&gt;"",INDEX('CoC Ranking Data'!$A$1:$CF$105,ROW($D26),7),"")</f>
        <v>PH</v>
      </c>
      <c r="D26" s="8">
        <f t="shared" si="0"/>
        <v>6</v>
      </c>
    </row>
    <row r="27" spans="1:4" s="9" customFormat="1" ht="12.75" x14ac:dyDescent="0.2">
      <c r="A27" s="286" t="str">
        <f>IF(INDEX('CoC Ranking Data'!$A$1:$CF$106,ROW($D27),4)&lt;&gt;"",INDEX('CoC Ranking Data'!$A$1:$CF$106,ROW($D27),4),"")</f>
        <v>County of Washington</v>
      </c>
      <c r="B27" s="286" t="str">
        <f>IF(INDEX('CoC Ranking Data'!$A$1:$CF$101,ROW($D27),5)&lt;&gt;"",INDEX('CoC Ranking Data'!$A$1:$CF$101,ROW($D27),5),"")</f>
        <v>Crossing Pointe</v>
      </c>
      <c r="C27" s="287" t="str">
        <f>IF(INDEX('CoC Ranking Data'!$A$1:$CF$105,ROW($D27),7)&lt;&gt;"",INDEX('CoC Ranking Data'!$A$1:$CF$105,ROW($D27),7),"")</f>
        <v>PH</v>
      </c>
      <c r="D27" s="8">
        <f t="shared" si="0"/>
        <v>6</v>
      </c>
    </row>
    <row r="28" spans="1:4" s="9" customFormat="1" ht="12.75" x14ac:dyDescent="0.2">
      <c r="A28" s="286" t="str">
        <f>IF(INDEX('CoC Ranking Data'!$A$1:$CF$106,ROW($D28),4)&lt;&gt;"",INDEX('CoC Ranking Data'!$A$1:$CF$106,ROW($D28),4),"")</f>
        <v>County of Washington</v>
      </c>
      <c r="B28" s="286" t="str">
        <f>IF(INDEX('CoC Ranking Data'!$A$1:$CF$101,ROW($D28),5)&lt;&gt;"",INDEX('CoC Ranking Data'!$A$1:$CF$101,ROW($D28),5),"")</f>
        <v>Permanent Supportive Housing</v>
      </c>
      <c r="C28" s="287" t="str">
        <f>IF(INDEX('CoC Ranking Data'!$A$1:$CF$105,ROW($D28),7)&lt;&gt;"",INDEX('CoC Ranking Data'!$A$1:$CF$105,ROW($D28),7),"")</f>
        <v>PH</v>
      </c>
      <c r="D28" s="8">
        <f t="shared" si="0"/>
        <v>6</v>
      </c>
    </row>
    <row r="29" spans="1:4" s="9" customFormat="1" ht="12.75" x14ac:dyDescent="0.2">
      <c r="A29" s="286" t="str">
        <f>IF(INDEX('CoC Ranking Data'!$A$1:$CF$106,ROW($D29),4)&lt;&gt;"",INDEX('CoC Ranking Data'!$A$1:$CF$106,ROW($D29),4),"")</f>
        <v>County of Washington</v>
      </c>
      <c r="B29" s="286" t="str">
        <f>IF(INDEX('CoC Ranking Data'!$A$1:$CF$101,ROW($D29),5)&lt;&gt;"",INDEX('CoC Ranking Data'!$A$1:$CF$101,ROW($D29),5),"")</f>
        <v>Shelter plus Care - Washington City Mission</v>
      </c>
      <c r="C29" s="287" t="str">
        <f>IF(INDEX('CoC Ranking Data'!$A$1:$CF$105,ROW($D29),7)&lt;&gt;"",INDEX('CoC Ranking Data'!$A$1:$CF$105,ROW($D29),7),"")</f>
        <v>PH</v>
      </c>
      <c r="D29" s="8">
        <f t="shared" si="0"/>
        <v>6</v>
      </c>
    </row>
    <row r="30" spans="1:4" s="9" customFormat="1" ht="12.75" x14ac:dyDescent="0.2">
      <c r="A30" s="286" t="str">
        <f>IF(INDEX('CoC Ranking Data'!$A$1:$CF$106,ROW($D30),4)&lt;&gt;"",INDEX('CoC Ranking Data'!$A$1:$CF$106,ROW($D30),4),"")</f>
        <v>County of Washington</v>
      </c>
      <c r="B30" s="286" t="str">
        <f>IF(INDEX('CoC Ranking Data'!$A$1:$CF$101,ROW($D30),5)&lt;&gt;"",INDEX('CoC Ranking Data'!$A$1:$CF$101,ROW($D30),5),"")</f>
        <v>Shelter plus Care I</v>
      </c>
      <c r="C30" s="287" t="str">
        <f>IF(INDEX('CoC Ranking Data'!$A$1:$CF$105,ROW($D30),7)&lt;&gt;"",INDEX('CoC Ranking Data'!$A$1:$CF$105,ROW($D30),7),"")</f>
        <v>PH</v>
      </c>
      <c r="D30" s="8">
        <f t="shared" si="0"/>
        <v>6</v>
      </c>
    </row>
    <row r="31" spans="1:4" s="9" customFormat="1" ht="12.75" x14ac:dyDescent="0.2">
      <c r="A31" s="286" t="str">
        <f>IF(INDEX('CoC Ranking Data'!$A$1:$CF$106,ROW($D31),4)&lt;&gt;"",INDEX('CoC Ranking Data'!$A$1:$CF$106,ROW($D31),4),"")</f>
        <v>County of Washington</v>
      </c>
      <c r="B31" s="286" t="str">
        <f>IF(INDEX('CoC Ranking Data'!$A$1:$CF$101,ROW($D31),5)&lt;&gt;"",INDEX('CoC Ranking Data'!$A$1:$CF$101,ROW($D31),5),"")</f>
        <v>Supportive Living</v>
      </c>
      <c r="C31" s="287" t="str">
        <f>IF(INDEX('CoC Ranking Data'!$A$1:$CF$105,ROW($D31),7)&lt;&gt;"",INDEX('CoC Ranking Data'!$A$1:$CF$105,ROW($D31),7),"")</f>
        <v>PH</v>
      </c>
      <c r="D31" s="8">
        <f t="shared" si="0"/>
        <v>6</v>
      </c>
    </row>
    <row r="32" spans="1:4" s="9" customFormat="1" ht="12.75" x14ac:dyDescent="0.2">
      <c r="A32" s="286" t="str">
        <f>IF(INDEX('CoC Ranking Data'!$A$1:$CF$106,ROW($D32),4)&lt;&gt;"",INDEX('CoC Ranking Data'!$A$1:$CF$106,ROW($D32),4),"")</f>
        <v>Crawford County Coalition on Housing Needs, Inc.</v>
      </c>
      <c r="B32" s="286" t="str">
        <f>IF(INDEX('CoC Ranking Data'!$A$1:$CF$101,ROW($D32),5)&lt;&gt;"",INDEX('CoC Ranking Data'!$A$1:$CF$101,ROW($D32),5),"")</f>
        <v>Liberty House Transitional Housing Program</v>
      </c>
      <c r="C32" s="287" t="str">
        <f>IF(INDEX('CoC Ranking Data'!$A$1:$CF$105,ROW($D32),7)&lt;&gt;"",INDEX('CoC Ranking Data'!$A$1:$CF$105,ROW($D32),7),"")</f>
        <v>TH</v>
      </c>
      <c r="D32" s="8">
        <f t="shared" si="0"/>
        <v>0</v>
      </c>
    </row>
    <row r="33" spans="1:4" s="9" customFormat="1" ht="12.75" x14ac:dyDescent="0.2">
      <c r="A33" s="286" t="str">
        <f>IF(INDEX('CoC Ranking Data'!$A$1:$CF$106,ROW($D33),4)&lt;&gt;"",INDEX('CoC Ranking Data'!$A$1:$CF$106,ROW($D33),4),"")</f>
        <v>Crawford County Commissioners</v>
      </c>
      <c r="B33" s="286" t="str">
        <f>IF(INDEX('CoC Ranking Data'!$A$1:$CF$101,ROW($D33),5)&lt;&gt;"",INDEX('CoC Ranking Data'!$A$1:$CF$101,ROW($D33),5),"")</f>
        <v>Crawford County Shelter plus Care</v>
      </c>
      <c r="C33" s="287" t="str">
        <f>IF(INDEX('CoC Ranking Data'!$A$1:$CF$105,ROW($D33),7)&lt;&gt;"",INDEX('CoC Ranking Data'!$A$1:$CF$105,ROW($D33),7),"")</f>
        <v>PH</v>
      </c>
      <c r="D33" s="8">
        <f t="shared" si="0"/>
        <v>6</v>
      </c>
    </row>
    <row r="34" spans="1:4" s="9" customFormat="1" ht="12.75" x14ac:dyDescent="0.2">
      <c r="A34" s="286" t="str">
        <f>IF(INDEX('CoC Ranking Data'!$A$1:$CF$106,ROW($D34),4)&lt;&gt;"",INDEX('CoC Ranking Data'!$A$1:$CF$106,ROW($D34),4),"")</f>
        <v>Crawford County Mental Health Awareness Program, Inc.</v>
      </c>
      <c r="B34" s="286" t="str">
        <f>IF(INDEX('CoC Ranking Data'!$A$1:$CF$101,ROW($D34),5)&lt;&gt;"",INDEX('CoC Ranking Data'!$A$1:$CF$101,ROW($D34),5),"")</f>
        <v>CHAPS Fairweather Lodge</v>
      </c>
      <c r="C34" s="287" t="str">
        <f>IF(INDEX('CoC Ranking Data'!$A$1:$CF$105,ROW($D34),7)&lt;&gt;"",INDEX('CoC Ranking Data'!$A$1:$CF$105,ROW($D34),7),"")</f>
        <v>PH</v>
      </c>
      <c r="D34" s="8">
        <f t="shared" si="0"/>
        <v>6</v>
      </c>
    </row>
    <row r="35" spans="1:4" s="9" customFormat="1" ht="12.75" x14ac:dyDescent="0.2">
      <c r="A35" s="286" t="str">
        <f>IF(INDEX('CoC Ranking Data'!$A$1:$CF$106,ROW($D35),4)&lt;&gt;"",INDEX('CoC Ranking Data'!$A$1:$CF$106,ROW($D35),4),"")</f>
        <v>Crawford County Mental Health Awareness Program, Inc.</v>
      </c>
      <c r="B35" s="286" t="str">
        <f>IF(INDEX('CoC Ranking Data'!$A$1:$CF$101,ROW($D35),5)&lt;&gt;"",INDEX('CoC Ranking Data'!$A$1:$CF$101,ROW($D35),5),"")</f>
        <v xml:space="preserve">CHAPS Family Housing </v>
      </c>
      <c r="C35" s="287" t="str">
        <f>IF(INDEX('CoC Ranking Data'!$A$1:$CF$105,ROW($D35),7)&lt;&gt;"",INDEX('CoC Ranking Data'!$A$1:$CF$105,ROW($D35),7),"")</f>
        <v>PH</v>
      </c>
      <c r="D35" s="8">
        <f t="shared" si="0"/>
        <v>6</v>
      </c>
    </row>
    <row r="36" spans="1:4" s="9" customFormat="1" ht="12.75" x14ac:dyDescent="0.2">
      <c r="A36" s="286" t="str">
        <f>IF(INDEX('CoC Ranking Data'!$A$1:$CF$106,ROW($D36),4)&lt;&gt;"",INDEX('CoC Ranking Data'!$A$1:$CF$106,ROW($D36),4),"")</f>
        <v>Crawford County Mental Health Awareness Program, Inc.</v>
      </c>
      <c r="B36" s="286" t="str">
        <f>IF(INDEX('CoC Ranking Data'!$A$1:$CF$101,ROW($D36),5)&lt;&gt;"",INDEX('CoC Ranking Data'!$A$1:$CF$101,ROW($D36),5),"")</f>
        <v>Crawford County Housing Advocacy Project</v>
      </c>
      <c r="C36" s="287" t="str">
        <f>IF(INDEX('CoC Ranking Data'!$A$1:$CF$105,ROW($D36),7)&lt;&gt;"",INDEX('CoC Ranking Data'!$A$1:$CF$105,ROW($D36),7),"")</f>
        <v>SSO</v>
      </c>
      <c r="D36" s="8">
        <f t="shared" si="0"/>
        <v>0</v>
      </c>
    </row>
    <row r="37" spans="1:4" s="9" customFormat="1" ht="12.75" x14ac:dyDescent="0.2">
      <c r="A37" s="286" t="str">
        <f>IF(INDEX('CoC Ranking Data'!$A$1:$CF$106,ROW($D37),4)&lt;&gt;"",INDEX('CoC Ranking Data'!$A$1:$CF$106,ROW($D37),4),"")</f>
        <v>Crawford County Mental Health Awareness Program, Inc.</v>
      </c>
      <c r="B37" s="286" t="str">
        <f>IF(INDEX('CoC Ranking Data'!$A$1:$CF$101,ROW($D37),5)&lt;&gt;"",INDEX('CoC Ranking Data'!$A$1:$CF$101,ROW($D37),5),"")</f>
        <v xml:space="preserve">Housing Now </v>
      </c>
      <c r="C37" s="287" t="str">
        <f>IF(INDEX('CoC Ranking Data'!$A$1:$CF$105,ROW($D37),7)&lt;&gt;"",INDEX('CoC Ranking Data'!$A$1:$CF$105,ROW($D37),7),"")</f>
        <v>PH</v>
      </c>
      <c r="D37" s="8">
        <f t="shared" si="0"/>
        <v>6</v>
      </c>
    </row>
    <row r="38" spans="1:4" s="9" customFormat="1" ht="12.75" x14ac:dyDescent="0.2">
      <c r="A38" s="286" t="str">
        <f>IF(INDEX('CoC Ranking Data'!$A$1:$CF$106,ROW($D38),4)&lt;&gt;"",INDEX('CoC Ranking Data'!$A$1:$CF$106,ROW($D38),4),"")</f>
        <v>DuBois Housing Authority</v>
      </c>
      <c r="B38" s="286" t="str">
        <f>IF(INDEX('CoC Ranking Data'!$A$1:$CF$101,ROW($D38),5)&lt;&gt;"",INDEX('CoC Ranking Data'!$A$1:$CF$101,ROW($D38),5),"")</f>
        <v>2018 Renewal App - DuBois Housing Authority - Shelter Plus Care 1/2/3/4/5</v>
      </c>
      <c r="C38" s="287" t="str">
        <f>IF(INDEX('CoC Ranking Data'!$A$1:$CF$105,ROW($D38),7)&lt;&gt;"",INDEX('CoC Ranking Data'!$A$1:$CF$105,ROW($D38),7),"")</f>
        <v>PH</v>
      </c>
      <c r="D38" s="8">
        <f t="shared" si="0"/>
        <v>6</v>
      </c>
    </row>
    <row r="39" spans="1:4" s="9" customFormat="1" ht="12.75" x14ac:dyDescent="0.2">
      <c r="A39" s="286" t="str">
        <f>IF(INDEX('CoC Ranking Data'!$A$1:$CF$106,ROW($D39),4)&lt;&gt;"",INDEX('CoC Ranking Data'!$A$1:$CF$106,ROW($D39),4),"")</f>
        <v>Fayette County Community Action Agency, Inc.</v>
      </c>
      <c r="B39" s="286" t="str">
        <f>IF(INDEX('CoC Ranking Data'!$A$1:$CF$101,ROW($D39),5)&lt;&gt;"",INDEX('CoC Ranking Data'!$A$1:$CF$101,ROW($D39),5),"")</f>
        <v>Fairweather Lodge Supportive Housing</v>
      </c>
      <c r="C39" s="287" t="str">
        <f>IF(INDEX('CoC Ranking Data'!$A$1:$CF$105,ROW($D39),7)&lt;&gt;"",INDEX('CoC Ranking Data'!$A$1:$CF$105,ROW($D39),7),"")</f>
        <v>PH</v>
      </c>
      <c r="D39" s="8">
        <f t="shared" si="0"/>
        <v>6</v>
      </c>
    </row>
    <row r="40" spans="1:4" s="9" customFormat="1" ht="12.75" x14ac:dyDescent="0.2">
      <c r="A40" s="286" t="str">
        <f>IF(INDEX('CoC Ranking Data'!$A$1:$CF$106,ROW($D40),4)&lt;&gt;"",INDEX('CoC Ranking Data'!$A$1:$CF$106,ROW($D40),4),"")</f>
        <v>Fayette County Community Action Agency, Inc.</v>
      </c>
      <c r="B40" s="286" t="str">
        <f>IF(INDEX('CoC Ranking Data'!$A$1:$CF$101,ROW($D40),5)&lt;&gt;"",INDEX('CoC Ranking Data'!$A$1:$CF$101,ROW($D40),5),"")</f>
        <v>Fayette Apartments</v>
      </c>
      <c r="C40" s="287" t="str">
        <f>IF(INDEX('CoC Ranking Data'!$A$1:$CF$105,ROW($D40),7)&lt;&gt;"",INDEX('CoC Ranking Data'!$A$1:$CF$105,ROW($D40),7),"")</f>
        <v>PH</v>
      </c>
      <c r="D40" s="8">
        <f t="shared" si="0"/>
        <v>6</v>
      </c>
    </row>
    <row r="41" spans="1:4" s="9" customFormat="1" ht="12.75" x14ac:dyDescent="0.2">
      <c r="A41" s="286" t="str">
        <f>IF(INDEX('CoC Ranking Data'!$A$1:$CF$106,ROW($D41),4)&lt;&gt;"",INDEX('CoC Ranking Data'!$A$1:$CF$106,ROW($D41),4),"")</f>
        <v>Fayette County Community Action Agency, Inc.</v>
      </c>
      <c r="B41" s="286" t="str">
        <f>IF(INDEX('CoC Ranking Data'!$A$1:$CF$101,ROW($D41),5)&lt;&gt;"",INDEX('CoC Ranking Data'!$A$1:$CF$101,ROW($D41),5),"")</f>
        <v>Fayette County Rapid Rehousing</v>
      </c>
      <c r="C41" s="287" t="str">
        <f>IF(INDEX('CoC Ranking Data'!$A$1:$CF$105,ROW($D41),7)&lt;&gt;"",INDEX('CoC Ranking Data'!$A$1:$CF$105,ROW($D41),7),"")</f>
        <v>PH-RRH</v>
      </c>
      <c r="D41" s="8">
        <f t="shared" si="0"/>
        <v>5</v>
      </c>
    </row>
    <row r="42" spans="1:4" s="9" customFormat="1" ht="12.75" x14ac:dyDescent="0.2">
      <c r="A42" s="286" t="str">
        <f>IF(INDEX('CoC Ranking Data'!$A$1:$CF$106,ROW($D42),4)&lt;&gt;"",INDEX('CoC Ranking Data'!$A$1:$CF$106,ROW($D42),4),"")</f>
        <v>Fayette County Community Action Agency, Inc.</v>
      </c>
      <c r="B42" s="286" t="str">
        <f>IF(INDEX('CoC Ranking Data'!$A$1:$CF$101,ROW($D42),5)&lt;&gt;"",INDEX('CoC Ranking Data'!$A$1:$CF$101,ROW($D42),5),"")</f>
        <v>Lenox Street Apartments</v>
      </c>
      <c r="C42" s="287" t="str">
        <f>IF(INDEX('CoC Ranking Data'!$A$1:$CF$105,ROW($D42),7)&lt;&gt;"",INDEX('CoC Ranking Data'!$A$1:$CF$105,ROW($D42),7),"")</f>
        <v>PH</v>
      </c>
      <c r="D42" s="8">
        <f t="shared" si="0"/>
        <v>6</v>
      </c>
    </row>
    <row r="43" spans="1:4" s="9" customFormat="1" ht="12.75" x14ac:dyDescent="0.2">
      <c r="A43" s="286" t="str">
        <f>IF(INDEX('CoC Ranking Data'!$A$1:$CF$106,ROW($D43),4)&lt;&gt;"",INDEX('CoC Ranking Data'!$A$1:$CF$106,ROW($D43),4),"")</f>
        <v>Fayette County Community Action Agency, Inc.</v>
      </c>
      <c r="B43" s="286" t="str">
        <f>IF(INDEX('CoC Ranking Data'!$A$1:$CF$101,ROW($D43),5)&lt;&gt;"",INDEX('CoC Ranking Data'!$A$1:$CF$101,ROW($D43),5),"")</f>
        <v>Southwest Regional Rapid Re-Housing Program</v>
      </c>
      <c r="C43" s="287" t="str">
        <f>IF(INDEX('CoC Ranking Data'!$A$1:$CF$105,ROW($D43),7)&lt;&gt;"",INDEX('CoC Ranking Data'!$A$1:$CF$105,ROW($D43),7),"")</f>
        <v>PH-RRH</v>
      </c>
      <c r="D43" s="8">
        <f t="shared" si="0"/>
        <v>5</v>
      </c>
    </row>
    <row r="44" spans="1:4" s="9" customFormat="1" ht="12.75" x14ac:dyDescent="0.2">
      <c r="A44" s="286" t="str">
        <f>IF(INDEX('CoC Ranking Data'!$A$1:$CF$106,ROW($D44),4)&lt;&gt;"",INDEX('CoC Ranking Data'!$A$1:$CF$106,ROW($D44),4),"")</f>
        <v>Housing Authority of the County of Butler</v>
      </c>
      <c r="B44" s="286" t="str">
        <f>IF(INDEX('CoC Ranking Data'!$A$1:$CF$101,ROW($D44),5)&lt;&gt;"",INDEX('CoC Ranking Data'!$A$1:$CF$101,ROW($D44),5),"")</f>
        <v>Franklin Court Chronically Homeless</v>
      </c>
      <c r="C44" s="287" t="str">
        <f>IF(INDEX('CoC Ranking Data'!$A$1:$CF$105,ROW($D44),7)&lt;&gt;"",INDEX('CoC Ranking Data'!$A$1:$CF$105,ROW($D44),7),"")</f>
        <v>PH</v>
      </c>
      <c r="D44" s="8">
        <f t="shared" si="0"/>
        <v>6</v>
      </c>
    </row>
    <row r="45" spans="1:4" s="9" customFormat="1" ht="12.75" x14ac:dyDescent="0.2">
      <c r="A45" s="286" t="str">
        <f>IF(INDEX('CoC Ranking Data'!$A$1:$CF$106,ROW($D45),4)&lt;&gt;"",INDEX('CoC Ranking Data'!$A$1:$CF$106,ROW($D45),4),"")</f>
        <v>Indiana County Community Action Program, Inc.</v>
      </c>
      <c r="B45" s="286" t="str">
        <f>IF(INDEX('CoC Ranking Data'!$A$1:$CF$101,ROW($D45),5)&lt;&gt;"",INDEX('CoC Ranking Data'!$A$1:$CF$101,ROW($D45),5),"")</f>
        <v>PHD Consolidated</v>
      </c>
      <c r="C45" s="287" t="str">
        <f>IF(INDEX('CoC Ranking Data'!$A$1:$CF$105,ROW($D45),7)&lt;&gt;"",INDEX('CoC Ranking Data'!$A$1:$CF$105,ROW($D45),7),"")</f>
        <v>PH</v>
      </c>
      <c r="D45" s="8">
        <f t="shared" si="0"/>
        <v>6</v>
      </c>
    </row>
    <row r="46" spans="1:4" s="9" customFormat="1" ht="12.75" x14ac:dyDescent="0.2">
      <c r="A46" s="286" t="str">
        <f>IF(INDEX('CoC Ranking Data'!$A$1:$CF$106,ROW($D46),4)&lt;&gt;"",INDEX('CoC Ranking Data'!$A$1:$CF$106,ROW($D46),4),"")</f>
        <v>Lawrence County Social Services, Inc.</v>
      </c>
      <c r="B46" s="286" t="str">
        <f>IF(INDEX('CoC Ranking Data'!$A$1:$CF$101,ROW($D46),5)&lt;&gt;"",INDEX('CoC Ranking Data'!$A$1:$CF$101,ROW($D46),5),"")</f>
        <v>NWRHA</v>
      </c>
      <c r="C46" s="287" t="str">
        <f>IF(INDEX('CoC Ranking Data'!$A$1:$CF$105,ROW($D46),7)&lt;&gt;"",INDEX('CoC Ranking Data'!$A$1:$CF$105,ROW($D46),7),"")</f>
        <v>PH</v>
      </c>
      <c r="D46" s="8">
        <f t="shared" si="0"/>
        <v>6</v>
      </c>
    </row>
    <row r="47" spans="1:4" s="9" customFormat="1" ht="12.75" x14ac:dyDescent="0.2">
      <c r="A47" s="286" t="str">
        <f>IF(INDEX('CoC Ranking Data'!$A$1:$CF$106,ROW($D47),4)&lt;&gt;"",INDEX('CoC Ranking Data'!$A$1:$CF$106,ROW($D47),4),"")</f>
        <v>Lawrence County Social Services, Inc.</v>
      </c>
      <c r="B47" s="286" t="str">
        <f>IF(INDEX('CoC Ranking Data'!$A$1:$CF$101,ROW($D47),5)&lt;&gt;"",INDEX('CoC Ranking Data'!$A$1:$CF$101,ROW($D47),5),"")</f>
        <v>NWRHA 2</v>
      </c>
      <c r="C47" s="287" t="str">
        <f>IF(INDEX('CoC Ranking Data'!$A$1:$CF$105,ROW($D47),7)&lt;&gt;"",INDEX('CoC Ranking Data'!$A$1:$CF$105,ROW($D47),7),"")</f>
        <v>PH</v>
      </c>
      <c r="D47" s="8">
        <f t="shared" si="0"/>
        <v>6</v>
      </c>
    </row>
    <row r="48" spans="1:4" s="9" customFormat="1" ht="12.75" x14ac:dyDescent="0.2">
      <c r="A48" s="286" t="str">
        <f>IF(INDEX('CoC Ranking Data'!$A$1:$CF$106,ROW($D48),4)&lt;&gt;"",INDEX('CoC Ranking Data'!$A$1:$CF$106,ROW($D48),4),"")</f>
        <v>Lawrence County Social Services, Inc.</v>
      </c>
      <c r="B48" s="286" t="str">
        <f>IF(INDEX('CoC Ranking Data'!$A$1:$CF$101,ROW($D48),5)&lt;&gt;"",INDEX('CoC Ranking Data'!$A$1:$CF$101,ROW($D48),5),"")</f>
        <v>SAFE</v>
      </c>
      <c r="C48" s="287" t="str">
        <f>IF(INDEX('CoC Ranking Data'!$A$1:$CF$105,ROW($D48),7)&lt;&gt;"",INDEX('CoC Ranking Data'!$A$1:$CF$105,ROW($D48),7),"")</f>
        <v>SSO</v>
      </c>
      <c r="D48" s="8">
        <f t="shared" si="0"/>
        <v>0</v>
      </c>
    </row>
    <row r="49" spans="1:4" s="9" customFormat="1" ht="12.75" x14ac:dyDescent="0.2">
      <c r="A49" s="286" t="str">
        <f>IF(INDEX('CoC Ranking Data'!$A$1:$CF$106,ROW($D49),4)&lt;&gt;"",INDEX('CoC Ranking Data'!$A$1:$CF$106,ROW($D49),4),"")</f>
        <v>Lawrence County Social Services, Inc.</v>
      </c>
      <c r="B49" s="286" t="str">
        <f>IF(INDEX('CoC Ranking Data'!$A$1:$CF$101,ROW($D49),5)&lt;&gt;"",INDEX('CoC Ranking Data'!$A$1:$CF$101,ROW($D49),5),"")</f>
        <v>TEAM RRH</v>
      </c>
      <c r="C49" s="287" t="str">
        <f>IF(INDEX('CoC Ranking Data'!$A$1:$CF$105,ROW($D49),7)&lt;&gt;"",INDEX('CoC Ranking Data'!$A$1:$CF$105,ROW($D49),7),"")</f>
        <v>PH-RRH</v>
      </c>
      <c r="D49" s="8">
        <f t="shared" si="0"/>
        <v>5</v>
      </c>
    </row>
    <row r="50" spans="1:4" s="9" customFormat="1" ht="12.75" x14ac:dyDescent="0.2">
      <c r="A50" s="286" t="str">
        <f>IF(INDEX('CoC Ranking Data'!$A$1:$CF$106,ROW($D50),4)&lt;&gt;"",INDEX('CoC Ranking Data'!$A$1:$CF$106,ROW($D50),4),"")</f>
        <v>Lawrence County Social Services, Inc.</v>
      </c>
      <c r="B50" s="286" t="str">
        <f>IF(INDEX('CoC Ranking Data'!$A$1:$CF$101,ROW($D50),5)&lt;&gt;"",INDEX('CoC Ranking Data'!$A$1:$CF$101,ROW($D50),5),"")</f>
        <v>Turning Point</v>
      </c>
      <c r="C50" s="287" t="str">
        <f>IF(INDEX('CoC Ranking Data'!$A$1:$CF$105,ROW($D50),7)&lt;&gt;"",INDEX('CoC Ranking Data'!$A$1:$CF$105,ROW($D50),7),"")</f>
        <v>PH</v>
      </c>
      <c r="D50" s="8">
        <f t="shared" si="0"/>
        <v>6</v>
      </c>
    </row>
    <row r="51" spans="1:4" s="9" customFormat="1" ht="12.75" x14ac:dyDescent="0.2">
      <c r="A51" s="286" t="str">
        <f>IF(INDEX('CoC Ranking Data'!$A$1:$CF$106,ROW($D51),4)&lt;&gt;"",INDEX('CoC Ranking Data'!$A$1:$CF$106,ROW($D51),4),"")</f>
        <v>Lawrence County Social Services, Inc.</v>
      </c>
      <c r="B51" s="286" t="str">
        <f>IF(INDEX('CoC Ranking Data'!$A$1:$CF$101,ROW($D51),5)&lt;&gt;"",INDEX('CoC Ranking Data'!$A$1:$CF$101,ROW($D51),5),"")</f>
        <v>Veterans RRH</v>
      </c>
      <c r="C51" s="287" t="str">
        <f>IF(INDEX('CoC Ranking Data'!$A$1:$CF$105,ROW($D51),7)&lt;&gt;"",INDEX('CoC Ranking Data'!$A$1:$CF$105,ROW($D51),7),"")</f>
        <v>PH-RRH</v>
      </c>
      <c r="D51" s="8">
        <f t="shared" si="0"/>
        <v>5</v>
      </c>
    </row>
    <row r="52" spans="1:4" s="9" customFormat="1" ht="12.75" x14ac:dyDescent="0.2">
      <c r="A52" s="286" t="str">
        <f>IF(INDEX('CoC Ranking Data'!$A$1:$CF$106,ROW($D52),4)&lt;&gt;"",INDEX('CoC Ranking Data'!$A$1:$CF$106,ROW($D52),4),"")</f>
        <v>McKean County Redevelopment &amp; Housing Authority</v>
      </c>
      <c r="B52" s="286" t="str">
        <f>IF(INDEX('CoC Ranking Data'!$A$1:$CF$101,ROW($D52),5)&lt;&gt;"",INDEX('CoC Ranking Data'!$A$1:$CF$101,ROW($D52),5),"")</f>
        <v>Northwest RRH</v>
      </c>
      <c r="C52" s="287" t="str">
        <f>IF(INDEX('CoC Ranking Data'!$A$1:$CF$105,ROW($D52),7)&lt;&gt;"",INDEX('CoC Ranking Data'!$A$1:$CF$105,ROW($D52),7),"")</f>
        <v>PH-RRH</v>
      </c>
      <c r="D52" s="8">
        <f t="shared" si="0"/>
        <v>5</v>
      </c>
    </row>
    <row r="53" spans="1:4" s="9" customFormat="1" ht="12.75" x14ac:dyDescent="0.2">
      <c r="A53" s="286" t="str">
        <f>IF(INDEX('CoC Ranking Data'!$A$1:$CF$106,ROW($D53),4)&lt;&gt;"",INDEX('CoC Ranking Data'!$A$1:$CF$106,ROW($D53),4),"")</f>
        <v>Northern Cambria Community Development Corporation</v>
      </c>
      <c r="B53" s="286" t="str">
        <f>IF(INDEX('CoC Ranking Data'!$A$1:$CF$101,ROW($D53),5)&lt;&gt;"",INDEX('CoC Ranking Data'!$A$1:$CF$101,ROW($D53),5),"")</f>
        <v>Chestnut Street Gardens Renewal Project Application FY 2018</v>
      </c>
      <c r="C53" s="287" t="str">
        <f>IF(INDEX('CoC Ranking Data'!$A$1:$CF$105,ROW($D53),7)&lt;&gt;"",INDEX('CoC Ranking Data'!$A$1:$CF$105,ROW($D53),7),"")</f>
        <v>PH</v>
      </c>
      <c r="D53" s="8">
        <f t="shared" si="0"/>
        <v>6</v>
      </c>
    </row>
    <row r="54" spans="1:4" s="9" customFormat="1" ht="12.75" x14ac:dyDescent="0.2">
      <c r="A54" s="286" t="str">
        <f>IF(INDEX('CoC Ranking Data'!$A$1:$CF$106,ROW($D54),4)&lt;&gt;"",INDEX('CoC Ranking Data'!$A$1:$CF$106,ROW($D54),4),"")</f>
        <v>Northern Cambria Community Development Corporation</v>
      </c>
      <c r="B54" s="286" t="str">
        <f>IF(INDEX('CoC Ranking Data'!$A$1:$CF$101,ROW($D54),5)&lt;&gt;"",INDEX('CoC Ranking Data'!$A$1:$CF$101,ROW($D54),5),"")</f>
        <v>Clinton Street Gardens Renewal Project Application FY 2018</v>
      </c>
      <c r="C54" s="287" t="str">
        <f>IF(INDEX('CoC Ranking Data'!$A$1:$CF$105,ROW($D54),7)&lt;&gt;"",INDEX('CoC Ranking Data'!$A$1:$CF$105,ROW($D54),7),"")</f>
        <v>PH</v>
      </c>
      <c r="D54" s="8">
        <f t="shared" si="0"/>
        <v>6</v>
      </c>
    </row>
    <row r="55" spans="1:4" s="9" customFormat="1" ht="12.75" x14ac:dyDescent="0.2">
      <c r="A55" s="286" t="str">
        <f>IF(INDEX('CoC Ranking Data'!$A$1:$CF$106,ROW($D55),4)&lt;&gt;"",INDEX('CoC Ranking Data'!$A$1:$CF$106,ROW($D55),4),"")</f>
        <v>Union Mission of Latrobe, Inc.</v>
      </c>
      <c r="B55" s="286" t="str">
        <f>IF(INDEX('CoC Ranking Data'!$A$1:$CF$101,ROW($D55),5)&lt;&gt;"",INDEX('CoC Ranking Data'!$A$1:$CF$101,ROW($D55),5),"")</f>
        <v>Consolidated Union Mission Permanent Supportive Housing</v>
      </c>
      <c r="C55" s="287" t="str">
        <f>IF(INDEX('CoC Ranking Data'!$A$1:$CF$105,ROW($D55),7)&lt;&gt;"",INDEX('CoC Ranking Data'!$A$1:$CF$105,ROW($D55),7),"")</f>
        <v>PH</v>
      </c>
      <c r="D55" s="8">
        <f t="shared" si="0"/>
        <v>6</v>
      </c>
    </row>
    <row r="56" spans="1:4" x14ac:dyDescent="0.25">
      <c r="A56" s="286" t="str">
        <f>IF(INDEX('CoC Ranking Data'!$A$1:$CF$106,ROW($D56),4)&lt;&gt;"",INDEX('CoC Ranking Data'!$A$1:$CF$106,ROW($D56),4),"")</f>
        <v>Victim Outreach Intervention Center</v>
      </c>
      <c r="B56" s="286" t="str">
        <f>IF(INDEX('CoC Ranking Data'!$A$1:$CF$101,ROW($D56),5)&lt;&gt;"",INDEX('CoC Ranking Data'!$A$1:$CF$101,ROW($D56),5),"")</f>
        <v>Enduring VOICe</v>
      </c>
      <c r="C56" s="287" t="str">
        <f>IF(INDEX('CoC Ranking Data'!$A$1:$CF$105,ROW($D56),7)&lt;&gt;"",INDEX('CoC Ranking Data'!$A$1:$CF$105,ROW($D56),7),"")</f>
        <v>PH</v>
      </c>
      <c r="D56" s="8">
        <f t="shared" si="0"/>
        <v>6</v>
      </c>
    </row>
    <row r="57" spans="1:4" x14ac:dyDescent="0.25">
      <c r="A57" s="286" t="str">
        <f>IF(INDEX('CoC Ranking Data'!$A$1:$CF$106,ROW($D57),4)&lt;&gt;"",INDEX('CoC Ranking Data'!$A$1:$CF$106,ROW($D57),4),"")</f>
        <v>Warren-Forest Counties Economic Opportunity Council</v>
      </c>
      <c r="B57" s="286" t="str">
        <f>IF(INDEX('CoC Ranking Data'!$A$1:$CF$101,ROW($D57),5)&lt;&gt;"",INDEX('CoC Ranking Data'!$A$1:$CF$101,ROW($D57),5),"")</f>
        <v>Youngsville Permanent Supportive Housing</v>
      </c>
      <c r="C57" s="287" t="str">
        <f>IF(INDEX('CoC Ranking Data'!$A$1:$CF$105,ROW($D57),7)&lt;&gt;"",INDEX('CoC Ranking Data'!$A$1:$CF$105,ROW($D57),7),"")</f>
        <v>PH</v>
      </c>
      <c r="D57" s="8">
        <f t="shared" si="0"/>
        <v>6</v>
      </c>
    </row>
    <row r="58" spans="1:4" x14ac:dyDescent="0.25">
      <c r="A58" s="286" t="str">
        <f>IF(INDEX('CoC Ranking Data'!$A$1:$CF$106,ROW($D58),4)&lt;&gt;"",INDEX('CoC Ranking Data'!$A$1:$CF$106,ROW($D58),4),"")</f>
        <v>Westmoreland Community Action</v>
      </c>
      <c r="B58" s="286" t="str">
        <f>IF(INDEX('CoC Ranking Data'!$A$1:$CF$101,ROW($D58),5)&lt;&gt;"",INDEX('CoC Ranking Data'!$A$1:$CF$101,ROW($D58),5),"")</f>
        <v>Consolidated WCA PSH Project FY2018</v>
      </c>
      <c r="C58" s="287" t="str">
        <f>IF(INDEX('CoC Ranking Data'!$A$1:$CF$105,ROW($D58),7)&lt;&gt;"",INDEX('CoC Ranking Data'!$A$1:$CF$105,ROW($D58),7),"")</f>
        <v>PH</v>
      </c>
      <c r="D58" s="8">
        <f t="shared" si="0"/>
        <v>6</v>
      </c>
    </row>
    <row r="59" spans="1:4" x14ac:dyDescent="0.25">
      <c r="A59" s="286" t="str">
        <f>IF(INDEX('CoC Ranking Data'!$A$1:$CF$106,ROW($D59),4)&lt;&gt;"",INDEX('CoC Ranking Data'!$A$1:$CF$106,ROW($D59),4),"")</f>
        <v>Westmoreland Community Action</v>
      </c>
      <c r="B59" s="286" t="str">
        <f>IF(INDEX('CoC Ranking Data'!$A$1:$CF$101,ROW($D59),5)&lt;&gt;"",INDEX('CoC Ranking Data'!$A$1:$CF$101,ROW($D59),5),"")</f>
        <v>WCA PSH for Families 2018</v>
      </c>
      <c r="C59" s="287" t="str">
        <f>IF(INDEX('CoC Ranking Data'!$A$1:$CF$105,ROW($D59),7)&lt;&gt;"",INDEX('CoC Ranking Data'!$A$1:$CF$105,ROW($D59),7),"")</f>
        <v>PH</v>
      </c>
      <c r="D59" s="8">
        <f t="shared" si="0"/>
        <v>6</v>
      </c>
    </row>
    <row r="60" spans="1:4" x14ac:dyDescent="0.25">
      <c r="A60" s="286" t="str">
        <f>IF(INDEX('CoC Ranking Data'!$A$1:$CF$106,ROW($D60),4)&lt;&gt;"",INDEX('CoC Ranking Data'!$A$1:$CF$106,ROW($D60),4),"")</f>
        <v>Westmoreland Community Action</v>
      </c>
      <c r="B60" s="286" t="str">
        <f>IF(INDEX('CoC Ranking Data'!$A$1:$CF$101,ROW($D60),5)&lt;&gt;"",INDEX('CoC Ranking Data'!$A$1:$CF$101,ROW($D60),5),"")</f>
        <v>WCA PSH-Pittsburgh Street House 2018</v>
      </c>
      <c r="C60" s="287" t="str">
        <f>IF(INDEX('CoC Ranking Data'!$A$1:$CF$105,ROW($D60),7)&lt;&gt;"",INDEX('CoC Ranking Data'!$A$1:$CF$105,ROW($D60),7),"")</f>
        <v>PH</v>
      </c>
      <c r="D60" s="8">
        <f t="shared" si="0"/>
        <v>6</v>
      </c>
    </row>
    <row r="61" spans="1:4" x14ac:dyDescent="0.25">
      <c r="A61" s="286" t="str">
        <f>IF(INDEX('CoC Ranking Data'!$A$1:$CF$106,ROW($D61),4)&lt;&gt;"",INDEX('CoC Ranking Data'!$A$1:$CF$106,ROW($D61),4),"")</f>
        <v/>
      </c>
      <c r="B61" s="286" t="str">
        <f>IF(INDEX('CoC Ranking Data'!$A$1:$CF$101,ROW($D61),5)&lt;&gt;"",INDEX('CoC Ranking Data'!$A$1:$CF$101,ROW($D61),5),"")</f>
        <v/>
      </c>
      <c r="C61" s="287" t="str">
        <f>IF(INDEX('CoC Ranking Data'!$A$1:$CF$105,ROW($D61),7)&lt;&gt;"",INDEX('CoC Ranking Data'!$A$1:$CF$105,ROW($D61),7),"")</f>
        <v/>
      </c>
      <c r="D61" s="8" t="str">
        <f t="shared" si="0"/>
        <v/>
      </c>
    </row>
    <row r="62" spans="1:4" x14ac:dyDescent="0.25">
      <c r="A62" s="286" t="str">
        <f>IF(INDEX('CoC Ranking Data'!$A$1:$CF$106,ROW($D62),4)&lt;&gt;"",INDEX('CoC Ranking Data'!$A$1:$CF$106,ROW($D62),4),"")</f>
        <v/>
      </c>
      <c r="B62" s="286" t="str">
        <f>IF(INDEX('CoC Ranking Data'!$A$1:$CF$101,ROW($D62),5)&lt;&gt;"",INDEX('CoC Ranking Data'!$A$1:$CF$101,ROW($D62),5),"")</f>
        <v/>
      </c>
      <c r="C62" s="287" t="str">
        <f>IF(INDEX('CoC Ranking Data'!$A$1:$CF$105,ROW($D62),7)&lt;&gt;"",INDEX('CoC Ranking Data'!$A$1:$CF$105,ROW($D62),7),"")</f>
        <v/>
      </c>
      <c r="D62" s="8" t="str">
        <f t="shared" si="0"/>
        <v/>
      </c>
    </row>
    <row r="63" spans="1:4" x14ac:dyDescent="0.25">
      <c r="A63" s="286" t="str">
        <f>IF(INDEX('CoC Ranking Data'!$A$1:$CF$106,ROW($D63),4)&lt;&gt;"",INDEX('CoC Ranking Data'!$A$1:$CF$106,ROW($D63),4),"")</f>
        <v/>
      </c>
      <c r="B63" s="286" t="str">
        <f>IF(INDEX('CoC Ranking Data'!$A$1:$CF$101,ROW($D63),5)&lt;&gt;"",INDEX('CoC Ranking Data'!$A$1:$CF$101,ROW($D63),5),"")</f>
        <v/>
      </c>
      <c r="C63" s="287" t="str">
        <f>IF(INDEX('CoC Ranking Data'!$A$1:$CF$105,ROW($D63),7)&lt;&gt;"",INDEX('CoC Ranking Data'!$A$1:$CF$105,ROW($D63),7),"")</f>
        <v/>
      </c>
      <c r="D63" s="8" t="str">
        <f t="shared" si="0"/>
        <v/>
      </c>
    </row>
    <row r="64" spans="1:4" x14ac:dyDescent="0.25">
      <c r="A64" s="286" t="str">
        <f>IF(INDEX('CoC Ranking Data'!$A$1:$CF$106,ROW($D64),4)&lt;&gt;"",INDEX('CoC Ranking Data'!$A$1:$CF$106,ROW($D64),4),"")</f>
        <v/>
      </c>
      <c r="B64" s="286" t="str">
        <f>IF(INDEX('CoC Ranking Data'!$A$1:$CF$101,ROW($D64),5)&lt;&gt;"",INDEX('CoC Ranking Data'!$A$1:$CF$101,ROW($D64),5),"")</f>
        <v/>
      </c>
      <c r="C64" s="287" t="str">
        <f>IF(INDEX('CoC Ranking Data'!$A$1:$CF$105,ROW($D64),7)&lt;&gt;"",INDEX('CoC Ranking Data'!$A$1:$CF$105,ROW($D64),7),"")</f>
        <v/>
      </c>
      <c r="D64" s="8" t="str">
        <f t="shared" si="0"/>
        <v/>
      </c>
    </row>
    <row r="65" spans="1:4" x14ac:dyDescent="0.25">
      <c r="A65" s="286" t="str">
        <f>IF(INDEX('CoC Ranking Data'!$A$1:$CF$106,ROW($D65),4)&lt;&gt;"",INDEX('CoC Ranking Data'!$A$1:$CF$106,ROW($D65),4),"")</f>
        <v/>
      </c>
      <c r="B65" s="286" t="str">
        <f>IF(INDEX('CoC Ranking Data'!$A$1:$CF$101,ROW($D65),5)&lt;&gt;"",INDEX('CoC Ranking Data'!$A$1:$CF$101,ROW($D65),5),"")</f>
        <v/>
      </c>
      <c r="C65" s="287" t="str">
        <f>IF(INDEX('CoC Ranking Data'!$A$1:$CF$105,ROW($D65),7)&lt;&gt;"",INDEX('CoC Ranking Data'!$A$1:$CF$105,ROW($D65),7),"")</f>
        <v/>
      </c>
      <c r="D65" s="8" t="str">
        <f t="shared" si="0"/>
        <v/>
      </c>
    </row>
    <row r="66" spans="1:4" x14ac:dyDescent="0.25">
      <c r="A66" s="286" t="str">
        <f>IF(INDEX('CoC Ranking Data'!$A$1:$CF$106,ROW($D66),4)&lt;&gt;"",INDEX('CoC Ranking Data'!$A$1:$CF$106,ROW($D66),4),"")</f>
        <v/>
      </c>
      <c r="B66" s="286" t="str">
        <f>IF(INDEX('CoC Ranking Data'!$A$1:$CF$101,ROW($D66),5)&lt;&gt;"",INDEX('CoC Ranking Data'!$A$1:$CF$101,ROW($D66),5),"")</f>
        <v/>
      </c>
      <c r="C66" s="287" t="str">
        <f>IF(INDEX('CoC Ranking Data'!$A$1:$CF$105,ROW($D66),7)&lt;&gt;"",INDEX('CoC Ranking Data'!$A$1:$CF$105,ROW($D66),7),"")</f>
        <v/>
      </c>
      <c r="D66" s="8" t="str">
        <f t="shared" si="0"/>
        <v/>
      </c>
    </row>
    <row r="67" spans="1:4" x14ac:dyDescent="0.25">
      <c r="A67" s="286" t="str">
        <f>IF(INDEX('CoC Ranking Data'!$A$1:$CF$106,ROW($D67),4)&lt;&gt;"",INDEX('CoC Ranking Data'!$A$1:$CF$106,ROW($D67),4),"")</f>
        <v/>
      </c>
      <c r="B67" s="286" t="str">
        <f>IF(INDEX('CoC Ranking Data'!$A$1:$CF$101,ROW($D67),5)&lt;&gt;"",INDEX('CoC Ranking Data'!$A$1:$CF$101,ROW($D67),5),"")</f>
        <v/>
      </c>
      <c r="C67" s="287" t="str">
        <f>IF(INDEX('CoC Ranking Data'!$A$1:$CF$105,ROW($D67),7)&lt;&gt;"",INDEX('CoC Ranking Data'!$A$1:$CF$105,ROW($D67),7),"")</f>
        <v/>
      </c>
      <c r="D67" s="8" t="str">
        <f t="shared" si="0"/>
        <v/>
      </c>
    </row>
    <row r="68" spans="1:4" x14ac:dyDescent="0.25">
      <c r="A68" s="286" t="str">
        <f>IF(INDEX('CoC Ranking Data'!$A$1:$CF$106,ROW($D68),4)&lt;&gt;"",INDEX('CoC Ranking Data'!$A$1:$CF$106,ROW($D68),4),"")</f>
        <v/>
      </c>
      <c r="B68" s="286" t="str">
        <f>IF(INDEX('CoC Ranking Data'!$A$1:$CF$101,ROW($D68),5)&lt;&gt;"",INDEX('CoC Ranking Data'!$A$1:$CF$101,ROW($D68),5),"")</f>
        <v/>
      </c>
      <c r="C68" s="287" t="str">
        <f>IF(INDEX('CoC Ranking Data'!$A$1:$CF$105,ROW($D68),7)&lt;&gt;"",INDEX('CoC Ranking Data'!$A$1:$CF$105,ROW($D68),7),"")</f>
        <v/>
      </c>
      <c r="D68" s="8" t="str">
        <f t="shared" si="0"/>
        <v/>
      </c>
    </row>
    <row r="69" spans="1:4" x14ac:dyDescent="0.25">
      <c r="A69" s="286" t="str">
        <f>IF(INDEX('CoC Ranking Data'!$A$1:$CF$106,ROW($D69),4)&lt;&gt;"",INDEX('CoC Ranking Data'!$A$1:$CF$106,ROW($D69),4),"")</f>
        <v/>
      </c>
      <c r="B69" s="286" t="str">
        <f>IF(INDEX('CoC Ranking Data'!$A$1:$CF$101,ROW($D69),5)&lt;&gt;"",INDEX('CoC Ranking Data'!$A$1:$CF$101,ROW($D69),5),"")</f>
        <v/>
      </c>
      <c r="C69" s="287" t="str">
        <f>IF(INDEX('CoC Ranking Data'!$A$1:$CF$105,ROW($D69),7)&lt;&gt;"",INDEX('CoC Ranking Data'!$A$1:$CF$105,ROW($D69),7),"")</f>
        <v/>
      </c>
      <c r="D69" s="8" t="str">
        <f t="shared" si="0"/>
        <v/>
      </c>
    </row>
    <row r="70" spans="1:4" x14ac:dyDescent="0.25">
      <c r="A70" s="286" t="str">
        <f>IF(INDEX('CoC Ranking Data'!$A$1:$CF$106,ROW($D70),4)&lt;&gt;"",INDEX('CoC Ranking Data'!$A$1:$CF$106,ROW($D70),4),"")</f>
        <v/>
      </c>
      <c r="B70" s="286" t="str">
        <f>IF(INDEX('CoC Ranking Data'!$A$1:$CF$101,ROW($D70),5)&lt;&gt;"",INDEX('CoC Ranking Data'!$A$1:$CF$101,ROW($D70),5),"")</f>
        <v/>
      </c>
      <c r="C70" s="287" t="str">
        <f>IF(INDEX('CoC Ranking Data'!$A$1:$CF$105,ROW($D70),7)&lt;&gt;"",INDEX('CoC Ranking Data'!$A$1:$CF$105,ROW($D70),7),"")</f>
        <v/>
      </c>
      <c r="D70" s="8" t="str">
        <f t="shared" si="0"/>
        <v/>
      </c>
    </row>
    <row r="71" spans="1:4" x14ac:dyDescent="0.25">
      <c r="A71" s="286" t="str">
        <f>IF(INDEX('CoC Ranking Data'!$A$1:$CF$106,ROW($D71),4)&lt;&gt;"",INDEX('CoC Ranking Data'!$A$1:$CF$106,ROW($D71),4),"")</f>
        <v/>
      </c>
      <c r="B71" s="286" t="str">
        <f>IF(INDEX('CoC Ranking Data'!$A$1:$CF$101,ROW($D71),5)&lt;&gt;"",INDEX('CoC Ranking Data'!$A$1:$CF$101,ROW($D71),5),"")</f>
        <v/>
      </c>
      <c r="C71" s="287" t="str">
        <f>IF(INDEX('CoC Ranking Data'!$A$1:$CF$105,ROW($D71),7)&lt;&gt;"",INDEX('CoC Ranking Data'!$A$1:$CF$105,ROW($D71),7),"")</f>
        <v/>
      </c>
      <c r="D71" s="8" t="str">
        <f t="shared" si="0"/>
        <v/>
      </c>
    </row>
    <row r="72" spans="1:4" x14ac:dyDescent="0.25">
      <c r="A72" s="286" t="str">
        <f>IF(INDEX('CoC Ranking Data'!$A$1:$CF$106,ROW($D72),4)&lt;&gt;"",INDEX('CoC Ranking Data'!$A$1:$CF$106,ROW($D72),4),"")</f>
        <v/>
      </c>
      <c r="B72" s="286" t="str">
        <f>IF(INDEX('CoC Ranking Data'!$A$1:$CF$101,ROW($D72),5)&lt;&gt;"",INDEX('CoC Ranking Data'!$A$1:$CF$101,ROW($D72),5),"")</f>
        <v/>
      </c>
      <c r="C72" s="287" t="str">
        <f>IF(INDEX('CoC Ranking Data'!$A$1:$CF$105,ROW($D72),7)&lt;&gt;"",INDEX('CoC Ranking Data'!$A$1:$CF$105,ROW($D72),7),"")</f>
        <v/>
      </c>
      <c r="D72" s="8" t="str">
        <f t="shared" si="0"/>
        <v/>
      </c>
    </row>
    <row r="73" spans="1:4" x14ac:dyDescent="0.25">
      <c r="A73" s="286" t="str">
        <f>IF(INDEX('CoC Ranking Data'!$A$1:$CF$106,ROW($D73),4)&lt;&gt;"",INDEX('CoC Ranking Data'!$A$1:$CF$106,ROW($D73),4),"")</f>
        <v/>
      </c>
      <c r="B73" s="286" t="str">
        <f>IF(INDEX('CoC Ranking Data'!$A$1:$CF$101,ROW($D73),5)&lt;&gt;"",INDEX('CoC Ranking Data'!$A$1:$CF$101,ROW($D73),5),"")</f>
        <v/>
      </c>
      <c r="C73" s="287" t="str">
        <f>IF(INDEX('CoC Ranking Data'!$A$1:$CF$105,ROW($D73),7)&lt;&gt;"",INDEX('CoC Ranking Data'!$A$1:$CF$105,ROW($D73),7),"")</f>
        <v/>
      </c>
      <c r="D73" s="8" t="str">
        <f t="shared" si="0"/>
        <v/>
      </c>
    </row>
    <row r="74" spans="1:4" x14ac:dyDescent="0.25">
      <c r="A74" s="286" t="str">
        <f>IF(INDEX('CoC Ranking Data'!$A$1:$CF$106,ROW($D74),4)&lt;&gt;"",INDEX('CoC Ranking Data'!$A$1:$CF$106,ROW($D74),4),"")</f>
        <v/>
      </c>
      <c r="B74" s="286" t="str">
        <f>IF(INDEX('CoC Ranking Data'!$A$1:$CF$101,ROW($D74),5)&lt;&gt;"",INDEX('CoC Ranking Data'!$A$1:$CF$101,ROW($D74),5),"")</f>
        <v/>
      </c>
      <c r="C74" s="287" t="str">
        <f>IF(INDEX('CoC Ranking Data'!$A$1:$CF$105,ROW($D74),7)&lt;&gt;"",INDEX('CoC Ranking Data'!$A$1:$CF$105,ROW($D74),7),"")</f>
        <v/>
      </c>
      <c r="D74" s="8" t="str">
        <f t="shared" ref="D74:D101" si="1">IF(A74&lt;&gt;"", IF(C74="PH",6, IF(C74="PH-RRH", 5, 0)), "")</f>
        <v/>
      </c>
    </row>
    <row r="75" spans="1:4" x14ac:dyDescent="0.25">
      <c r="A75" s="286" t="str">
        <f>IF(INDEX('CoC Ranking Data'!$A$1:$CF$106,ROW($D75),4)&lt;&gt;"",INDEX('CoC Ranking Data'!$A$1:$CF$106,ROW($D75),4),"")</f>
        <v/>
      </c>
      <c r="B75" s="286" t="str">
        <f>IF(INDEX('CoC Ranking Data'!$A$1:$CF$101,ROW($D75),5)&lt;&gt;"",INDEX('CoC Ranking Data'!$A$1:$CF$101,ROW($D75),5),"")</f>
        <v/>
      </c>
      <c r="C75" s="287" t="str">
        <f>IF(INDEX('CoC Ranking Data'!$A$1:$CF$105,ROW($D75),7)&lt;&gt;"",INDEX('CoC Ranking Data'!$A$1:$CF$105,ROW($D75),7),"")</f>
        <v/>
      </c>
      <c r="D75" s="8" t="str">
        <f t="shared" si="1"/>
        <v/>
      </c>
    </row>
    <row r="76" spans="1:4" x14ac:dyDescent="0.25">
      <c r="A76" s="286" t="str">
        <f>IF(INDEX('CoC Ranking Data'!$A$1:$CF$106,ROW($D76),4)&lt;&gt;"",INDEX('CoC Ranking Data'!$A$1:$CF$106,ROW($D76),4),"")</f>
        <v/>
      </c>
      <c r="B76" s="286" t="str">
        <f>IF(INDEX('CoC Ranking Data'!$A$1:$CF$101,ROW($D76),5)&lt;&gt;"",INDEX('CoC Ranking Data'!$A$1:$CF$101,ROW($D76),5),"")</f>
        <v/>
      </c>
      <c r="C76" s="287" t="str">
        <f>IF(INDEX('CoC Ranking Data'!$A$1:$CF$105,ROW($D76),7)&lt;&gt;"",INDEX('CoC Ranking Data'!$A$1:$CF$105,ROW($D76),7),"")</f>
        <v/>
      </c>
      <c r="D76" s="8" t="str">
        <f t="shared" si="1"/>
        <v/>
      </c>
    </row>
    <row r="77" spans="1:4" x14ac:dyDescent="0.25">
      <c r="A77" s="286" t="str">
        <f>IF(INDEX('CoC Ranking Data'!$A$1:$CF$106,ROW($D77),4)&lt;&gt;"",INDEX('CoC Ranking Data'!$A$1:$CF$106,ROW($D77),4),"")</f>
        <v/>
      </c>
      <c r="B77" s="286" t="str">
        <f>IF(INDEX('CoC Ranking Data'!$A$1:$CF$101,ROW($D77),5)&lt;&gt;"",INDEX('CoC Ranking Data'!$A$1:$CF$101,ROW($D77),5),"")</f>
        <v/>
      </c>
      <c r="C77" s="287" t="str">
        <f>IF(INDEX('CoC Ranking Data'!$A$1:$CF$105,ROW($D77),7)&lt;&gt;"",INDEX('CoC Ranking Data'!$A$1:$CF$105,ROW($D77),7),"")</f>
        <v/>
      </c>
      <c r="D77" s="8" t="str">
        <f t="shared" si="1"/>
        <v/>
      </c>
    </row>
    <row r="78" spans="1:4" x14ac:dyDescent="0.25">
      <c r="A78" s="286" t="str">
        <f>IF(INDEX('CoC Ranking Data'!$A$1:$CF$106,ROW($D78),4)&lt;&gt;"",INDEX('CoC Ranking Data'!$A$1:$CF$106,ROW($D78),4),"")</f>
        <v/>
      </c>
      <c r="B78" s="286" t="str">
        <f>IF(INDEX('CoC Ranking Data'!$A$1:$CF$101,ROW($D78),5)&lt;&gt;"",INDEX('CoC Ranking Data'!$A$1:$CF$101,ROW($D78),5),"")</f>
        <v/>
      </c>
      <c r="C78" s="287" t="str">
        <f>IF(INDEX('CoC Ranking Data'!$A$1:$CF$105,ROW($D78),7)&lt;&gt;"",INDEX('CoC Ranking Data'!$A$1:$CF$105,ROW($D78),7),"")</f>
        <v/>
      </c>
      <c r="D78" s="8" t="str">
        <f t="shared" si="1"/>
        <v/>
      </c>
    </row>
    <row r="79" spans="1:4" x14ac:dyDescent="0.25">
      <c r="A79" s="286" t="str">
        <f>IF(INDEX('CoC Ranking Data'!$A$1:$CF$106,ROW($D79),4)&lt;&gt;"",INDEX('CoC Ranking Data'!$A$1:$CF$106,ROW($D79),4),"")</f>
        <v/>
      </c>
      <c r="B79" s="286" t="str">
        <f>IF(INDEX('CoC Ranking Data'!$A$1:$CF$101,ROW($D79),5)&lt;&gt;"",INDEX('CoC Ranking Data'!$A$1:$CF$101,ROW($D79),5),"")</f>
        <v/>
      </c>
      <c r="C79" s="287" t="str">
        <f>IF(INDEX('CoC Ranking Data'!$A$1:$CF$105,ROW($D79),7)&lt;&gt;"",INDEX('CoC Ranking Data'!$A$1:$CF$105,ROW($D79),7),"")</f>
        <v/>
      </c>
      <c r="D79" s="8" t="str">
        <f t="shared" si="1"/>
        <v/>
      </c>
    </row>
    <row r="80" spans="1:4" x14ac:dyDescent="0.25">
      <c r="A80" s="286" t="str">
        <f>IF(INDEX('CoC Ranking Data'!$A$1:$CF$106,ROW($D80),4)&lt;&gt;"",INDEX('CoC Ranking Data'!$A$1:$CF$106,ROW($D80),4),"")</f>
        <v/>
      </c>
      <c r="B80" s="286" t="str">
        <f>IF(INDEX('CoC Ranking Data'!$A$1:$CF$101,ROW($D80),5)&lt;&gt;"",INDEX('CoC Ranking Data'!$A$1:$CF$101,ROW($D80),5),"")</f>
        <v/>
      </c>
      <c r="C80" s="287" t="str">
        <f>IF(INDEX('CoC Ranking Data'!$A$1:$CF$105,ROW($D80),7)&lt;&gt;"",INDEX('CoC Ranking Data'!$A$1:$CF$105,ROW($D80),7),"")</f>
        <v/>
      </c>
      <c r="D80" s="8" t="str">
        <f t="shared" si="1"/>
        <v/>
      </c>
    </row>
    <row r="81" spans="1:4" x14ac:dyDescent="0.25">
      <c r="A81" s="286" t="str">
        <f>IF(INDEX('CoC Ranking Data'!$A$1:$CF$106,ROW($D81),4)&lt;&gt;"",INDEX('CoC Ranking Data'!$A$1:$CF$106,ROW($D81),4),"")</f>
        <v/>
      </c>
      <c r="B81" s="286" t="str">
        <f>IF(INDEX('CoC Ranking Data'!$A$1:$CF$101,ROW($D81),5)&lt;&gt;"",INDEX('CoC Ranking Data'!$A$1:$CF$101,ROW($D81),5),"")</f>
        <v/>
      </c>
      <c r="C81" s="287" t="str">
        <f>IF(INDEX('CoC Ranking Data'!$A$1:$CF$105,ROW($D81),7)&lt;&gt;"",INDEX('CoC Ranking Data'!$A$1:$CF$105,ROW($D81),7),"")</f>
        <v/>
      </c>
      <c r="D81" s="8" t="str">
        <f t="shared" si="1"/>
        <v/>
      </c>
    </row>
    <row r="82" spans="1:4" x14ac:dyDescent="0.25">
      <c r="A82" s="286" t="str">
        <f>IF(INDEX('CoC Ranking Data'!$A$1:$CF$106,ROW($D82),4)&lt;&gt;"",INDEX('CoC Ranking Data'!$A$1:$CF$106,ROW($D82),4),"")</f>
        <v/>
      </c>
      <c r="B82" s="286" t="str">
        <f>IF(INDEX('CoC Ranking Data'!$A$1:$CF$101,ROW($D82),5)&lt;&gt;"",INDEX('CoC Ranking Data'!$A$1:$CF$101,ROW($D82),5),"")</f>
        <v/>
      </c>
      <c r="C82" s="287" t="str">
        <f>IF(INDEX('CoC Ranking Data'!$A$1:$CF$105,ROW($D82),7)&lt;&gt;"",INDEX('CoC Ranking Data'!$A$1:$CF$105,ROW($D82),7),"")</f>
        <v/>
      </c>
      <c r="D82" s="8" t="str">
        <f t="shared" si="1"/>
        <v/>
      </c>
    </row>
    <row r="83" spans="1:4" x14ac:dyDescent="0.25">
      <c r="A83" s="286" t="str">
        <f>IF(INDEX('CoC Ranking Data'!$A$1:$CF$106,ROW($D83),4)&lt;&gt;"",INDEX('CoC Ranking Data'!$A$1:$CF$106,ROW($D83),4),"")</f>
        <v/>
      </c>
      <c r="B83" s="286" t="str">
        <f>IF(INDEX('CoC Ranking Data'!$A$1:$CF$101,ROW($D83),5)&lt;&gt;"",INDEX('CoC Ranking Data'!$A$1:$CF$101,ROW($D83),5),"")</f>
        <v/>
      </c>
      <c r="C83" s="287" t="str">
        <f>IF(INDEX('CoC Ranking Data'!$A$1:$CF$105,ROW($D83),7)&lt;&gt;"",INDEX('CoC Ranking Data'!$A$1:$CF$105,ROW($D83),7),"")</f>
        <v/>
      </c>
      <c r="D83" s="8" t="str">
        <f t="shared" si="1"/>
        <v/>
      </c>
    </row>
    <row r="84" spans="1:4" x14ac:dyDescent="0.25">
      <c r="A84" s="286" t="str">
        <f>IF(INDEX('CoC Ranking Data'!$A$1:$CF$106,ROW($D84),4)&lt;&gt;"",INDEX('CoC Ranking Data'!$A$1:$CF$106,ROW($D84),4),"")</f>
        <v/>
      </c>
      <c r="B84" s="286" t="str">
        <f>IF(INDEX('CoC Ranking Data'!$A$1:$CF$101,ROW($D84),5)&lt;&gt;"",INDEX('CoC Ranking Data'!$A$1:$CF$101,ROW($D84),5),"")</f>
        <v/>
      </c>
      <c r="C84" s="287" t="str">
        <f>IF(INDEX('CoC Ranking Data'!$A$1:$CF$105,ROW($D84),7)&lt;&gt;"",INDEX('CoC Ranking Data'!$A$1:$CF$105,ROW($D84),7),"")</f>
        <v/>
      </c>
      <c r="D84" s="8" t="str">
        <f t="shared" si="1"/>
        <v/>
      </c>
    </row>
    <row r="85" spans="1:4" x14ac:dyDescent="0.25">
      <c r="A85" s="286" t="str">
        <f>IF(INDEX('CoC Ranking Data'!$A$1:$CF$106,ROW($D85),4)&lt;&gt;"",INDEX('CoC Ranking Data'!$A$1:$CF$106,ROW($D85),4),"")</f>
        <v/>
      </c>
      <c r="B85" s="286" t="str">
        <f>IF(INDEX('CoC Ranking Data'!$A$1:$CF$101,ROW($D85),5)&lt;&gt;"",INDEX('CoC Ranking Data'!$A$1:$CF$101,ROW($D85),5),"")</f>
        <v/>
      </c>
      <c r="C85" s="287" t="str">
        <f>IF(INDEX('CoC Ranking Data'!$A$1:$CF$105,ROW($D85),7)&lt;&gt;"",INDEX('CoC Ranking Data'!$A$1:$CF$105,ROW($D85),7),"")</f>
        <v/>
      </c>
      <c r="D85" s="8" t="str">
        <f t="shared" si="1"/>
        <v/>
      </c>
    </row>
    <row r="86" spans="1:4" x14ac:dyDescent="0.25">
      <c r="A86" s="286" t="str">
        <f>IF(INDEX('CoC Ranking Data'!$A$1:$CF$106,ROW($D86),4)&lt;&gt;"",INDEX('CoC Ranking Data'!$A$1:$CF$106,ROW($D86),4),"")</f>
        <v/>
      </c>
      <c r="B86" s="286" t="str">
        <f>IF(INDEX('CoC Ranking Data'!$A$1:$CF$101,ROW($D86),5)&lt;&gt;"",INDEX('CoC Ranking Data'!$A$1:$CF$101,ROW($D86),5),"")</f>
        <v/>
      </c>
      <c r="C86" s="287" t="str">
        <f>IF(INDEX('CoC Ranking Data'!$A$1:$CF$105,ROW($D86),7)&lt;&gt;"",INDEX('CoC Ranking Data'!$A$1:$CF$105,ROW($D86),7),"")</f>
        <v/>
      </c>
      <c r="D86" s="8" t="str">
        <f t="shared" si="1"/>
        <v/>
      </c>
    </row>
    <row r="87" spans="1:4" x14ac:dyDescent="0.25">
      <c r="A87" s="286" t="str">
        <f>IF(INDEX('CoC Ranking Data'!$A$1:$CF$106,ROW($D87),4)&lt;&gt;"",INDEX('CoC Ranking Data'!$A$1:$CF$106,ROW($D87),4),"")</f>
        <v/>
      </c>
      <c r="B87" s="286" t="str">
        <f>IF(INDEX('CoC Ranking Data'!$A$1:$CF$101,ROW($D87),5)&lt;&gt;"",INDEX('CoC Ranking Data'!$A$1:$CF$101,ROW($D87),5),"")</f>
        <v/>
      </c>
      <c r="C87" s="287" t="str">
        <f>IF(INDEX('CoC Ranking Data'!$A$1:$CF$105,ROW($D87),7)&lt;&gt;"",INDEX('CoC Ranking Data'!$A$1:$CF$105,ROW($D87),7),"")</f>
        <v/>
      </c>
      <c r="D87" s="8" t="str">
        <f t="shared" si="1"/>
        <v/>
      </c>
    </row>
    <row r="88" spans="1:4" x14ac:dyDescent="0.25">
      <c r="A88" s="286" t="str">
        <f>IF(INDEX('CoC Ranking Data'!$A$1:$CF$106,ROW($D88),4)&lt;&gt;"",INDEX('CoC Ranking Data'!$A$1:$CF$106,ROW($D88),4),"")</f>
        <v/>
      </c>
      <c r="B88" s="286" t="str">
        <f>IF(INDEX('CoC Ranking Data'!$A$1:$CF$101,ROW($D88),5)&lt;&gt;"",INDEX('CoC Ranking Data'!$A$1:$CF$101,ROW($D88),5),"")</f>
        <v/>
      </c>
      <c r="C88" s="287" t="str">
        <f>IF(INDEX('CoC Ranking Data'!$A$1:$CF$105,ROW($D88),7)&lt;&gt;"",INDEX('CoC Ranking Data'!$A$1:$CF$105,ROW($D88),7),"")</f>
        <v/>
      </c>
      <c r="D88" s="8" t="str">
        <f t="shared" si="1"/>
        <v/>
      </c>
    </row>
    <row r="89" spans="1:4" x14ac:dyDescent="0.25">
      <c r="A89" s="286" t="str">
        <f>IF(INDEX('CoC Ranking Data'!$A$1:$CF$106,ROW($D89),4)&lt;&gt;"",INDEX('CoC Ranking Data'!$A$1:$CF$106,ROW($D89),4),"")</f>
        <v/>
      </c>
      <c r="B89" s="286" t="str">
        <f>IF(INDEX('CoC Ranking Data'!$A$1:$CF$101,ROW($D89),5)&lt;&gt;"",INDEX('CoC Ranking Data'!$A$1:$CF$101,ROW($D89),5),"")</f>
        <v/>
      </c>
      <c r="C89" s="287" t="str">
        <f>IF(INDEX('CoC Ranking Data'!$A$1:$CF$105,ROW($D89),7)&lt;&gt;"",INDEX('CoC Ranking Data'!$A$1:$CF$105,ROW($D89),7),"")</f>
        <v/>
      </c>
      <c r="D89" s="8" t="str">
        <f t="shared" si="1"/>
        <v/>
      </c>
    </row>
    <row r="90" spans="1:4" x14ac:dyDescent="0.25">
      <c r="A90" s="286" t="str">
        <f>IF(INDEX('CoC Ranking Data'!$A$1:$CF$106,ROW($D90),4)&lt;&gt;"",INDEX('CoC Ranking Data'!$A$1:$CF$106,ROW($D90),4),"")</f>
        <v/>
      </c>
      <c r="B90" s="286" t="str">
        <f>IF(INDEX('CoC Ranking Data'!$A$1:$CF$101,ROW($D90),5)&lt;&gt;"",INDEX('CoC Ranking Data'!$A$1:$CF$101,ROW($D90),5),"")</f>
        <v/>
      </c>
      <c r="C90" s="287" t="str">
        <f>IF(INDEX('CoC Ranking Data'!$A$1:$CF$105,ROW($D90),7)&lt;&gt;"",INDEX('CoC Ranking Data'!$A$1:$CF$105,ROW($D90),7),"")</f>
        <v/>
      </c>
      <c r="D90" s="8" t="str">
        <f t="shared" si="1"/>
        <v/>
      </c>
    </row>
    <row r="91" spans="1:4" x14ac:dyDescent="0.25">
      <c r="A91" s="286" t="str">
        <f>IF(INDEX('CoC Ranking Data'!$A$1:$CF$106,ROW($D91),4)&lt;&gt;"",INDEX('CoC Ranking Data'!$A$1:$CF$106,ROW($D91),4),"")</f>
        <v/>
      </c>
      <c r="B91" s="286" t="str">
        <f>IF(INDEX('CoC Ranking Data'!$A$1:$CF$101,ROW($D91),5)&lt;&gt;"",INDEX('CoC Ranking Data'!$A$1:$CF$101,ROW($D91),5),"")</f>
        <v/>
      </c>
      <c r="C91" s="287" t="str">
        <f>IF(INDEX('CoC Ranking Data'!$A$1:$CF$105,ROW($D91),7)&lt;&gt;"",INDEX('CoC Ranking Data'!$A$1:$CF$105,ROW($D91),7),"")</f>
        <v/>
      </c>
      <c r="D91" s="8" t="str">
        <f t="shared" si="1"/>
        <v/>
      </c>
    </row>
    <row r="92" spans="1:4" x14ac:dyDescent="0.25">
      <c r="A92" s="286" t="str">
        <f>IF(INDEX('CoC Ranking Data'!$A$1:$CF$106,ROW($D92),4)&lt;&gt;"",INDEX('CoC Ranking Data'!$A$1:$CF$106,ROW($D92),4),"")</f>
        <v/>
      </c>
      <c r="B92" s="286" t="str">
        <f>IF(INDEX('CoC Ranking Data'!$A$1:$CF$101,ROW($D92),5)&lt;&gt;"",INDEX('CoC Ranking Data'!$A$1:$CF$101,ROW($D92),5),"")</f>
        <v/>
      </c>
      <c r="C92" s="287" t="str">
        <f>IF(INDEX('CoC Ranking Data'!$A$1:$CF$105,ROW($D92),7)&lt;&gt;"",INDEX('CoC Ranking Data'!$A$1:$CF$105,ROW($D92),7),"")</f>
        <v/>
      </c>
      <c r="D92" s="8" t="str">
        <f t="shared" si="1"/>
        <v/>
      </c>
    </row>
    <row r="93" spans="1:4" x14ac:dyDescent="0.25">
      <c r="A93" s="286" t="str">
        <f>IF(INDEX('CoC Ranking Data'!$A$1:$CF$106,ROW($D93),4)&lt;&gt;"",INDEX('CoC Ranking Data'!$A$1:$CF$106,ROW($D93),4),"")</f>
        <v/>
      </c>
      <c r="B93" s="286" t="str">
        <f>IF(INDEX('CoC Ranking Data'!$A$1:$CF$101,ROW($D93),5)&lt;&gt;"",INDEX('CoC Ranking Data'!$A$1:$CF$101,ROW($D93),5),"")</f>
        <v/>
      </c>
      <c r="C93" s="287" t="str">
        <f>IF(INDEX('CoC Ranking Data'!$A$1:$CF$105,ROW($D93),7)&lt;&gt;"",INDEX('CoC Ranking Data'!$A$1:$CF$105,ROW($D93),7),"")</f>
        <v/>
      </c>
      <c r="D93" s="8" t="str">
        <f t="shared" si="1"/>
        <v/>
      </c>
    </row>
    <row r="94" spans="1:4" x14ac:dyDescent="0.25">
      <c r="A94" s="286" t="str">
        <f>IF(INDEX('CoC Ranking Data'!$A$1:$CF$106,ROW($D94),4)&lt;&gt;"",INDEX('CoC Ranking Data'!$A$1:$CF$106,ROW($D94),4),"")</f>
        <v/>
      </c>
      <c r="B94" s="286" t="str">
        <f>IF(INDEX('CoC Ranking Data'!$A$1:$CF$101,ROW($D94),5)&lt;&gt;"",INDEX('CoC Ranking Data'!$A$1:$CF$101,ROW($D94),5),"")</f>
        <v/>
      </c>
      <c r="C94" s="287" t="str">
        <f>IF(INDEX('CoC Ranking Data'!$A$1:$CF$105,ROW($D94),7)&lt;&gt;"",INDEX('CoC Ranking Data'!$A$1:$CF$105,ROW($D94),7),"")</f>
        <v/>
      </c>
      <c r="D94" s="8" t="str">
        <f t="shared" si="1"/>
        <v/>
      </c>
    </row>
    <row r="95" spans="1:4" x14ac:dyDescent="0.25">
      <c r="A95" s="286" t="str">
        <f>IF(INDEX('CoC Ranking Data'!$A$1:$CF$106,ROW($D95),4)&lt;&gt;"",INDEX('CoC Ranking Data'!$A$1:$CF$106,ROW($D95),4),"")</f>
        <v/>
      </c>
      <c r="B95" s="286" t="str">
        <f>IF(INDEX('CoC Ranking Data'!$A$1:$CF$101,ROW($D95),5)&lt;&gt;"",INDEX('CoC Ranking Data'!$A$1:$CF$101,ROW($D95),5),"")</f>
        <v/>
      </c>
      <c r="C95" s="287" t="str">
        <f>IF(INDEX('CoC Ranking Data'!$A$1:$CF$105,ROW($D95),7)&lt;&gt;"",INDEX('CoC Ranking Data'!$A$1:$CF$105,ROW($D95),7),"")</f>
        <v/>
      </c>
      <c r="D95" s="8" t="str">
        <f t="shared" si="1"/>
        <v/>
      </c>
    </row>
    <row r="96" spans="1:4" x14ac:dyDescent="0.25">
      <c r="A96" s="286" t="str">
        <f>IF(INDEX('CoC Ranking Data'!$A$1:$CF$106,ROW($D96),4)&lt;&gt;"",INDEX('CoC Ranking Data'!$A$1:$CF$106,ROW($D96),4),"")</f>
        <v/>
      </c>
      <c r="B96" s="286" t="str">
        <f>IF(INDEX('CoC Ranking Data'!$A$1:$CF$101,ROW($D96),5)&lt;&gt;"",INDEX('CoC Ranking Data'!$A$1:$CF$101,ROW($D96),5),"")</f>
        <v/>
      </c>
      <c r="C96" s="287" t="str">
        <f>IF(INDEX('CoC Ranking Data'!$A$1:$CF$105,ROW($D96),7)&lt;&gt;"",INDEX('CoC Ranking Data'!$A$1:$CF$105,ROW($D96),7),"")</f>
        <v/>
      </c>
      <c r="D96" s="8" t="str">
        <f t="shared" si="1"/>
        <v/>
      </c>
    </row>
    <row r="97" spans="1:4" x14ac:dyDescent="0.25">
      <c r="A97" s="286" t="str">
        <f>IF(INDEX('CoC Ranking Data'!$A$1:$CF$106,ROW($D97),4)&lt;&gt;"",INDEX('CoC Ranking Data'!$A$1:$CF$106,ROW($D97),4),"")</f>
        <v/>
      </c>
      <c r="B97" s="286" t="str">
        <f>IF(INDEX('CoC Ranking Data'!$A$1:$CF$101,ROW($D97),5)&lt;&gt;"",INDEX('CoC Ranking Data'!$A$1:$CF$101,ROW($D97),5),"")</f>
        <v/>
      </c>
      <c r="C97" s="287" t="str">
        <f>IF(INDEX('CoC Ranking Data'!$A$1:$CF$105,ROW($D97),7)&lt;&gt;"",INDEX('CoC Ranking Data'!$A$1:$CF$105,ROW($D97),7),"")</f>
        <v/>
      </c>
      <c r="D97" s="8" t="str">
        <f t="shared" si="1"/>
        <v/>
      </c>
    </row>
    <row r="98" spans="1:4" x14ac:dyDescent="0.25">
      <c r="A98" s="286" t="str">
        <f>IF(INDEX('CoC Ranking Data'!$A$1:$CF$106,ROW($D98),4)&lt;&gt;"",INDEX('CoC Ranking Data'!$A$1:$CF$106,ROW($D98),4),"")</f>
        <v/>
      </c>
      <c r="B98" s="286" t="str">
        <f>IF(INDEX('CoC Ranking Data'!$A$1:$CF$101,ROW($D98),5)&lt;&gt;"",INDEX('CoC Ranking Data'!$A$1:$CF$101,ROW($D98),5),"")</f>
        <v/>
      </c>
      <c r="C98" s="287" t="str">
        <f>IF(INDEX('CoC Ranking Data'!$A$1:$CF$105,ROW($D98),7)&lt;&gt;"",INDEX('CoC Ranking Data'!$A$1:$CF$105,ROW($D98),7),"")</f>
        <v/>
      </c>
      <c r="D98" s="8" t="str">
        <f t="shared" si="1"/>
        <v/>
      </c>
    </row>
    <row r="99" spans="1:4" x14ac:dyDescent="0.25">
      <c r="A99" s="286" t="str">
        <f>IF(INDEX('CoC Ranking Data'!$A$1:$CF$106,ROW($D99),4)&lt;&gt;"",INDEX('CoC Ranking Data'!$A$1:$CF$106,ROW($D99),4),"")</f>
        <v/>
      </c>
      <c r="B99" s="286" t="str">
        <f>IF(INDEX('CoC Ranking Data'!$A$1:$CF$101,ROW($D99),5)&lt;&gt;"",INDEX('CoC Ranking Data'!$A$1:$CF$101,ROW($D99),5),"")</f>
        <v/>
      </c>
      <c r="C99" s="287" t="str">
        <f>IF(INDEX('CoC Ranking Data'!$A$1:$CF$105,ROW($D99),7)&lt;&gt;"",INDEX('CoC Ranking Data'!$A$1:$CF$105,ROW($D99),7),"")</f>
        <v/>
      </c>
      <c r="D99" s="8" t="str">
        <f t="shared" si="1"/>
        <v/>
      </c>
    </row>
    <row r="100" spans="1:4" x14ac:dyDescent="0.25">
      <c r="A100" s="286" t="str">
        <f>IF(INDEX('CoC Ranking Data'!$A$1:$CF$106,ROW($D100),4)&lt;&gt;"",INDEX('CoC Ranking Data'!$A$1:$CF$106,ROW($D100),4),"")</f>
        <v/>
      </c>
      <c r="B100" s="286" t="str">
        <f>IF(INDEX('CoC Ranking Data'!$A$1:$CF$101,ROW($D100),5)&lt;&gt;"",INDEX('CoC Ranking Data'!$A$1:$CF$101,ROW($D100),5),"")</f>
        <v/>
      </c>
      <c r="C100" s="287" t="str">
        <f>IF(INDEX('CoC Ranking Data'!$A$1:$CF$105,ROW($D100),7)&lt;&gt;"",INDEX('CoC Ranking Data'!$A$1:$CF$105,ROW($D100),7),"")</f>
        <v/>
      </c>
      <c r="D100" s="8" t="str">
        <f t="shared" si="1"/>
        <v/>
      </c>
    </row>
    <row r="101" spans="1:4" x14ac:dyDescent="0.25">
      <c r="A101" s="286" t="str">
        <f>IF(INDEX('CoC Ranking Data'!$A$1:$CF$106,ROW($D101),4)&lt;&gt;"",INDEX('CoC Ranking Data'!$A$1:$CF$106,ROW($D101),4),"")</f>
        <v/>
      </c>
      <c r="B101" s="286" t="str">
        <f>IF(INDEX('CoC Ranking Data'!$A$1:$CF$101,ROW($D101),5)&lt;&gt;"",INDEX('CoC Ranking Data'!$A$1:$CF$101,ROW($D101),5),"")</f>
        <v/>
      </c>
      <c r="C101" s="287" t="str">
        <f>IF(INDEX('CoC Ranking Data'!$A$1:$CF$105,ROW($D101),7)&lt;&gt;"",INDEX('CoC Ranking Data'!$A$1:$CF$105,ROW($D101),7),"")</f>
        <v/>
      </c>
      <c r="D101" s="8" t="str">
        <f t="shared" si="1"/>
        <v/>
      </c>
    </row>
  </sheetData>
  <sheetProtection algorithmName="SHA-512" hashValue="moXszYsN3gvMk2kT8H+usFAKbcZNESKSBGKJME3YqXGZlMmtFLw13EZu1BuqL8vsKzLSRFYzI4TgoJIBrMoC3w==" saltValue="ASJNk+qq7dnzsnRGAuPTnA==" spinCount="100000" sheet="1" objects="1" scenarios="1" selectLockedCells="1"/>
  <autoFilter ref="A8:D8" xr:uid="{00000000-0009-0000-0000-000007000000}">
    <filterColumn colId="0" showButton="0"/>
    <filterColumn colId="1" showButton="0"/>
    <filterColumn colId="2" showButton="0"/>
  </autoFilter>
  <hyperlinks>
    <hyperlink ref="E1" location="'Scoring Chart'!A1" display="Return to Scoring Chart"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A1:F102"/>
  <sheetViews>
    <sheetView showGridLines="0" topLeftCell="B1" workbookViewId="0">
      <selection activeCell="E1" sqref="E1"/>
    </sheetView>
  </sheetViews>
  <sheetFormatPr defaultRowHeight="14.25" x14ac:dyDescent="0.2"/>
  <cols>
    <col min="1" max="1" width="50.7109375" style="331" customWidth="1"/>
    <col min="2" max="2" width="60.7109375" style="331" customWidth="1"/>
    <col min="3" max="3" width="25.7109375" style="13" customWidth="1"/>
    <col min="4" max="4" width="18.85546875" style="13" customWidth="1"/>
    <col min="5" max="5" width="21.42578125" style="13" customWidth="1"/>
    <col min="6" max="6" width="13.7109375" style="13" customWidth="1"/>
    <col min="7" max="16384" width="9.140625" style="13"/>
  </cols>
  <sheetData>
    <row r="1" spans="1:6" ht="15.75" x14ac:dyDescent="0.25">
      <c r="A1" s="332"/>
      <c r="B1" s="344" t="s">
        <v>531</v>
      </c>
      <c r="C1" s="553" t="s">
        <v>373</v>
      </c>
      <c r="E1" s="373" t="s">
        <v>342</v>
      </c>
      <c r="F1" s="373"/>
    </row>
    <row r="2" spans="1:6" customFormat="1" ht="15.75" customHeight="1" x14ac:dyDescent="0.25">
      <c r="A2" s="333"/>
      <c r="B2" s="496" t="s">
        <v>383</v>
      </c>
      <c r="C2" s="552">
        <f>IFERROR(SUMIFS($D$9:$D$102, $D$9:$D$102, "&gt;0")/COUNTIFS($D$9:$D$102, "&gt;0"), "")</f>
        <v>1.9918269230769228</v>
      </c>
      <c r="D2" s="357"/>
      <c r="E2" s="373"/>
    </row>
    <row r="3" spans="1:6" customFormat="1" ht="15.75" customHeight="1" x14ac:dyDescent="0.25">
      <c r="A3" s="333"/>
      <c r="B3" s="471" t="s">
        <v>385</v>
      </c>
      <c r="C3" s="552">
        <f>IFERROR((SUMIFS($D$9:$D$102, $D$9:$D$102, "&gt;0")/COUNTIFS($D$9:$D$102, "&gt;0") + (SUMIFS($D$9:$D$102, $D$9:$D$102, "&gt;0")/COUNTIFS($D$9:$D$102, "&gt;0") * 0.25)), "")</f>
        <v>2.4897836538461533</v>
      </c>
      <c r="D3" s="472" t="s">
        <v>534</v>
      </c>
      <c r="E3" s="373"/>
    </row>
    <row r="4" spans="1:6" customFormat="1" ht="15.75" customHeight="1" x14ac:dyDescent="0.25">
      <c r="A4" s="333"/>
      <c r="B4" s="471" t="s">
        <v>386</v>
      </c>
      <c r="C4" s="552">
        <f>IFERROR((SUMIFS($D$9:$D$102, $D$9:$D$102, "&gt;0")/COUNTIFS($D$9:$D$102, "&gt;0") - (SUMIFS($D$9:$D$102, $D$9:$D$102, "&gt;0")/COUNTIFS($D$9:$D$102, "&gt;0") * 0.25)), "")</f>
        <v>1.493870192307692</v>
      </c>
      <c r="D4" s="472" t="s">
        <v>533</v>
      </c>
      <c r="E4" s="373"/>
    </row>
    <row r="5" spans="1:6" customFormat="1" ht="15.75" customHeight="1" x14ac:dyDescent="0.25">
      <c r="A5" s="333"/>
      <c r="B5" s="471" t="s">
        <v>387</v>
      </c>
      <c r="C5" s="552">
        <f>IFERROR((SUMIFS($D$9:$D$102, $D$9:$D$102, "&gt;0")/COUNTIFS($D$9:$D$102, "&gt;0") - (SUMIFS($D$9:$D$102, $D$9:$D$102, "&gt;0")/COUNTIFS($D$9:$D$102, "&gt;0") * 0.5)), "")</f>
        <v>0.99591346153846139</v>
      </c>
      <c r="D5" s="472" t="s">
        <v>532</v>
      </c>
      <c r="E5" s="373"/>
    </row>
    <row r="6" spans="1:6" customFormat="1" ht="15.75" customHeight="1" x14ac:dyDescent="0.25">
      <c r="A6" s="333"/>
      <c r="B6" s="497" t="s">
        <v>389</v>
      </c>
      <c r="D6" s="357"/>
    </row>
    <row r="7" spans="1:6" ht="15.75" thickBot="1" x14ac:dyDescent="0.3">
      <c r="B7"/>
      <c r="C7"/>
      <c r="D7"/>
      <c r="E7"/>
      <c r="F7"/>
    </row>
    <row r="8" spans="1:6" ht="15" thickBot="1" x14ac:dyDescent="0.25">
      <c r="A8" s="329" t="s">
        <v>2</v>
      </c>
      <c r="B8" s="329" t="s">
        <v>3</v>
      </c>
      <c r="C8" s="291" t="s">
        <v>4</v>
      </c>
      <c r="D8" s="293" t="s">
        <v>260</v>
      </c>
      <c r="E8" s="320" t="s">
        <v>1</v>
      </c>
      <c r="F8" s="514" t="s">
        <v>621</v>
      </c>
    </row>
    <row r="9" spans="1:6" s="14" customFormat="1" ht="12.75" x14ac:dyDescent="0.2">
      <c r="A9" s="286" t="str">
        <f>IF(INDEX('CoC Ranking Data'!$A$1:$CF$106,ROW($E9),4)&lt;&gt;"",INDEX('CoC Ranking Data'!$A$1:$CF$106,ROW($E9),4),"")</f>
        <v>Armstrong County Community Action Agency</v>
      </c>
      <c r="B9" s="286" t="str">
        <f>IF(INDEX('CoC Ranking Data'!$A$1:$CF$106,ROW($E9),5)&lt;&gt;"",INDEX('CoC Ranking Data'!$A$1:$CF$106,ROW($E9),5),"")</f>
        <v>Armstrong County Permanent Supportive Housing Program</v>
      </c>
      <c r="C9" s="287" t="str">
        <f>IF(INDEX('CoC Ranking Data'!$A$1:$CF$106,ROW($E9),7)&lt;&gt;"",INDEX('CoC Ranking Data'!$A$1:$CF$106,ROW($E9),7),"")</f>
        <v>PH</v>
      </c>
      <c r="D9" s="319">
        <f>IF(INDEX('CoC Ranking Data'!$A$1:$CF$106,ROW($E9),54)&lt;&gt;"",INDEX('CoC Ranking Data'!$A$1:$CF$106,ROW($E9),54),"")</f>
        <v>3.11</v>
      </c>
      <c r="E9" s="318">
        <f>IF(AND(A9&lt;&gt;"", D9&lt;&gt;""), IF(D9 &gt;= $C$3, 8 + IF(AND($F9&lt;&gt;"",$F9&gt;0),$F9, 0), IF(AND(D9 &lt; $C$3, D9 &gt;= $C$2), 6 + IF(AND($F9&lt;&gt;"",$F9&gt;0),$F9, 0), IF(AND(D9 &lt; $C$2, D9 &gt;= $C$4), 4 + IF(AND($F9&lt;&gt;"",$F9&gt;0),$F9, 0), IF(AND(D9 &lt; $C$4, D9 &gt;= $C$5), 2 + IF(AND($F9&lt;&gt;"",$F9&gt;0),$F9, 0), 0)))), "")</f>
        <v>8</v>
      </c>
      <c r="F9" s="515"/>
    </row>
    <row r="10" spans="1:6" s="14" customFormat="1" ht="12.75" x14ac:dyDescent="0.2">
      <c r="A10" s="286" t="str">
        <f>IF(INDEX('CoC Ranking Data'!$A$1:$CF$106,ROW($E10),4)&lt;&gt;"",INDEX('CoC Ranking Data'!$A$1:$CF$106,ROW($E10),4),"")</f>
        <v>Armstrong County Community Action Agency</v>
      </c>
      <c r="B10" s="286" t="str">
        <f>IF(INDEX('CoC Ranking Data'!$A$1:$CF$106,ROW($E10),5)&lt;&gt;"",INDEX('CoC Ranking Data'!$A$1:$CF$106,ROW($E10),5),"")</f>
        <v>Armstrong-Fayette Rapid Rehousing Program</v>
      </c>
      <c r="C10" s="287" t="str">
        <f>IF(INDEX('CoC Ranking Data'!$A$1:$CF$106,ROW($E10),7)&lt;&gt;"",INDEX('CoC Ranking Data'!$A$1:$CF$106,ROW($E10),7),"")</f>
        <v>PH-RRH</v>
      </c>
      <c r="D10" s="319">
        <f>IF(INDEX('CoC Ranking Data'!$A$1:$CF$106,ROW($E10),54)&lt;&gt;"",INDEX('CoC Ranking Data'!$A$1:$CF$106,ROW($E10),54),"")</f>
        <v>2</v>
      </c>
      <c r="E10" s="318">
        <f t="shared" ref="E10:E73" si="0">IF(AND(A10&lt;&gt;"", D10&lt;&gt;""), IF(D10 &gt;= $C$3, 8 + IF(AND($F10&lt;&gt;"",$F10&gt;0),$F10, 0), IF(AND(D10 &lt; $C$3, D10 &gt;= $C$2), 6 + IF(AND($F10&lt;&gt;"",$F10&gt;0),$F10, 0), IF(AND(D10 &lt; $C$2, D10 &gt;= $C$4), 4 + IF(AND($F10&lt;&gt;"",$F10&gt;0),$F10, 0), IF(AND(D10 &lt; $C$4, D10 &gt;= $C$5), 2 + IF(AND($F10&lt;&gt;"",$F10&gt;0),$F10, 0), 0)))), "")</f>
        <v>6</v>
      </c>
      <c r="F10" s="515"/>
    </row>
    <row r="11" spans="1:6" s="14" customFormat="1" ht="12.75" x14ac:dyDescent="0.2">
      <c r="A11" s="286" t="str">
        <f>IF(INDEX('CoC Ranking Data'!$A$1:$CF$106,ROW($E11),4)&lt;&gt;"",INDEX('CoC Ranking Data'!$A$1:$CF$106,ROW($E11),4),"")</f>
        <v>Armstrong County Community Action Agency</v>
      </c>
      <c r="B11" s="286" t="str">
        <f>IF(INDEX('CoC Ranking Data'!$A$1:$CF$106,ROW($E11),5)&lt;&gt;"",INDEX('CoC Ranking Data'!$A$1:$CF$106,ROW($E11),5),"")</f>
        <v>Rapid Rehousing Program of Armstrong County</v>
      </c>
      <c r="C11" s="287" t="str">
        <f>IF(INDEX('CoC Ranking Data'!$A$1:$CF$106,ROW($E11),7)&lt;&gt;"",INDEX('CoC Ranking Data'!$A$1:$CF$106,ROW($E11),7),"")</f>
        <v>PH-RRH</v>
      </c>
      <c r="D11" s="319">
        <f>IF(INDEX('CoC Ranking Data'!$A$1:$CF$106,ROW($E11),54)&lt;&gt;"",INDEX('CoC Ranking Data'!$A$1:$CF$106,ROW($E11),54),"")</f>
        <v>2.42</v>
      </c>
      <c r="E11" s="318">
        <f t="shared" si="0"/>
        <v>6</v>
      </c>
      <c r="F11" s="515"/>
    </row>
    <row r="12" spans="1:6" s="14" customFormat="1" ht="12.75" x14ac:dyDescent="0.2">
      <c r="A12" s="286" t="str">
        <f>IF(INDEX('CoC Ranking Data'!$A$1:$CF$106,ROW($E12),4)&lt;&gt;"",INDEX('CoC Ranking Data'!$A$1:$CF$106,ROW($E12),4),"")</f>
        <v>Cameron/Elk Counties Behavioral &amp; Developmental Programs</v>
      </c>
      <c r="B12" s="286" t="str">
        <f>IF(INDEX('CoC Ranking Data'!$A$1:$CF$106,ROW($E12),5)&lt;&gt;"",INDEX('CoC Ranking Data'!$A$1:$CF$106,ROW($E12),5),"")</f>
        <v xml:space="preserve">AHEAD </v>
      </c>
      <c r="C12" s="287" t="str">
        <f>IF(INDEX('CoC Ranking Data'!$A$1:$CF$106,ROW($E12),7)&lt;&gt;"",INDEX('CoC Ranking Data'!$A$1:$CF$106,ROW($E12),7),"")</f>
        <v>PH</v>
      </c>
      <c r="D12" s="319">
        <f>IF(INDEX('CoC Ranking Data'!$A$1:$CF$106,ROW($E12),54)&lt;&gt;"",INDEX('CoC Ranking Data'!$A$1:$CF$106,ROW($E12),54),"")</f>
        <v>1.57</v>
      </c>
      <c r="E12" s="318">
        <f t="shared" si="0"/>
        <v>4</v>
      </c>
      <c r="F12" s="515"/>
    </row>
    <row r="13" spans="1:6" s="14" customFormat="1" ht="12.75" x14ac:dyDescent="0.2">
      <c r="A13" s="286" t="str">
        <f>IF(INDEX('CoC Ranking Data'!$A$1:$CF$106,ROW($E13),4)&lt;&gt;"",INDEX('CoC Ranking Data'!$A$1:$CF$106,ROW($E13),4),"")</f>
        <v>Cameron/Elk Counties Behavioral &amp; Developmental Programs</v>
      </c>
      <c r="B13" s="286" t="str">
        <f>IF(INDEX('CoC Ranking Data'!$A$1:$CF$106,ROW($E13),5)&lt;&gt;"",INDEX('CoC Ranking Data'!$A$1:$CF$106,ROW($E13),5),"")</f>
        <v xml:space="preserve">Home Again </v>
      </c>
      <c r="C13" s="287" t="str">
        <f>IF(INDEX('CoC Ranking Data'!$A$1:$CF$106,ROW($E13),7)&lt;&gt;"",INDEX('CoC Ranking Data'!$A$1:$CF$106,ROW($E13),7),"")</f>
        <v>PH</v>
      </c>
      <c r="D13" s="319">
        <f>IF(INDEX('CoC Ranking Data'!$A$1:$CF$106,ROW($E13),54)&lt;&gt;"",INDEX('CoC Ranking Data'!$A$1:$CF$106,ROW($E13),54),"")</f>
        <v>1.91</v>
      </c>
      <c r="E13" s="318">
        <f t="shared" si="0"/>
        <v>4</v>
      </c>
      <c r="F13" s="515"/>
    </row>
    <row r="14" spans="1:6" s="14" customFormat="1" ht="12.75" x14ac:dyDescent="0.2">
      <c r="A14" s="286" t="str">
        <f>IF(INDEX('CoC Ranking Data'!$A$1:$CF$106,ROW($E14),4)&lt;&gt;"",INDEX('CoC Ranking Data'!$A$1:$CF$106,ROW($E14),4),"")</f>
        <v>CAPSEA, Inc.</v>
      </c>
      <c r="B14" s="286" t="str">
        <f>IF(INDEX('CoC Ranking Data'!$A$1:$CF$106,ROW($E14),5)&lt;&gt;"",INDEX('CoC Ranking Data'!$A$1:$CF$106,ROW($E14),5),"")</f>
        <v>Housing Plus</v>
      </c>
      <c r="C14" s="287" t="str">
        <f>IF(INDEX('CoC Ranking Data'!$A$1:$CF$106,ROW($E14),7)&lt;&gt;"",INDEX('CoC Ranking Data'!$A$1:$CF$106,ROW($E14),7),"")</f>
        <v>PH</v>
      </c>
      <c r="D14" s="319">
        <f>IF(INDEX('CoC Ranking Data'!$A$1:$CF$106,ROW($E14),54)&lt;&gt;"",INDEX('CoC Ranking Data'!$A$1:$CF$106,ROW($E14),54),"")</f>
        <v>1.63</v>
      </c>
      <c r="E14" s="318">
        <f t="shared" si="0"/>
        <v>4</v>
      </c>
      <c r="F14" s="515"/>
    </row>
    <row r="15" spans="1:6" s="14" customFormat="1" ht="12.75" x14ac:dyDescent="0.2">
      <c r="A15" s="286" t="str">
        <f>IF(INDEX('CoC Ranking Data'!$A$1:$CF$106,ROW($E15),4)&lt;&gt;"",INDEX('CoC Ranking Data'!$A$1:$CF$106,ROW($E15),4),"")</f>
        <v>City Mission-Living Stones, Inc.</v>
      </c>
      <c r="B15" s="286" t="str">
        <f>IF(INDEX('CoC Ranking Data'!$A$1:$CF$106,ROW($E15),5)&lt;&gt;"",INDEX('CoC Ranking Data'!$A$1:$CF$106,ROW($E15),5),"")</f>
        <v>Gallatin School Living Centre</v>
      </c>
      <c r="C15" s="287" t="str">
        <f>IF(INDEX('CoC Ranking Data'!$A$1:$CF$106,ROW($E15),7)&lt;&gt;"",INDEX('CoC Ranking Data'!$A$1:$CF$106,ROW($E15),7),"")</f>
        <v>TH</v>
      </c>
      <c r="D15" s="319">
        <f>IF(INDEX('CoC Ranking Data'!$A$1:$CF$106,ROW($E15),54)&lt;&gt;"",INDEX('CoC Ranking Data'!$A$1:$CF$106,ROW($E15),54),"")</f>
        <v>1.8</v>
      </c>
      <c r="E15" s="318">
        <f t="shared" si="0"/>
        <v>4</v>
      </c>
      <c r="F15" s="515"/>
    </row>
    <row r="16" spans="1:6" s="14" customFormat="1" ht="12.75" x14ac:dyDescent="0.2">
      <c r="A16" s="286" t="str">
        <f>IF(INDEX('CoC Ranking Data'!$A$1:$CF$106,ROW($E16),4)&lt;&gt;"",INDEX('CoC Ranking Data'!$A$1:$CF$106,ROW($E16),4),"")</f>
        <v>Community Action, Inc.</v>
      </c>
      <c r="B16" s="286" t="str">
        <f>IF(INDEX('CoC Ranking Data'!$A$1:$CF$106,ROW($E16),5)&lt;&gt;"",INDEX('CoC Ranking Data'!$A$1:$CF$106,ROW($E16),5),"")</f>
        <v>Housing for Homeless and Disabled Persons</v>
      </c>
      <c r="C16" s="287" t="str">
        <f>IF(INDEX('CoC Ranking Data'!$A$1:$CF$106,ROW($E16),7)&lt;&gt;"",INDEX('CoC Ranking Data'!$A$1:$CF$106,ROW($E16),7),"")</f>
        <v>PH</v>
      </c>
      <c r="D16" s="319">
        <f>IF(INDEX('CoC Ranking Data'!$A$1:$CF$106,ROW($E16),54)&lt;&gt;"",INDEX('CoC Ranking Data'!$A$1:$CF$106,ROW($E16),54),"")</f>
        <v>2.82</v>
      </c>
      <c r="E16" s="318">
        <f t="shared" si="0"/>
        <v>8</v>
      </c>
      <c r="F16" s="515"/>
    </row>
    <row r="17" spans="1:6" s="14" customFormat="1" ht="12.75" x14ac:dyDescent="0.2">
      <c r="A17" s="286" t="str">
        <f>IF(INDEX('CoC Ranking Data'!$A$1:$CF$106,ROW($E17),4)&lt;&gt;"",INDEX('CoC Ranking Data'!$A$1:$CF$106,ROW($E17),4),"")</f>
        <v>Community Action, Inc.</v>
      </c>
      <c r="B17" s="286" t="str">
        <f>IF(INDEX('CoC Ranking Data'!$A$1:$CF$106,ROW($E17),5)&lt;&gt;"",INDEX('CoC Ranking Data'!$A$1:$CF$106,ROW($E17),5),"")</f>
        <v>Transitional Housing Project</v>
      </c>
      <c r="C17" s="287" t="str">
        <f>IF(INDEX('CoC Ranking Data'!$A$1:$CF$106,ROW($E17),7)&lt;&gt;"",INDEX('CoC Ranking Data'!$A$1:$CF$106,ROW($E17),7),"")</f>
        <v>TH</v>
      </c>
      <c r="D17" s="319">
        <f>IF(INDEX('CoC Ranking Data'!$A$1:$CF$106,ROW($E17),54)&lt;&gt;"",INDEX('CoC Ranking Data'!$A$1:$CF$106,ROW($E17),54),"")</f>
        <v>2.12</v>
      </c>
      <c r="E17" s="318">
        <f t="shared" si="0"/>
        <v>6</v>
      </c>
      <c r="F17" s="515"/>
    </row>
    <row r="18" spans="1:6" s="14" customFormat="1" ht="12.75" x14ac:dyDescent="0.2">
      <c r="A18" s="286" t="str">
        <f>IF(INDEX('CoC Ranking Data'!$A$1:$CF$106,ROW($E18),4)&lt;&gt;"",INDEX('CoC Ranking Data'!$A$1:$CF$106,ROW($E18),4),"")</f>
        <v>Community Connections of Clearfield/Jefferson</v>
      </c>
      <c r="B18" s="286" t="str">
        <f>IF(INDEX('CoC Ranking Data'!$A$1:$CF$106,ROW($E18),5)&lt;&gt;"",INDEX('CoC Ranking Data'!$A$1:$CF$106,ROW($E18),5),"")</f>
        <v>Housing First FY 2018 Renewal Application Counties</v>
      </c>
      <c r="C18" s="287" t="str">
        <f>IF(INDEX('CoC Ranking Data'!$A$1:$CF$106,ROW($E18),7)&lt;&gt;"",INDEX('CoC Ranking Data'!$A$1:$CF$106,ROW($E18),7),"")</f>
        <v>PH</v>
      </c>
      <c r="D18" s="319">
        <f>IF(INDEX('CoC Ranking Data'!$A$1:$CF$106,ROW($E18),54)&lt;&gt;"",INDEX('CoC Ranking Data'!$A$1:$CF$106,ROW($E18),54),"")</f>
        <v>1.81</v>
      </c>
      <c r="E18" s="318">
        <f t="shared" si="0"/>
        <v>4</v>
      </c>
      <c r="F18" s="515"/>
    </row>
    <row r="19" spans="1:6" s="14" customFormat="1" ht="12.75" x14ac:dyDescent="0.2">
      <c r="A19" s="286" t="str">
        <f>IF(INDEX('CoC Ranking Data'!$A$1:$CF$106,ROW($E19),4)&lt;&gt;"",INDEX('CoC Ranking Data'!$A$1:$CF$106,ROW($E19),4),"")</f>
        <v>Community Services of Venango County, Inc.</v>
      </c>
      <c r="B19" s="286" t="str">
        <f>IF(INDEX('CoC Ranking Data'!$A$1:$CF$106,ROW($E19),5)&lt;&gt;"",INDEX('CoC Ranking Data'!$A$1:$CF$106,ROW($E19),5),"")</f>
        <v>Sycamore Commons</v>
      </c>
      <c r="C19" s="287" t="str">
        <f>IF(INDEX('CoC Ranking Data'!$A$1:$CF$106,ROW($E19),7)&lt;&gt;"",INDEX('CoC Ranking Data'!$A$1:$CF$106,ROW($E19),7),"")</f>
        <v>PH</v>
      </c>
      <c r="D19" s="319">
        <f>IF(INDEX('CoC Ranking Data'!$A$1:$CF$106,ROW($E19),54)&lt;&gt;"",INDEX('CoC Ranking Data'!$A$1:$CF$106,ROW($E19),54),"")</f>
        <v>3.5</v>
      </c>
      <c r="E19" s="318">
        <f t="shared" si="0"/>
        <v>9</v>
      </c>
      <c r="F19" s="515">
        <v>1</v>
      </c>
    </row>
    <row r="20" spans="1:6" s="14" customFormat="1" ht="12.75" x14ac:dyDescent="0.2">
      <c r="A20" s="286" t="str">
        <f>IF(INDEX('CoC Ranking Data'!$A$1:$CF$106,ROW($E20),4)&lt;&gt;"",INDEX('CoC Ranking Data'!$A$1:$CF$106,ROW($E20),4),"")</f>
        <v>Connect, Inc.</v>
      </c>
      <c r="B20" s="286" t="str">
        <f>IF(INDEX('CoC Ranking Data'!$A$1:$CF$106,ROW($E20),5)&lt;&gt;"",INDEX('CoC Ranking Data'!$A$1:$CF$106,ROW($E20),5),"")</f>
        <v>Westmoreland Permanent Supportive Housing Expansion</v>
      </c>
      <c r="C20" s="287" t="str">
        <f>IF(INDEX('CoC Ranking Data'!$A$1:$CF$106,ROW($E20),7)&lt;&gt;"",INDEX('CoC Ranking Data'!$A$1:$CF$106,ROW($E20),7),"")</f>
        <v>PH</v>
      </c>
      <c r="D20" s="319">
        <f>IF(INDEX('CoC Ranking Data'!$A$1:$CF$106,ROW($E20),54)&lt;&gt;"",INDEX('CoC Ranking Data'!$A$1:$CF$106,ROW($E20),54),"")</f>
        <v>1.75</v>
      </c>
      <c r="E20" s="318">
        <f t="shared" si="0"/>
        <v>4</v>
      </c>
      <c r="F20" s="515"/>
    </row>
    <row r="21" spans="1:6" s="14" customFormat="1" ht="12.75" x14ac:dyDescent="0.2">
      <c r="A21" s="286" t="str">
        <f>IF(INDEX('CoC Ranking Data'!$A$1:$CF$106,ROW($E21),4)&lt;&gt;"",INDEX('CoC Ranking Data'!$A$1:$CF$106,ROW($E21),4),"")</f>
        <v>County of Butler, Human Services</v>
      </c>
      <c r="B21" s="286" t="str">
        <f>IF(INDEX('CoC Ranking Data'!$A$1:$CF$106,ROW($E21),5)&lt;&gt;"",INDEX('CoC Ranking Data'!$A$1:$CF$106,ROW($E21),5),"")</f>
        <v>Home Again Butler County</v>
      </c>
      <c r="C21" s="287" t="str">
        <f>IF(INDEX('CoC Ranking Data'!$A$1:$CF$106,ROW($E21),7)&lt;&gt;"",INDEX('CoC Ranking Data'!$A$1:$CF$106,ROW($E21),7),"")</f>
        <v>PH</v>
      </c>
      <c r="D21" s="319">
        <f>IF(INDEX('CoC Ranking Data'!$A$1:$CF$106,ROW($E21),54)&lt;&gt;"",INDEX('CoC Ranking Data'!$A$1:$CF$106,ROW($E21),54),"")</f>
        <v>2.29</v>
      </c>
      <c r="E21" s="318">
        <f t="shared" si="0"/>
        <v>6</v>
      </c>
      <c r="F21" s="515"/>
    </row>
    <row r="22" spans="1:6" s="14" customFormat="1" ht="12.75" x14ac:dyDescent="0.2">
      <c r="A22" s="286" t="str">
        <f>IF(INDEX('CoC Ranking Data'!$A$1:$CF$106,ROW($E22),4)&lt;&gt;"",INDEX('CoC Ranking Data'!$A$1:$CF$106,ROW($E22),4),"")</f>
        <v>County of Butler, Human Services</v>
      </c>
      <c r="B22" s="286" t="str">
        <f>IF(INDEX('CoC Ranking Data'!$A$1:$CF$106,ROW($E22),5)&lt;&gt;"",INDEX('CoC Ranking Data'!$A$1:$CF$106,ROW($E22),5),"")</f>
        <v>HOPE Project</v>
      </c>
      <c r="C22" s="287" t="str">
        <f>IF(INDEX('CoC Ranking Data'!$A$1:$CF$106,ROW($E22),7)&lt;&gt;"",INDEX('CoC Ranking Data'!$A$1:$CF$106,ROW($E22),7),"")</f>
        <v>PH</v>
      </c>
      <c r="D22" s="319">
        <f>IF(INDEX('CoC Ranking Data'!$A$1:$CF$106,ROW($E22),54)&lt;&gt;"",INDEX('CoC Ranking Data'!$A$1:$CF$106,ROW($E22),54),"")</f>
        <v>2.33</v>
      </c>
      <c r="E22" s="318">
        <f t="shared" si="0"/>
        <v>6</v>
      </c>
      <c r="F22" s="515"/>
    </row>
    <row r="23" spans="1:6" s="14" customFormat="1" ht="12.75" x14ac:dyDescent="0.2">
      <c r="A23" s="286" t="str">
        <f>IF(INDEX('CoC Ranking Data'!$A$1:$CF$106,ROW($E23),4)&lt;&gt;"",INDEX('CoC Ranking Data'!$A$1:$CF$106,ROW($E23),4),"")</f>
        <v>County of Butler, Human Services</v>
      </c>
      <c r="B23" s="286" t="str">
        <f>IF(INDEX('CoC Ranking Data'!$A$1:$CF$106,ROW($E23),5)&lt;&gt;"",INDEX('CoC Ranking Data'!$A$1:$CF$106,ROW($E23),5),"")</f>
        <v>Path Transition Age Project</v>
      </c>
      <c r="C23" s="287" t="str">
        <f>IF(INDEX('CoC Ranking Data'!$A$1:$CF$106,ROW($E23),7)&lt;&gt;"",INDEX('CoC Ranking Data'!$A$1:$CF$106,ROW($E23),7),"")</f>
        <v>PH</v>
      </c>
      <c r="D23" s="319">
        <f>IF(INDEX('CoC Ranking Data'!$A$1:$CF$106,ROW($E23),54)&lt;&gt;"",INDEX('CoC Ranking Data'!$A$1:$CF$106,ROW($E23),54),"")</f>
        <v>2.5499999999999998</v>
      </c>
      <c r="E23" s="318">
        <f t="shared" si="0"/>
        <v>8</v>
      </c>
      <c r="F23" s="515"/>
    </row>
    <row r="24" spans="1:6" s="14" customFormat="1" ht="12.75" x14ac:dyDescent="0.2">
      <c r="A24" s="286" t="str">
        <f>IF(INDEX('CoC Ranking Data'!$A$1:$CF$106,ROW($E24),4)&lt;&gt;"",INDEX('CoC Ranking Data'!$A$1:$CF$106,ROW($E24),4),"")</f>
        <v>County of Greene</v>
      </c>
      <c r="B24" s="286" t="str">
        <f>IF(INDEX('CoC Ranking Data'!$A$1:$CF$106,ROW($E24),5)&lt;&gt;"",INDEX('CoC Ranking Data'!$A$1:$CF$106,ROW($E24),5),"")</f>
        <v>Greene County Rapid Rehousing Project</v>
      </c>
      <c r="C24" s="287" t="str">
        <f>IF(INDEX('CoC Ranking Data'!$A$1:$CF$106,ROW($E24),7)&lt;&gt;"",INDEX('CoC Ranking Data'!$A$1:$CF$106,ROW($E24),7),"")</f>
        <v>PH-RRH</v>
      </c>
      <c r="D24" s="319">
        <f>IF(INDEX('CoC Ranking Data'!$A$1:$CF$106,ROW($E24),54)&lt;&gt;"",INDEX('CoC Ranking Data'!$A$1:$CF$106,ROW($E24),54),"")</f>
        <v>1.69</v>
      </c>
      <c r="E24" s="318">
        <f t="shared" si="0"/>
        <v>4</v>
      </c>
      <c r="F24" s="515"/>
    </row>
    <row r="25" spans="1:6" s="14" customFormat="1" ht="12.75" x14ac:dyDescent="0.2">
      <c r="A25" s="286" t="str">
        <f>IF(INDEX('CoC Ranking Data'!$A$1:$CF$106,ROW($E25),4)&lt;&gt;"",INDEX('CoC Ranking Data'!$A$1:$CF$106,ROW($E25),4),"")</f>
        <v>County of Greene</v>
      </c>
      <c r="B25" s="286" t="str">
        <f>IF(INDEX('CoC Ranking Data'!$A$1:$CF$106,ROW($E25),5)&lt;&gt;"",INDEX('CoC Ranking Data'!$A$1:$CF$106,ROW($E25),5),"")</f>
        <v>Greene County Shelter + Care Project</v>
      </c>
      <c r="C25" s="287" t="str">
        <f>IF(INDEX('CoC Ranking Data'!$A$1:$CF$106,ROW($E25),7)&lt;&gt;"",INDEX('CoC Ranking Data'!$A$1:$CF$106,ROW($E25),7),"")</f>
        <v>PH</v>
      </c>
      <c r="D25" s="319">
        <f>IF(INDEX('CoC Ranking Data'!$A$1:$CF$106,ROW($E25),54)&lt;&gt;"",INDEX('CoC Ranking Data'!$A$1:$CF$106,ROW($E25),54),"")</f>
        <v>1.43</v>
      </c>
      <c r="E25" s="318">
        <f t="shared" si="0"/>
        <v>2</v>
      </c>
      <c r="F25" s="515"/>
    </row>
    <row r="26" spans="1:6" s="14" customFormat="1" ht="12.75" x14ac:dyDescent="0.2">
      <c r="A26" s="286" t="str">
        <f>IF(INDEX('CoC Ranking Data'!$A$1:$CF$106,ROW($E26),4)&lt;&gt;"",INDEX('CoC Ranking Data'!$A$1:$CF$106,ROW($E26),4),"")</f>
        <v>County of Greene</v>
      </c>
      <c r="B26" s="286" t="str">
        <f>IF(INDEX('CoC Ranking Data'!$A$1:$CF$106,ROW($E26),5)&lt;&gt;"",INDEX('CoC Ranking Data'!$A$1:$CF$106,ROW($E26),5),"")</f>
        <v>Greene County Supportive Housing Project</v>
      </c>
      <c r="C26" s="287" t="str">
        <f>IF(INDEX('CoC Ranking Data'!$A$1:$CF$106,ROW($E26),7)&lt;&gt;"",INDEX('CoC Ranking Data'!$A$1:$CF$106,ROW($E26),7),"")</f>
        <v>PH</v>
      </c>
      <c r="D26" s="319">
        <f>IF(INDEX('CoC Ranking Data'!$A$1:$CF$106,ROW($E26),54)&lt;&gt;"",INDEX('CoC Ranking Data'!$A$1:$CF$106,ROW($E26),54),"")</f>
        <v>1.3900000000000001</v>
      </c>
      <c r="E26" s="318">
        <f t="shared" si="0"/>
        <v>2</v>
      </c>
      <c r="F26" s="515"/>
    </row>
    <row r="27" spans="1:6" s="14" customFormat="1" ht="12.75" x14ac:dyDescent="0.2">
      <c r="A27" s="286" t="str">
        <f>IF(INDEX('CoC Ranking Data'!$A$1:$CF$106,ROW($E27),4)&lt;&gt;"",INDEX('CoC Ranking Data'!$A$1:$CF$106,ROW($E27),4),"")</f>
        <v>County of Washington</v>
      </c>
      <c r="B27" s="286" t="str">
        <f>IF(INDEX('CoC Ranking Data'!$A$1:$CF$106,ROW($E27),5)&lt;&gt;"",INDEX('CoC Ranking Data'!$A$1:$CF$106,ROW($E27),5),"")</f>
        <v>Crossing Pointe</v>
      </c>
      <c r="C27" s="287" t="str">
        <f>IF(INDEX('CoC Ranking Data'!$A$1:$CF$106,ROW($E27),7)&lt;&gt;"",INDEX('CoC Ranking Data'!$A$1:$CF$106,ROW($E27),7),"")</f>
        <v>PH</v>
      </c>
      <c r="D27" s="319">
        <f>IF(INDEX('CoC Ranking Data'!$A$1:$CF$106,ROW($E27),54)&lt;&gt;"",INDEX('CoC Ranking Data'!$A$1:$CF$106,ROW($E27),54),"")</f>
        <v>2</v>
      </c>
      <c r="E27" s="318">
        <f t="shared" si="0"/>
        <v>6</v>
      </c>
      <c r="F27" s="515"/>
    </row>
    <row r="28" spans="1:6" s="14" customFormat="1" ht="12.75" x14ac:dyDescent="0.2">
      <c r="A28" s="286" t="str">
        <f>IF(INDEX('CoC Ranking Data'!$A$1:$CF$106,ROW($E28),4)&lt;&gt;"",INDEX('CoC Ranking Data'!$A$1:$CF$106,ROW($E28),4),"")</f>
        <v>County of Washington</v>
      </c>
      <c r="B28" s="286" t="str">
        <f>IF(INDEX('CoC Ranking Data'!$A$1:$CF$106,ROW($E28),5)&lt;&gt;"",INDEX('CoC Ranking Data'!$A$1:$CF$106,ROW($E28),5),"")</f>
        <v>Permanent Supportive Housing</v>
      </c>
      <c r="C28" s="287" t="str">
        <f>IF(INDEX('CoC Ranking Data'!$A$1:$CF$106,ROW($E28),7)&lt;&gt;"",INDEX('CoC Ranking Data'!$A$1:$CF$106,ROW($E28),7),"")</f>
        <v>PH</v>
      </c>
      <c r="D28" s="319">
        <f>IF(INDEX('CoC Ranking Data'!$A$1:$CF$106,ROW($E28),54)&lt;&gt;"",INDEX('CoC Ranking Data'!$A$1:$CF$106,ROW($E28),54),"")</f>
        <v>1.95</v>
      </c>
      <c r="E28" s="318">
        <f t="shared" si="0"/>
        <v>4</v>
      </c>
      <c r="F28" s="515"/>
    </row>
    <row r="29" spans="1:6" s="14" customFormat="1" ht="12.75" x14ac:dyDescent="0.2">
      <c r="A29" s="286" t="str">
        <f>IF(INDEX('CoC Ranking Data'!$A$1:$CF$106,ROW($E29),4)&lt;&gt;"",INDEX('CoC Ranking Data'!$A$1:$CF$106,ROW($E29),4),"")</f>
        <v>County of Washington</v>
      </c>
      <c r="B29" s="286" t="str">
        <f>IF(INDEX('CoC Ranking Data'!$A$1:$CF$106,ROW($E29),5)&lt;&gt;"",INDEX('CoC Ranking Data'!$A$1:$CF$106,ROW($E29),5),"")</f>
        <v>Shelter plus Care - Washington City Mission</v>
      </c>
      <c r="C29" s="287" t="str">
        <f>IF(INDEX('CoC Ranking Data'!$A$1:$CF$106,ROW($E29),7)&lt;&gt;"",INDEX('CoC Ranking Data'!$A$1:$CF$106,ROW($E29),7),"")</f>
        <v>PH</v>
      </c>
      <c r="D29" s="319">
        <f>IF(INDEX('CoC Ranking Data'!$A$1:$CF$106,ROW($E29),54)&lt;&gt;"",INDEX('CoC Ranking Data'!$A$1:$CF$106,ROW($E29),54),"")</f>
        <v>2.27</v>
      </c>
      <c r="E29" s="318">
        <f t="shared" si="0"/>
        <v>6</v>
      </c>
      <c r="F29" s="515"/>
    </row>
    <row r="30" spans="1:6" s="14" customFormat="1" ht="12.75" x14ac:dyDescent="0.2">
      <c r="A30" s="286" t="str">
        <f>IF(INDEX('CoC Ranking Data'!$A$1:$CF$106,ROW($E30),4)&lt;&gt;"",INDEX('CoC Ranking Data'!$A$1:$CF$106,ROW($E30),4),"")</f>
        <v>County of Washington</v>
      </c>
      <c r="B30" s="286" t="str">
        <f>IF(INDEX('CoC Ranking Data'!$A$1:$CF$106,ROW($E30),5)&lt;&gt;"",INDEX('CoC Ranking Data'!$A$1:$CF$106,ROW($E30),5),"")</f>
        <v>Shelter plus Care I</v>
      </c>
      <c r="C30" s="287" t="str">
        <f>IF(INDEX('CoC Ranking Data'!$A$1:$CF$106,ROW($E30),7)&lt;&gt;"",INDEX('CoC Ranking Data'!$A$1:$CF$106,ROW($E30),7),"")</f>
        <v>PH</v>
      </c>
      <c r="D30" s="319">
        <f>IF(INDEX('CoC Ranking Data'!$A$1:$CF$106,ROW($E30),54)&lt;&gt;"",INDEX('CoC Ranking Data'!$A$1:$CF$106,ROW($E30),54),"")</f>
        <v>1.78</v>
      </c>
      <c r="E30" s="318">
        <f t="shared" si="0"/>
        <v>4</v>
      </c>
      <c r="F30" s="515"/>
    </row>
    <row r="31" spans="1:6" s="14" customFormat="1" ht="12.75" x14ac:dyDescent="0.2">
      <c r="A31" s="286" t="str">
        <f>IF(INDEX('CoC Ranking Data'!$A$1:$CF$106,ROW($E31),4)&lt;&gt;"",INDEX('CoC Ranking Data'!$A$1:$CF$106,ROW($E31),4),"")</f>
        <v>County of Washington</v>
      </c>
      <c r="B31" s="286" t="str">
        <f>IF(INDEX('CoC Ranking Data'!$A$1:$CF$106,ROW($E31),5)&lt;&gt;"",INDEX('CoC Ranking Data'!$A$1:$CF$106,ROW($E31),5),"")</f>
        <v>Supportive Living</v>
      </c>
      <c r="C31" s="287" t="str">
        <f>IF(INDEX('CoC Ranking Data'!$A$1:$CF$106,ROW($E31),7)&lt;&gt;"",INDEX('CoC Ranking Data'!$A$1:$CF$106,ROW($E31),7),"")</f>
        <v>PH</v>
      </c>
      <c r="D31" s="319">
        <f>IF(INDEX('CoC Ranking Data'!$A$1:$CF$106,ROW($E31),54)&lt;&gt;"",INDEX('CoC Ranking Data'!$A$1:$CF$106,ROW($E31),54),"")</f>
        <v>2</v>
      </c>
      <c r="E31" s="318">
        <f t="shared" si="0"/>
        <v>6</v>
      </c>
      <c r="F31" s="515"/>
    </row>
    <row r="32" spans="1:6" s="14" customFormat="1" ht="12.75" x14ac:dyDescent="0.2">
      <c r="A32" s="286" t="str">
        <f>IF(INDEX('CoC Ranking Data'!$A$1:$CF$106,ROW($E32),4)&lt;&gt;"",INDEX('CoC Ranking Data'!$A$1:$CF$106,ROW($E32),4),"")</f>
        <v>Crawford County Coalition on Housing Needs, Inc.</v>
      </c>
      <c r="B32" s="286" t="str">
        <f>IF(INDEX('CoC Ranking Data'!$A$1:$CF$106,ROW($E32),5)&lt;&gt;"",INDEX('CoC Ranking Data'!$A$1:$CF$106,ROW($E32),5),"")</f>
        <v>Liberty House Transitional Housing Program</v>
      </c>
      <c r="C32" s="287" t="str">
        <f>IF(INDEX('CoC Ranking Data'!$A$1:$CF$106,ROW($E32),7)&lt;&gt;"",INDEX('CoC Ranking Data'!$A$1:$CF$106,ROW($E32),7),"")</f>
        <v>TH</v>
      </c>
      <c r="D32" s="319">
        <f>IF(INDEX('CoC Ranking Data'!$A$1:$CF$106,ROW($E32),54)&lt;&gt;"",INDEX('CoC Ranking Data'!$A$1:$CF$106,ROW($E32),54),"")</f>
        <v>1.55</v>
      </c>
      <c r="E32" s="318">
        <f t="shared" si="0"/>
        <v>4</v>
      </c>
      <c r="F32" s="515"/>
    </row>
    <row r="33" spans="1:6" s="14" customFormat="1" ht="12.75" x14ac:dyDescent="0.2">
      <c r="A33" s="286" t="str">
        <f>IF(INDEX('CoC Ranking Data'!$A$1:$CF$106,ROW($E33),4)&lt;&gt;"",INDEX('CoC Ranking Data'!$A$1:$CF$106,ROW($E33),4),"")</f>
        <v>Crawford County Commissioners</v>
      </c>
      <c r="B33" s="286" t="str">
        <f>IF(INDEX('CoC Ranking Data'!$A$1:$CF$106,ROW($E33),5)&lt;&gt;"",INDEX('CoC Ranking Data'!$A$1:$CF$106,ROW($E33),5),"")</f>
        <v>Crawford County Shelter plus Care</v>
      </c>
      <c r="C33" s="287" t="str">
        <f>IF(INDEX('CoC Ranking Data'!$A$1:$CF$106,ROW($E33),7)&lt;&gt;"",INDEX('CoC Ranking Data'!$A$1:$CF$106,ROW($E33),7),"")</f>
        <v>PH</v>
      </c>
      <c r="D33" s="319">
        <f>IF(INDEX('CoC Ranking Data'!$A$1:$CF$106,ROW($E33),54)&lt;&gt;"",INDEX('CoC Ranking Data'!$A$1:$CF$106,ROW($E33),54),"")</f>
        <v>1.63</v>
      </c>
      <c r="E33" s="318">
        <f t="shared" si="0"/>
        <v>4</v>
      </c>
      <c r="F33" s="515"/>
    </row>
    <row r="34" spans="1:6" s="14" customFormat="1" ht="12.75" x14ac:dyDescent="0.2">
      <c r="A34" s="286" t="str">
        <f>IF(INDEX('CoC Ranking Data'!$A$1:$CF$106,ROW($E34),4)&lt;&gt;"",INDEX('CoC Ranking Data'!$A$1:$CF$106,ROW($E34),4),"")</f>
        <v>Crawford County Mental Health Awareness Program, Inc.</v>
      </c>
      <c r="B34" s="286" t="str">
        <f>IF(INDEX('CoC Ranking Data'!$A$1:$CF$106,ROW($E34),5)&lt;&gt;"",INDEX('CoC Ranking Data'!$A$1:$CF$106,ROW($E34),5),"")</f>
        <v>CHAPS Fairweather Lodge</v>
      </c>
      <c r="C34" s="287" t="str">
        <f>IF(INDEX('CoC Ranking Data'!$A$1:$CF$106,ROW($E34),7)&lt;&gt;"",INDEX('CoC Ranking Data'!$A$1:$CF$106,ROW($E34),7),"")</f>
        <v>PH</v>
      </c>
      <c r="D34" s="319">
        <f>IF(INDEX('CoC Ranking Data'!$A$1:$CF$106,ROW($E34),54)&lt;&gt;"",INDEX('CoC Ranking Data'!$A$1:$CF$106,ROW($E34),54),"")</f>
        <v>2.25</v>
      </c>
      <c r="E34" s="318">
        <f t="shared" si="0"/>
        <v>6</v>
      </c>
      <c r="F34" s="515"/>
    </row>
    <row r="35" spans="1:6" s="14" customFormat="1" ht="12.75" x14ac:dyDescent="0.2">
      <c r="A35" s="286" t="str">
        <f>IF(INDEX('CoC Ranking Data'!$A$1:$CF$106,ROW($E35),4)&lt;&gt;"",INDEX('CoC Ranking Data'!$A$1:$CF$106,ROW($E35),4),"")</f>
        <v>Crawford County Mental Health Awareness Program, Inc.</v>
      </c>
      <c r="B35" s="286" t="str">
        <f>IF(INDEX('CoC Ranking Data'!$A$1:$CF$106,ROW($E35),5)&lt;&gt;"",INDEX('CoC Ranking Data'!$A$1:$CF$106,ROW($E35),5),"")</f>
        <v xml:space="preserve">CHAPS Family Housing </v>
      </c>
      <c r="C35" s="287" t="str">
        <f>IF(INDEX('CoC Ranking Data'!$A$1:$CF$106,ROW($E35),7)&lt;&gt;"",INDEX('CoC Ranking Data'!$A$1:$CF$106,ROW($E35),7),"")</f>
        <v>PH</v>
      </c>
      <c r="D35" s="319">
        <f>IF(INDEX('CoC Ranking Data'!$A$1:$CF$106,ROW($E35),54)&lt;&gt;"",INDEX('CoC Ranking Data'!$A$1:$CF$106,ROW($E35),54),"")</f>
        <v>1.5</v>
      </c>
      <c r="E35" s="318">
        <f t="shared" si="0"/>
        <v>4</v>
      </c>
      <c r="F35" s="515"/>
    </row>
    <row r="36" spans="1:6" s="14" customFormat="1" ht="12.75" x14ac:dyDescent="0.2">
      <c r="A36" s="286" t="str">
        <f>IF(INDEX('CoC Ranking Data'!$A$1:$CF$106,ROW($E36),4)&lt;&gt;"",INDEX('CoC Ranking Data'!$A$1:$CF$106,ROW($E36),4),"")</f>
        <v>Crawford County Mental Health Awareness Program, Inc.</v>
      </c>
      <c r="B36" s="286" t="str">
        <f>IF(INDEX('CoC Ranking Data'!$A$1:$CF$106,ROW($E36),5)&lt;&gt;"",INDEX('CoC Ranking Data'!$A$1:$CF$106,ROW($E36),5),"")</f>
        <v>Crawford County Housing Advocacy Project</v>
      </c>
      <c r="C36" s="287" t="str">
        <f>IF(INDEX('CoC Ranking Data'!$A$1:$CF$106,ROW($E36),7)&lt;&gt;"",INDEX('CoC Ranking Data'!$A$1:$CF$106,ROW($E36),7),"")</f>
        <v>SSO</v>
      </c>
      <c r="D36" s="319">
        <f>IF(INDEX('CoC Ranking Data'!$A$1:$CF$106,ROW($E36),54)&lt;&gt;"",INDEX('CoC Ranking Data'!$A$1:$CF$106,ROW($E36),54),"")</f>
        <v>1.44</v>
      </c>
      <c r="E36" s="318">
        <f t="shared" si="0"/>
        <v>2</v>
      </c>
      <c r="F36" s="515"/>
    </row>
    <row r="37" spans="1:6" s="14" customFormat="1" ht="12.75" x14ac:dyDescent="0.2">
      <c r="A37" s="286" t="str">
        <f>IF(INDEX('CoC Ranking Data'!$A$1:$CF$106,ROW($E37),4)&lt;&gt;"",INDEX('CoC Ranking Data'!$A$1:$CF$106,ROW($E37),4),"")</f>
        <v>Crawford County Mental Health Awareness Program, Inc.</v>
      </c>
      <c r="B37" s="286" t="str">
        <f>IF(INDEX('CoC Ranking Data'!$A$1:$CF$106,ROW($E37),5)&lt;&gt;"",INDEX('CoC Ranking Data'!$A$1:$CF$106,ROW($E37),5),"")</f>
        <v xml:space="preserve">Housing Now </v>
      </c>
      <c r="C37" s="287" t="str">
        <f>IF(INDEX('CoC Ranking Data'!$A$1:$CF$106,ROW($E37),7)&lt;&gt;"",INDEX('CoC Ranking Data'!$A$1:$CF$106,ROW($E37),7),"")</f>
        <v>PH</v>
      </c>
      <c r="D37" s="319">
        <f>IF(INDEX('CoC Ranking Data'!$A$1:$CF$106,ROW($E37),54)&lt;&gt;"",INDEX('CoC Ranking Data'!$A$1:$CF$106,ROW($E37),54),"")</f>
        <v>1.91</v>
      </c>
      <c r="E37" s="318">
        <f t="shared" si="0"/>
        <v>4</v>
      </c>
      <c r="F37" s="515"/>
    </row>
    <row r="38" spans="1:6" s="14" customFormat="1" ht="12.75" x14ac:dyDescent="0.2">
      <c r="A38" s="286" t="str">
        <f>IF(INDEX('CoC Ranking Data'!$A$1:$CF$106,ROW($E38),4)&lt;&gt;"",INDEX('CoC Ranking Data'!$A$1:$CF$106,ROW($E38),4),"")</f>
        <v>DuBois Housing Authority</v>
      </c>
      <c r="B38" s="286" t="str">
        <f>IF(INDEX('CoC Ranking Data'!$A$1:$CF$106,ROW($E38),5)&lt;&gt;"",INDEX('CoC Ranking Data'!$A$1:$CF$106,ROW($E38),5),"")</f>
        <v>2018 Renewal App - DuBois Housing Authority - Shelter Plus Care 1/2/3/4/5</v>
      </c>
      <c r="C38" s="287" t="str">
        <f>IF(INDEX('CoC Ranking Data'!$A$1:$CF$106,ROW($E38),7)&lt;&gt;"",INDEX('CoC Ranking Data'!$A$1:$CF$106,ROW($E38),7),"")</f>
        <v>PH</v>
      </c>
      <c r="D38" s="319">
        <f>IF(INDEX('CoC Ranking Data'!$A$1:$CF$106,ROW($E38),54)&lt;&gt;"",INDEX('CoC Ranking Data'!$A$1:$CF$106,ROW($E38),54),"")</f>
        <v>1.18</v>
      </c>
      <c r="E38" s="318">
        <f t="shared" si="0"/>
        <v>2</v>
      </c>
      <c r="F38" s="515"/>
    </row>
    <row r="39" spans="1:6" s="14" customFormat="1" ht="12.75" x14ac:dyDescent="0.2">
      <c r="A39" s="286" t="str">
        <f>IF(INDEX('CoC Ranking Data'!$A$1:$CF$106,ROW($E39),4)&lt;&gt;"",INDEX('CoC Ranking Data'!$A$1:$CF$106,ROW($E39),4),"")</f>
        <v>Fayette County Community Action Agency, Inc.</v>
      </c>
      <c r="B39" s="286" t="str">
        <f>IF(INDEX('CoC Ranking Data'!$A$1:$CF$106,ROW($E39),5)&lt;&gt;"",INDEX('CoC Ranking Data'!$A$1:$CF$106,ROW($E39),5),"")</f>
        <v>Fairweather Lodge Supportive Housing</v>
      </c>
      <c r="C39" s="287" t="str">
        <f>IF(INDEX('CoC Ranking Data'!$A$1:$CF$106,ROW($E39),7)&lt;&gt;"",INDEX('CoC Ranking Data'!$A$1:$CF$106,ROW($E39),7),"")</f>
        <v>PH</v>
      </c>
      <c r="D39" s="319">
        <f>IF(INDEX('CoC Ranking Data'!$A$1:$CF$106,ROW($E39),54)&lt;&gt;"",INDEX('CoC Ranking Data'!$A$1:$CF$106,ROW($E39),54),"")</f>
        <v>1.45</v>
      </c>
      <c r="E39" s="318">
        <f t="shared" si="0"/>
        <v>2</v>
      </c>
      <c r="F39" s="515"/>
    </row>
    <row r="40" spans="1:6" s="14" customFormat="1" ht="12.75" x14ac:dyDescent="0.2">
      <c r="A40" s="286" t="str">
        <f>IF(INDEX('CoC Ranking Data'!$A$1:$CF$106,ROW($E40),4)&lt;&gt;"",INDEX('CoC Ranking Data'!$A$1:$CF$106,ROW($E40),4),"")</f>
        <v>Fayette County Community Action Agency, Inc.</v>
      </c>
      <c r="B40" s="286" t="str">
        <f>IF(INDEX('CoC Ranking Data'!$A$1:$CF$106,ROW($E40),5)&lt;&gt;"",INDEX('CoC Ranking Data'!$A$1:$CF$106,ROW($E40),5),"")</f>
        <v>Fayette Apartments</v>
      </c>
      <c r="C40" s="287" t="str">
        <f>IF(INDEX('CoC Ranking Data'!$A$1:$CF$106,ROW($E40),7)&lt;&gt;"",INDEX('CoC Ranking Data'!$A$1:$CF$106,ROW($E40),7),"")</f>
        <v>PH</v>
      </c>
      <c r="D40" s="319">
        <f>IF(INDEX('CoC Ranking Data'!$A$1:$CF$106,ROW($E40),54)&lt;&gt;"",INDEX('CoC Ranking Data'!$A$1:$CF$106,ROW($E40),54),"")</f>
        <v>1.73</v>
      </c>
      <c r="E40" s="318">
        <f t="shared" si="0"/>
        <v>4</v>
      </c>
      <c r="F40" s="515"/>
    </row>
    <row r="41" spans="1:6" s="14" customFormat="1" ht="12.75" x14ac:dyDescent="0.2">
      <c r="A41" s="286" t="str">
        <f>IF(INDEX('CoC Ranking Data'!$A$1:$CF$106,ROW($E41),4)&lt;&gt;"",INDEX('CoC Ranking Data'!$A$1:$CF$106,ROW($E41),4),"")</f>
        <v>Fayette County Community Action Agency, Inc.</v>
      </c>
      <c r="B41" s="286" t="str">
        <f>IF(INDEX('CoC Ranking Data'!$A$1:$CF$106,ROW($E41),5)&lt;&gt;"",INDEX('CoC Ranking Data'!$A$1:$CF$106,ROW($E41),5),"")</f>
        <v>Fayette County Rapid Rehousing</v>
      </c>
      <c r="C41" s="287" t="str">
        <f>IF(INDEX('CoC Ranking Data'!$A$1:$CF$106,ROW($E41),7)&lt;&gt;"",INDEX('CoC Ranking Data'!$A$1:$CF$106,ROW($E41),7),"")</f>
        <v>PH-RRH</v>
      </c>
      <c r="D41" s="319">
        <f>IF(INDEX('CoC Ranking Data'!$A$1:$CF$106,ROW($E41),54)&lt;&gt;"",INDEX('CoC Ranking Data'!$A$1:$CF$106,ROW($E41),54),"")</f>
        <v>1.92</v>
      </c>
      <c r="E41" s="318">
        <f t="shared" si="0"/>
        <v>4</v>
      </c>
      <c r="F41" s="515"/>
    </row>
    <row r="42" spans="1:6" s="14" customFormat="1" ht="12.75" x14ac:dyDescent="0.2">
      <c r="A42" s="286" t="str">
        <f>IF(INDEX('CoC Ranking Data'!$A$1:$CF$106,ROW($E42),4)&lt;&gt;"",INDEX('CoC Ranking Data'!$A$1:$CF$106,ROW($E42),4),"")</f>
        <v>Fayette County Community Action Agency, Inc.</v>
      </c>
      <c r="B42" s="286" t="str">
        <f>IF(INDEX('CoC Ranking Data'!$A$1:$CF$106,ROW($E42),5)&lt;&gt;"",INDEX('CoC Ranking Data'!$A$1:$CF$106,ROW($E42),5),"")</f>
        <v>Lenox Street Apartments</v>
      </c>
      <c r="C42" s="287" t="str">
        <f>IF(INDEX('CoC Ranking Data'!$A$1:$CF$106,ROW($E42),7)&lt;&gt;"",INDEX('CoC Ranking Data'!$A$1:$CF$106,ROW($E42),7),"")</f>
        <v>PH</v>
      </c>
      <c r="D42" s="319">
        <f>IF(INDEX('CoC Ranking Data'!$A$1:$CF$106,ROW($E42),54)&lt;&gt;"",INDEX('CoC Ranking Data'!$A$1:$CF$106,ROW($E42),54),"")</f>
        <v>1.8</v>
      </c>
      <c r="E42" s="318">
        <f t="shared" si="0"/>
        <v>4</v>
      </c>
      <c r="F42" s="515"/>
    </row>
    <row r="43" spans="1:6" s="14" customFormat="1" ht="12.75" x14ac:dyDescent="0.2">
      <c r="A43" s="286" t="str">
        <f>IF(INDEX('CoC Ranking Data'!$A$1:$CF$106,ROW($E43),4)&lt;&gt;"",INDEX('CoC Ranking Data'!$A$1:$CF$106,ROW($E43),4),"")</f>
        <v>Fayette County Community Action Agency, Inc.</v>
      </c>
      <c r="B43" s="286" t="str">
        <f>IF(INDEX('CoC Ranking Data'!$A$1:$CF$106,ROW($E43),5)&lt;&gt;"",INDEX('CoC Ranking Data'!$A$1:$CF$106,ROW($E43),5),"")</f>
        <v>Southwest Regional Rapid Re-Housing Program</v>
      </c>
      <c r="C43" s="287" t="str">
        <f>IF(INDEX('CoC Ranking Data'!$A$1:$CF$106,ROW($E43),7)&lt;&gt;"",INDEX('CoC Ranking Data'!$A$1:$CF$106,ROW($E43),7),"")</f>
        <v>PH-RRH</v>
      </c>
      <c r="D43" s="319">
        <f>IF(INDEX('CoC Ranking Data'!$A$1:$CF$106,ROW($E43),54)&lt;&gt;"",INDEX('CoC Ranking Data'!$A$1:$CF$106,ROW($E43),54),"")</f>
        <v>2.2350000000000003</v>
      </c>
      <c r="E43" s="318">
        <f t="shared" si="0"/>
        <v>6</v>
      </c>
      <c r="F43" s="515"/>
    </row>
    <row r="44" spans="1:6" s="14" customFormat="1" ht="12.75" x14ac:dyDescent="0.2">
      <c r="A44" s="286" t="str">
        <f>IF(INDEX('CoC Ranking Data'!$A$1:$CF$106,ROW($E44),4)&lt;&gt;"",INDEX('CoC Ranking Data'!$A$1:$CF$106,ROW($E44),4),"")</f>
        <v>Housing Authority of the County of Butler</v>
      </c>
      <c r="B44" s="286" t="str">
        <f>IF(INDEX('CoC Ranking Data'!$A$1:$CF$106,ROW($E44),5)&lt;&gt;"",INDEX('CoC Ranking Data'!$A$1:$CF$106,ROW($E44),5),"")</f>
        <v>Franklin Court Chronically Homeless</v>
      </c>
      <c r="C44" s="287" t="str">
        <f>IF(INDEX('CoC Ranking Data'!$A$1:$CF$106,ROW($E44),7)&lt;&gt;"",INDEX('CoC Ranking Data'!$A$1:$CF$106,ROW($E44),7),"")</f>
        <v>PH</v>
      </c>
      <c r="D44" s="319">
        <f>IF(INDEX('CoC Ranking Data'!$A$1:$CF$106,ROW($E44),54)&lt;&gt;"",INDEX('CoC Ranking Data'!$A$1:$CF$106,ROW($E44),54),"")</f>
        <v>2.4</v>
      </c>
      <c r="E44" s="318">
        <f t="shared" si="0"/>
        <v>6</v>
      </c>
      <c r="F44" s="515"/>
    </row>
    <row r="45" spans="1:6" s="14" customFormat="1" ht="12.75" x14ac:dyDescent="0.2">
      <c r="A45" s="286" t="str">
        <f>IF(INDEX('CoC Ranking Data'!$A$1:$CF$106,ROW($E45),4)&lt;&gt;"",INDEX('CoC Ranking Data'!$A$1:$CF$106,ROW($E45),4),"")</f>
        <v>Indiana County Community Action Program, Inc.</v>
      </c>
      <c r="B45" s="286" t="str">
        <f>IF(INDEX('CoC Ranking Data'!$A$1:$CF$106,ROW($E45),5)&lt;&gt;"",INDEX('CoC Ranking Data'!$A$1:$CF$106,ROW($E45),5),"")</f>
        <v>PHD Consolidated</v>
      </c>
      <c r="C45" s="287" t="str">
        <f>IF(INDEX('CoC Ranking Data'!$A$1:$CF$106,ROW($E45),7)&lt;&gt;"",INDEX('CoC Ranking Data'!$A$1:$CF$106,ROW($E45),7),"")</f>
        <v>PH</v>
      </c>
      <c r="D45" s="319">
        <f>IF(INDEX('CoC Ranking Data'!$A$1:$CF$106,ROW($E45),54)&lt;&gt;"",INDEX('CoC Ranking Data'!$A$1:$CF$106,ROW($E45),54),"")</f>
        <v>2.6399999999999997</v>
      </c>
      <c r="E45" s="318">
        <f t="shared" si="0"/>
        <v>8</v>
      </c>
      <c r="F45" s="515"/>
    </row>
    <row r="46" spans="1:6" s="14" customFormat="1" ht="12.75" x14ac:dyDescent="0.2">
      <c r="A46" s="286" t="str">
        <f>IF(INDEX('CoC Ranking Data'!$A$1:$CF$106,ROW($E46),4)&lt;&gt;"",INDEX('CoC Ranking Data'!$A$1:$CF$106,ROW($E46),4),"")</f>
        <v>Lawrence County Social Services, Inc.</v>
      </c>
      <c r="B46" s="286" t="str">
        <f>IF(INDEX('CoC Ranking Data'!$A$1:$CF$106,ROW($E46),5)&lt;&gt;"",INDEX('CoC Ranking Data'!$A$1:$CF$106,ROW($E46),5),"")</f>
        <v>NWRHA</v>
      </c>
      <c r="C46" s="287" t="str">
        <f>IF(INDEX('CoC Ranking Data'!$A$1:$CF$106,ROW($E46),7)&lt;&gt;"",INDEX('CoC Ranking Data'!$A$1:$CF$106,ROW($E46),7),"")</f>
        <v>PH</v>
      </c>
      <c r="D46" s="319">
        <f>IF(INDEX('CoC Ranking Data'!$A$1:$CF$106,ROW($E46),54)&lt;&gt;"",INDEX('CoC Ranking Data'!$A$1:$CF$106,ROW($E46),54),"")</f>
        <v>2</v>
      </c>
      <c r="E46" s="318">
        <f t="shared" si="0"/>
        <v>6</v>
      </c>
      <c r="F46" s="515"/>
    </row>
    <row r="47" spans="1:6" s="14" customFormat="1" ht="12.75" x14ac:dyDescent="0.2">
      <c r="A47" s="286" t="str">
        <f>IF(INDEX('CoC Ranking Data'!$A$1:$CF$106,ROW($E47),4)&lt;&gt;"",INDEX('CoC Ranking Data'!$A$1:$CF$106,ROW($E47),4),"")</f>
        <v>Lawrence County Social Services, Inc.</v>
      </c>
      <c r="B47" s="286" t="str">
        <f>IF(INDEX('CoC Ranking Data'!$A$1:$CF$106,ROW($E47),5)&lt;&gt;"",INDEX('CoC Ranking Data'!$A$1:$CF$106,ROW($E47),5),"")</f>
        <v>NWRHA 2</v>
      </c>
      <c r="C47" s="287" t="str">
        <f>IF(INDEX('CoC Ranking Data'!$A$1:$CF$106,ROW($E47),7)&lt;&gt;"",INDEX('CoC Ranking Data'!$A$1:$CF$106,ROW($E47),7),"")</f>
        <v>PH</v>
      </c>
      <c r="D47" s="319">
        <f>IF(INDEX('CoC Ranking Data'!$A$1:$CF$106,ROW($E47),54)&lt;&gt;"",INDEX('CoC Ranking Data'!$A$1:$CF$106,ROW($E47),54),"")</f>
        <v>1.82</v>
      </c>
      <c r="E47" s="318">
        <f t="shared" si="0"/>
        <v>4</v>
      </c>
      <c r="F47" s="515"/>
    </row>
    <row r="48" spans="1:6" s="14" customFormat="1" ht="12.75" x14ac:dyDescent="0.2">
      <c r="A48" s="286" t="str">
        <f>IF(INDEX('CoC Ranking Data'!$A$1:$CF$106,ROW($E48),4)&lt;&gt;"",INDEX('CoC Ranking Data'!$A$1:$CF$106,ROW($E48),4),"")</f>
        <v>Lawrence County Social Services, Inc.</v>
      </c>
      <c r="B48" s="286" t="str">
        <f>IF(INDEX('CoC Ranking Data'!$A$1:$CF$106,ROW($E48),5)&lt;&gt;"",INDEX('CoC Ranking Data'!$A$1:$CF$106,ROW($E48),5),"")</f>
        <v>SAFE</v>
      </c>
      <c r="C48" s="287" t="str">
        <f>IF(INDEX('CoC Ranking Data'!$A$1:$CF$106,ROW($E48),7)&lt;&gt;"",INDEX('CoC Ranking Data'!$A$1:$CF$106,ROW($E48),7),"")</f>
        <v>SSO</v>
      </c>
      <c r="D48" s="319">
        <f>IF(INDEX('CoC Ranking Data'!$A$1:$CF$106,ROW($E48),54)&lt;&gt;"",INDEX('CoC Ranking Data'!$A$1:$CF$106,ROW($E48),54),"")</f>
        <v>1.68</v>
      </c>
      <c r="E48" s="318">
        <f t="shared" si="0"/>
        <v>4</v>
      </c>
      <c r="F48" s="515"/>
    </row>
    <row r="49" spans="1:6" s="14" customFormat="1" ht="12.75" x14ac:dyDescent="0.2">
      <c r="A49" s="286" t="str">
        <f>IF(INDEX('CoC Ranking Data'!$A$1:$CF$106,ROW($E49),4)&lt;&gt;"",INDEX('CoC Ranking Data'!$A$1:$CF$106,ROW($E49),4),"")</f>
        <v>Lawrence County Social Services, Inc.</v>
      </c>
      <c r="B49" s="286" t="str">
        <f>IF(INDEX('CoC Ranking Data'!$A$1:$CF$106,ROW($E49),5)&lt;&gt;"",INDEX('CoC Ranking Data'!$A$1:$CF$106,ROW($E49),5),"")</f>
        <v>TEAM RRH</v>
      </c>
      <c r="C49" s="287" t="str">
        <f>IF(INDEX('CoC Ranking Data'!$A$1:$CF$106,ROW($E49),7)&lt;&gt;"",INDEX('CoC Ranking Data'!$A$1:$CF$106,ROW($E49),7),"")</f>
        <v>PH-RRH</v>
      </c>
      <c r="D49" s="319">
        <f>IF(INDEX('CoC Ranking Data'!$A$1:$CF$106,ROW($E49),54)&lt;&gt;"",INDEX('CoC Ranking Data'!$A$1:$CF$106,ROW($E49),54),"")</f>
        <v>1</v>
      </c>
      <c r="E49" s="318">
        <f t="shared" si="0"/>
        <v>2</v>
      </c>
      <c r="F49" s="515"/>
    </row>
    <row r="50" spans="1:6" s="14" customFormat="1" ht="12.75" x14ac:dyDescent="0.2">
      <c r="A50" s="286" t="str">
        <f>IF(INDEX('CoC Ranking Data'!$A$1:$CF$106,ROW($E50),4)&lt;&gt;"",INDEX('CoC Ranking Data'!$A$1:$CF$106,ROW($E50),4),"")</f>
        <v>Lawrence County Social Services, Inc.</v>
      </c>
      <c r="B50" s="286" t="str">
        <f>IF(INDEX('CoC Ranking Data'!$A$1:$CF$106,ROW($E50),5)&lt;&gt;"",INDEX('CoC Ranking Data'!$A$1:$CF$106,ROW($E50),5),"")</f>
        <v>Turning Point</v>
      </c>
      <c r="C50" s="287" t="str">
        <f>IF(INDEX('CoC Ranking Data'!$A$1:$CF$106,ROW($E50),7)&lt;&gt;"",INDEX('CoC Ranking Data'!$A$1:$CF$106,ROW($E50),7),"")</f>
        <v>PH</v>
      </c>
      <c r="D50" s="319">
        <f>IF(INDEX('CoC Ranking Data'!$A$1:$CF$106,ROW($E50),54)&lt;&gt;"",INDEX('CoC Ranking Data'!$A$1:$CF$106,ROW($E50),54),"")</f>
        <v>2.38</v>
      </c>
      <c r="E50" s="318">
        <f t="shared" si="0"/>
        <v>6</v>
      </c>
      <c r="F50" s="515"/>
    </row>
    <row r="51" spans="1:6" s="14" customFormat="1" ht="12.75" x14ac:dyDescent="0.2">
      <c r="A51" s="286" t="str">
        <f>IF(INDEX('CoC Ranking Data'!$A$1:$CF$106,ROW($E51),4)&lt;&gt;"",INDEX('CoC Ranking Data'!$A$1:$CF$106,ROW($E51),4),"")</f>
        <v>Lawrence County Social Services, Inc.</v>
      </c>
      <c r="B51" s="286" t="str">
        <f>IF(INDEX('CoC Ranking Data'!$A$1:$CF$106,ROW($E51),5)&lt;&gt;"",INDEX('CoC Ranking Data'!$A$1:$CF$106,ROW($E51),5),"")</f>
        <v>Veterans RRH</v>
      </c>
      <c r="C51" s="287" t="str">
        <f>IF(INDEX('CoC Ranking Data'!$A$1:$CF$106,ROW($E51),7)&lt;&gt;"",INDEX('CoC Ranking Data'!$A$1:$CF$106,ROW($E51),7),"")</f>
        <v>PH-RRH</v>
      </c>
      <c r="D51" s="319">
        <f>IF(INDEX('CoC Ranking Data'!$A$1:$CF$106,ROW($E51),54)&lt;&gt;"",INDEX('CoC Ranking Data'!$A$1:$CF$106,ROW($E51),54),"")</f>
        <v>2</v>
      </c>
      <c r="E51" s="318">
        <f t="shared" si="0"/>
        <v>6</v>
      </c>
      <c r="F51" s="515"/>
    </row>
    <row r="52" spans="1:6" s="14" customFormat="1" ht="12.75" x14ac:dyDescent="0.2">
      <c r="A52" s="286" t="str">
        <f>IF(INDEX('CoC Ranking Data'!$A$1:$CF$106,ROW($E52),4)&lt;&gt;"",INDEX('CoC Ranking Data'!$A$1:$CF$106,ROW($E52),4),"")</f>
        <v>McKean County Redevelopment &amp; Housing Authority</v>
      </c>
      <c r="B52" s="286" t="str">
        <f>IF(INDEX('CoC Ranking Data'!$A$1:$CF$106,ROW($E52),5)&lt;&gt;"",INDEX('CoC Ranking Data'!$A$1:$CF$106,ROW($E52),5),"")</f>
        <v>Northwest RRH</v>
      </c>
      <c r="C52" s="287" t="str">
        <f>IF(INDEX('CoC Ranking Data'!$A$1:$CF$106,ROW($E52),7)&lt;&gt;"",INDEX('CoC Ranking Data'!$A$1:$CF$106,ROW($E52),7),"")</f>
        <v>PH-RRH</v>
      </c>
      <c r="D52" s="319">
        <f>IF(INDEX('CoC Ranking Data'!$A$1:$CF$106,ROW($E52),54)&lt;&gt;"",INDEX('CoC Ranking Data'!$A$1:$CF$106,ROW($E52),54),"")</f>
        <v>1.96</v>
      </c>
      <c r="E52" s="318">
        <f t="shared" si="0"/>
        <v>4</v>
      </c>
      <c r="F52" s="515"/>
    </row>
    <row r="53" spans="1:6" s="14" customFormat="1" ht="12.75" x14ac:dyDescent="0.2">
      <c r="A53" s="286" t="str">
        <f>IF(INDEX('CoC Ranking Data'!$A$1:$CF$106,ROW($E53),4)&lt;&gt;"",INDEX('CoC Ranking Data'!$A$1:$CF$106,ROW($E53),4),"")</f>
        <v>Northern Cambria Community Development Corporation</v>
      </c>
      <c r="B53" s="286" t="str">
        <f>IF(INDEX('CoC Ranking Data'!$A$1:$CF$106,ROW($E53),5)&lt;&gt;"",INDEX('CoC Ranking Data'!$A$1:$CF$106,ROW($E53),5),"")</f>
        <v>Chestnut Street Gardens Renewal Project Application FY 2018</v>
      </c>
      <c r="C53" s="287" t="str">
        <f>IF(INDEX('CoC Ranking Data'!$A$1:$CF$106,ROW($E53),7)&lt;&gt;"",INDEX('CoC Ranking Data'!$A$1:$CF$106,ROW($E53),7),"")</f>
        <v>PH</v>
      </c>
      <c r="D53" s="319">
        <f>IF(INDEX('CoC Ranking Data'!$A$1:$CF$106,ROW($E53),54)&lt;&gt;"",INDEX('CoC Ranking Data'!$A$1:$CF$106,ROW($E53),54),"")</f>
        <v>2</v>
      </c>
      <c r="E53" s="318">
        <f t="shared" si="0"/>
        <v>6</v>
      </c>
      <c r="F53" s="515"/>
    </row>
    <row r="54" spans="1:6" s="14" customFormat="1" ht="12.75" x14ac:dyDescent="0.2">
      <c r="A54" s="286" t="str">
        <f>IF(INDEX('CoC Ranking Data'!$A$1:$CF$106,ROW($E54),4)&lt;&gt;"",INDEX('CoC Ranking Data'!$A$1:$CF$106,ROW($E54),4),"")</f>
        <v>Northern Cambria Community Development Corporation</v>
      </c>
      <c r="B54" s="286" t="str">
        <f>IF(INDEX('CoC Ranking Data'!$A$1:$CF$106,ROW($E54),5)&lt;&gt;"",INDEX('CoC Ranking Data'!$A$1:$CF$106,ROW($E54),5),"")</f>
        <v>Clinton Street Gardens Renewal Project Application FY 2018</v>
      </c>
      <c r="C54" s="287" t="str">
        <f>IF(INDEX('CoC Ranking Data'!$A$1:$CF$106,ROW($E54),7)&lt;&gt;"",INDEX('CoC Ranking Data'!$A$1:$CF$106,ROW($E54),7),"")</f>
        <v>PH</v>
      </c>
      <c r="D54" s="319">
        <f>IF(INDEX('CoC Ranking Data'!$A$1:$CF$106,ROW($E54),54)&lt;&gt;"",INDEX('CoC Ranking Data'!$A$1:$CF$106,ROW($E54),54),"")</f>
        <v>2.4300000000000002</v>
      </c>
      <c r="E54" s="318">
        <f t="shared" si="0"/>
        <v>6</v>
      </c>
      <c r="F54" s="515"/>
    </row>
    <row r="55" spans="1:6" s="14" customFormat="1" ht="12.75" x14ac:dyDescent="0.2">
      <c r="A55" s="286" t="str">
        <f>IF(INDEX('CoC Ranking Data'!$A$1:$CF$106,ROW($E55),4)&lt;&gt;"",INDEX('CoC Ranking Data'!$A$1:$CF$106,ROW($E55),4),"")</f>
        <v>Union Mission of Latrobe, Inc.</v>
      </c>
      <c r="B55" s="286" t="str">
        <f>IF(INDEX('CoC Ranking Data'!$A$1:$CF$106,ROW($E55),5)&lt;&gt;"",INDEX('CoC Ranking Data'!$A$1:$CF$106,ROW($E55),5),"")</f>
        <v>Consolidated Union Mission Permanent Supportive Housing</v>
      </c>
      <c r="C55" s="287" t="str">
        <f>IF(INDEX('CoC Ranking Data'!$A$1:$CF$106,ROW($E55),7)&lt;&gt;"",INDEX('CoC Ranking Data'!$A$1:$CF$106,ROW($E55),7),"")</f>
        <v>PH</v>
      </c>
      <c r="D55" s="319">
        <f>IF(INDEX('CoC Ranking Data'!$A$1:$CF$106,ROW($E55),54)&lt;&gt;"",INDEX('CoC Ranking Data'!$A$1:$CF$106,ROW($E55),54),"")</f>
        <v>2.895</v>
      </c>
      <c r="E55" s="318">
        <f t="shared" si="0"/>
        <v>8</v>
      </c>
      <c r="F55" s="515"/>
    </row>
    <row r="56" spans="1:6" x14ac:dyDescent="0.2">
      <c r="A56" s="286" t="str">
        <f>IF(INDEX('CoC Ranking Data'!$A$1:$CF$106,ROW($E56),4)&lt;&gt;"",INDEX('CoC Ranking Data'!$A$1:$CF$106,ROW($E56),4),"")</f>
        <v>Victim Outreach Intervention Center</v>
      </c>
      <c r="B56" s="286" t="str">
        <f>IF(INDEX('CoC Ranking Data'!$A$1:$CF$106,ROW($E56),5)&lt;&gt;"",INDEX('CoC Ranking Data'!$A$1:$CF$106,ROW($E56),5),"")</f>
        <v>Enduring VOICe</v>
      </c>
      <c r="C56" s="287" t="str">
        <f>IF(INDEX('CoC Ranking Data'!$A$1:$CF$106,ROW($E56),7)&lt;&gt;"",INDEX('CoC Ranking Data'!$A$1:$CF$106,ROW($E56),7),"")</f>
        <v>PH</v>
      </c>
      <c r="D56" s="319">
        <f>IF(INDEX('CoC Ranking Data'!$A$1:$CF$106,ROW($E56),54)&lt;&gt;"",INDEX('CoC Ranking Data'!$A$1:$CF$106,ROW($E56),54),"")</f>
        <v>1.94</v>
      </c>
      <c r="E56" s="318">
        <f t="shared" si="0"/>
        <v>4</v>
      </c>
      <c r="F56" s="515"/>
    </row>
    <row r="57" spans="1:6" x14ac:dyDescent="0.2">
      <c r="A57" s="286" t="str">
        <f>IF(INDEX('CoC Ranking Data'!$A$1:$CF$106,ROW($E57),4)&lt;&gt;"",INDEX('CoC Ranking Data'!$A$1:$CF$106,ROW($E57),4),"")</f>
        <v>Warren-Forest Counties Economic Opportunity Council</v>
      </c>
      <c r="B57" s="286" t="str">
        <f>IF(INDEX('CoC Ranking Data'!$A$1:$CF$106,ROW($E57),5)&lt;&gt;"",INDEX('CoC Ranking Data'!$A$1:$CF$106,ROW($E57),5),"")</f>
        <v>Youngsville Permanent Supportive Housing</v>
      </c>
      <c r="C57" s="287" t="str">
        <f>IF(INDEX('CoC Ranking Data'!$A$1:$CF$106,ROW($E57),7)&lt;&gt;"",INDEX('CoC Ranking Data'!$A$1:$CF$106,ROW($E57),7),"")</f>
        <v>PH</v>
      </c>
      <c r="D57" s="319">
        <f>IF(INDEX('CoC Ranking Data'!$A$1:$CF$106,ROW($E57),54)&lt;&gt;"",INDEX('CoC Ranking Data'!$A$1:$CF$106,ROW($E57),54),"")</f>
        <v>1.75</v>
      </c>
      <c r="E57" s="318">
        <f t="shared" si="0"/>
        <v>4</v>
      </c>
      <c r="F57" s="515"/>
    </row>
    <row r="58" spans="1:6" x14ac:dyDescent="0.2">
      <c r="A58" s="286" t="str">
        <f>IF(INDEX('CoC Ranking Data'!$A$1:$CF$106,ROW($E58),4)&lt;&gt;"",INDEX('CoC Ranking Data'!$A$1:$CF$106,ROW($E58),4),"")</f>
        <v>Westmoreland Community Action</v>
      </c>
      <c r="B58" s="286" t="str">
        <f>IF(INDEX('CoC Ranking Data'!$A$1:$CF$106,ROW($E58),5)&lt;&gt;"",INDEX('CoC Ranking Data'!$A$1:$CF$106,ROW($E58),5),"")</f>
        <v>Consolidated WCA PSH Project FY2018</v>
      </c>
      <c r="C58" s="287" t="str">
        <f>IF(INDEX('CoC Ranking Data'!$A$1:$CF$106,ROW($E58),7)&lt;&gt;"",INDEX('CoC Ranking Data'!$A$1:$CF$106,ROW($E58),7),"")</f>
        <v>PH</v>
      </c>
      <c r="D58" s="319">
        <f>IF(INDEX('CoC Ranking Data'!$A$1:$CF$106,ROW($E58),54)&lt;&gt;"",INDEX('CoC Ranking Data'!$A$1:$CF$106,ROW($E58),54),"")</f>
        <v>2.4249999999999998</v>
      </c>
      <c r="E58" s="318">
        <f t="shared" si="0"/>
        <v>6</v>
      </c>
      <c r="F58" s="515"/>
    </row>
    <row r="59" spans="1:6" x14ac:dyDescent="0.2">
      <c r="A59" s="286" t="str">
        <f>IF(INDEX('CoC Ranking Data'!$A$1:$CF$106,ROW($E59),4)&lt;&gt;"",INDEX('CoC Ranking Data'!$A$1:$CF$106,ROW($E59),4),"")</f>
        <v>Westmoreland Community Action</v>
      </c>
      <c r="B59" s="286" t="str">
        <f>IF(INDEX('CoC Ranking Data'!$A$1:$CF$106,ROW($E59),5)&lt;&gt;"",INDEX('CoC Ranking Data'!$A$1:$CF$106,ROW($E59),5),"")</f>
        <v>WCA PSH for Families 2018</v>
      </c>
      <c r="C59" s="287" t="str">
        <f>IF(INDEX('CoC Ranking Data'!$A$1:$CF$106,ROW($E59),7)&lt;&gt;"",INDEX('CoC Ranking Data'!$A$1:$CF$106,ROW($E59),7),"")</f>
        <v>PH</v>
      </c>
      <c r="D59" s="319">
        <f>IF(INDEX('CoC Ranking Data'!$A$1:$CF$106,ROW($E59),54)&lt;&gt;"",INDEX('CoC Ranking Data'!$A$1:$CF$106,ROW($E59),54),"")</f>
        <v>1.64</v>
      </c>
      <c r="E59" s="318">
        <f t="shared" si="0"/>
        <v>4</v>
      </c>
      <c r="F59" s="515"/>
    </row>
    <row r="60" spans="1:6" x14ac:dyDescent="0.2">
      <c r="A60" s="286" t="str">
        <f>IF(INDEX('CoC Ranking Data'!$A$1:$CF$106,ROW($E60),4)&lt;&gt;"",INDEX('CoC Ranking Data'!$A$1:$CF$106,ROW($E60),4),"")</f>
        <v>Westmoreland Community Action</v>
      </c>
      <c r="B60" s="286" t="str">
        <f>IF(INDEX('CoC Ranking Data'!$A$1:$CF$106,ROW($E60),5)&lt;&gt;"",INDEX('CoC Ranking Data'!$A$1:$CF$106,ROW($E60),5),"")</f>
        <v>WCA PSH-Pittsburgh Street House 2018</v>
      </c>
      <c r="C60" s="287" t="str">
        <f>IF(INDEX('CoC Ranking Data'!$A$1:$CF$106,ROW($E60),7)&lt;&gt;"",INDEX('CoC Ranking Data'!$A$1:$CF$106,ROW($E60),7),"")</f>
        <v>PH</v>
      </c>
      <c r="D60" s="319">
        <f>IF(INDEX('CoC Ranking Data'!$A$1:$CF$106,ROW($E60),54)&lt;&gt;"",INDEX('CoC Ranking Data'!$A$1:$CF$106,ROW($E60),54),"")</f>
        <v>1.9</v>
      </c>
      <c r="E60" s="318">
        <f t="shared" si="0"/>
        <v>4</v>
      </c>
      <c r="F60" s="515"/>
    </row>
    <row r="61" spans="1:6" x14ac:dyDescent="0.2">
      <c r="A61" s="286" t="str">
        <f>IF(INDEX('CoC Ranking Data'!$A$1:$CF$106,ROW($E61),4)&lt;&gt;"",INDEX('CoC Ranking Data'!$A$1:$CF$106,ROW($E61),4),"")</f>
        <v/>
      </c>
      <c r="B61" s="286" t="str">
        <f>IF(INDEX('CoC Ranking Data'!$A$1:$CF$106,ROW($E61),5)&lt;&gt;"",INDEX('CoC Ranking Data'!$A$1:$CF$106,ROW($E61),5),"")</f>
        <v/>
      </c>
      <c r="C61" s="287" t="str">
        <f>IF(INDEX('CoC Ranking Data'!$A$1:$CF$106,ROW($E61),7)&lt;&gt;"",INDEX('CoC Ranking Data'!$A$1:$CF$106,ROW($E61),7),"")</f>
        <v/>
      </c>
      <c r="D61" s="319" t="str">
        <f>IF(INDEX('CoC Ranking Data'!$A$1:$CF$106,ROW($E61),54)&lt;&gt;"",INDEX('CoC Ranking Data'!$A$1:$CF$106,ROW($E61),54),"")</f>
        <v/>
      </c>
      <c r="E61" s="318" t="str">
        <f t="shared" si="0"/>
        <v/>
      </c>
      <c r="F61" s="515"/>
    </row>
    <row r="62" spans="1:6" x14ac:dyDescent="0.2">
      <c r="A62" s="286" t="str">
        <f>IF(INDEX('CoC Ranking Data'!$A$1:$CF$106,ROW($E62),4)&lt;&gt;"",INDEX('CoC Ranking Data'!$A$1:$CF$106,ROW($E62),4),"")</f>
        <v/>
      </c>
      <c r="B62" s="286" t="str">
        <f>IF(INDEX('CoC Ranking Data'!$A$1:$CF$106,ROW($E62),5)&lt;&gt;"",INDEX('CoC Ranking Data'!$A$1:$CF$106,ROW($E62),5),"")</f>
        <v/>
      </c>
      <c r="C62" s="287" t="str">
        <f>IF(INDEX('CoC Ranking Data'!$A$1:$CF$106,ROW($E62),7)&lt;&gt;"",INDEX('CoC Ranking Data'!$A$1:$CF$106,ROW($E62),7),"")</f>
        <v/>
      </c>
      <c r="D62" s="319" t="str">
        <f>IF(INDEX('CoC Ranking Data'!$A$1:$CF$106,ROW($E62),54)&lt;&gt;"",INDEX('CoC Ranking Data'!$A$1:$CF$106,ROW($E62),54),"")</f>
        <v/>
      </c>
      <c r="E62" s="318" t="str">
        <f t="shared" si="0"/>
        <v/>
      </c>
      <c r="F62" s="515"/>
    </row>
    <row r="63" spans="1:6" x14ac:dyDescent="0.2">
      <c r="A63" s="286" t="str">
        <f>IF(INDEX('CoC Ranking Data'!$A$1:$CF$106,ROW($E63),4)&lt;&gt;"",INDEX('CoC Ranking Data'!$A$1:$CF$106,ROW($E63),4),"")</f>
        <v/>
      </c>
      <c r="B63" s="286" t="str">
        <f>IF(INDEX('CoC Ranking Data'!$A$1:$CF$106,ROW($E63),5)&lt;&gt;"",INDEX('CoC Ranking Data'!$A$1:$CF$106,ROW($E63),5),"")</f>
        <v/>
      </c>
      <c r="C63" s="287" t="str">
        <f>IF(INDEX('CoC Ranking Data'!$A$1:$CF$106,ROW($E63),7)&lt;&gt;"",INDEX('CoC Ranking Data'!$A$1:$CF$106,ROW($E63),7),"")</f>
        <v/>
      </c>
      <c r="D63" s="319" t="str">
        <f>IF(INDEX('CoC Ranking Data'!$A$1:$CF$106,ROW($E63),54)&lt;&gt;"",INDEX('CoC Ranking Data'!$A$1:$CF$106,ROW($E63),54),"")</f>
        <v/>
      </c>
      <c r="E63" s="318" t="str">
        <f t="shared" si="0"/>
        <v/>
      </c>
      <c r="F63" s="515"/>
    </row>
    <row r="64" spans="1:6" x14ac:dyDescent="0.2">
      <c r="A64" s="286" t="str">
        <f>IF(INDEX('CoC Ranking Data'!$A$1:$CF$106,ROW($E64),4)&lt;&gt;"",INDEX('CoC Ranking Data'!$A$1:$CF$106,ROW($E64),4),"")</f>
        <v/>
      </c>
      <c r="B64" s="286" t="str">
        <f>IF(INDEX('CoC Ranking Data'!$A$1:$CF$106,ROW($E64),5)&lt;&gt;"",INDEX('CoC Ranking Data'!$A$1:$CF$106,ROW($E64),5),"")</f>
        <v/>
      </c>
      <c r="C64" s="287" t="str">
        <f>IF(INDEX('CoC Ranking Data'!$A$1:$CF$106,ROW($E64),7)&lt;&gt;"",INDEX('CoC Ranking Data'!$A$1:$CF$106,ROW($E64),7),"")</f>
        <v/>
      </c>
      <c r="D64" s="319" t="str">
        <f>IF(INDEX('CoC Ranking Data'!$A$1:$CF$106,ROW($E64),54)&lt;&gt;"",INDEX('CoC Ranking Data'!$A$1:$CF$106,ROW($E64),54),"")</f>
        <v/>
      </c>
      <c r="E64" s="318" t="str">
        <f t="shared" si="0"/>
        <v/>
      </c>
      <c r="F64" s="515"/>
    </row>
    <row r="65" spans="1:6" x14ac:dyDescent="0.2">
      <c r="A65" s="286" t="str">
        <f>IF(INDEX('CoC Ranking Data'!$A$1:$CF$106,ROW($E65),4)&lt;&gt;"",INDEX('CoC Ranking Data'!$A$1:$CF$106,ROW($E65),4),"")</f>
        <v/>
      </c>
      <c r="B65" s="286" t="str">
        <f>IF(INDEX('CoC Ranking Data'!$A$1:$CF$106,ROW($E65),5)&lt;&gt;"",INDEX('CoC Ranking Data'!$A$1:$CF$106,ROW($E65),5),"")</f>
        <v/>
      </c>
      <c r="C65" s="287" t="str">
        <f>IF(INDEX('CoC Ranking Data'!$A$1:$CF$106,ROW($E65),7)&lt;&gt;"",INDEX('CoC Ranking Data'!$A$1:$CF$106,ROW($E65),7),"")</f>
        <v/>
      </c>
      <c r="D65" s="319" t="str">
        <f>IF(INDEX('CoC Ranking Data'!$A$1:$CF$106,ROW($E65),54)&lt;&gt;"",INDEX('CoC Ranking Data'!$A$1:$CF$106,ROW($E65),54),"")</f>
        <v/>
      </c>
      <c r="E65" s="318" t="str">
        <f t="shared" si="0"/>
        <v/>
      </c>
      <c r="F65" s="515"/>
    </row>
    <row r="66" spans="1:6" x14ac:dyDescent="0.2">
      <c r="A66" s="286" t="str">
        <f>IF(INDEX('CoC Ranking Data'!$A$1:$CF$106,ROW($E66),4)&lt;&gt;"",INDEX('CoC Ranking Data'!$A$1:$CF$106,ROW($E66),4),"")</f>
        <v/>
      </c>
      <c r="B66" s="286" t="str">
        <f>IF(INDEX('CoC Ranking Data'!$A$1:$CF$106,ROW($E66),5)&lt;&gt;"",INDEX('CoC Ranking Data'!$A$1:$CF$106,ROW($E66),5),"")</f>
        <v/>
      </c>
      <c r="C66" s="287" t="str">
        <f>IF(INDEX('CoC Ranking Data'!$A$1:$CF$106,ROW($E66),7)&lt;&gt;"",INDEX('CoC Ranking Data'!$A$1:$CF$106,ROW($E66),7),"")</f>
        <v/>
      </c>
      <c r="D66" s="319" t="str">
        <f>IF(INDEX('CoC Ranking Data'!$A$1:$CF$106,ROW($E66),54)&lt;&gt;"",INDEX('CoC Ranking Data'!$A$1:$CF$106,ROW($E66),54),"")</f>
        <v/>
      </c>
      <c r="E66" s="318" t="str">
        <f t="shared" si="0"/>
        <v/>
      </c>
      <c r="F66" s="515"/>
    </row>
    <row r="67" spans="1:6" x14ac:dyDescent="0.2">
      <c r="A67" s="286" t="str">
        <f>IF(INDEX('CoC Ranking Data'!$A$1:$CF$106,ROW($E67),4)&lt;&gt;"",INDEX('CoC Ranking Data'!$A$1:$CF$106,ROW($E67),4),"")</f>
        <v/>
      </c>
      <c r="B67" s="286" t="str">
        <f>IF(INDEX('CoC Ranking Data'!$A$1:$CF$106,ROW($E67),5)&lt;&gt;"",INDEX('CoC Ranking Data'!$A$1:$CF$106,ROW($E67),5),"")</f>
        <v/>
      </c>
      <c r="C67" s="287" t="str">
        <f>IF(INDEX('CoC Ranking Data'!$A$1:$CF$106,ROW($E67),7)&lt;&gt;"",INDEX('CoC Ranking Data'!$A$1:$CF$106,ROW($E67),7),"")</f>
        <v/>
      </c>
      <c r="D67" s="319" t="str">
        <f>IF(INDEX('CoC Ranking Data'!$A$1:$CF$106,ROW($E67),54)&lt;&gt;"",INDEX('CoC Ranking Data'!$A$1:$CF$106,ROW($E67),54),"")</f>
        <v/>
      </c>
      <c r="E67" s="318" t="str">
        <f t="shared" si="0"/>
        <v/>
      </c>
      <c r="F67" s="515"/>
    </row>
    <row r="68" spans="1:6" x14ac:dyDescent="0.2">
      <c r="A68" s="286" t="str">
        <f>IF(INDEX('CoC Ranking Data'!$A$1:$CF$106,ROW($E68),4)&lt;&gt;"",INDEX('CoC Ranking Data'!$A$1:$CF$106,ROW($E68),4),"")</f>
        <v/>
      </c>
      <c r="B68" s="286" t="str">
        <f>IF(INDEX('CoC Ranking Data'!$A$1:$CF$106,ROW($E68),5)&lt;&gt;"",INDEX('CoC Ranking Data'!$A$1:$CF$106,ROW($E68),5),"")</f>
        <v/>
      </c>
      <c r="C68" s="287" t="str">
        <f>IF(INDEX('CoC Ranking Data'!$A$1:$CF$106,ROW($E68),7)&lt;&gt;"",INDEX('CoC Ranking Data'!$A$1:$CF$106,ROW($E68),7),"")</f>
        <v/>
      </c>
      <c r="D68" s="319" t="str">
        <f>IF(INDEX('CoC Ranking Data'!$A$1:$CF$106,ROW($E68),54)&lt;&gt;"",INDEX('CoC Ranking Data'!$A$1:$CF$106,ROW($E68),54),"")</f>
        <v/>
      </c>
      <c r="E68" s="318" t="str">
        <f t="shared" si="0"/>
        <v/>
      </c>
      <c r="F68" s="515"/>
    </row>
    <row r="69" spans="1:6" x14ac:dyDescent="0.2">
      <c r="A69" s="286" t="str">
        <f>IF(INDEX('CoC Ranking Data'!$A$1:$CF$106,ROW($E69),4)&lt;&gt;"",INDEX('CoC Ranking Data'!$A$1:$CF$106,ROW($E69),4),"")</f>
        <v/>
      </c>
      <c r="B69" s="286" t="str">
        <f>IF(INDEX('CoC Ranking Data'!$A$1:$CF$106,ROW($E69),5)&lt;&gt;"",INDEX('CoC Ranking Data'!$A$1:$CF$106,ROW($E69),5),"")</f>
        <v/>
      </c>
      <c r="C69" s="287" t="str">
        <f>IF(INDEX('CoC Ranking Data'!$A$1:$CF$106,ROW($E69),7)&lt;&gt;"",INDEX('CoC Ranking Data'!$A$1:$CF$106,ROW($E69),7),"")</f>
        <v/>
      </c>
      <c r="D69" s="319" t="str">
        <f>IF(INDEX('CoC Ranking Data'!$A$1:$CF$106,ROW($E69),54)&lt;&gt;"",INDEX('CoC Ranking Data'!$A$1:$CF$106,ROW($E69),54),"")</f>
        <v/>
      </c>
      <c r="E69" s="318" t="str">
        <f t="shared" si="0"/>
        <v/>
      </c>
      <c r="F69" s="515"/>
    </row>
    <row r="70" spans="1:6" x14ac:dyDescent="0.2">
      <c r="A70" s="286" t="str">
        <f>IF(INDEX('CoC Ranking Data'!$A$1:$CF$106,ROW($E70),4)&lt;&gt;"",INDEX('CoC Ranking Data'!$A$1:$CF$106,ROW($E70),4),"")</f>
        <v/>
      </c>
      <c r="B70" s="286" t="str">
        <f>IF(INDEX('CoC Ranking Data'!$A$1:$CF$106,ROW($E70),5)&lt;&gt;"",INDEX('CoC Ranking Data'!$A$1:$CF$106,ROW($E70),5),"")</f>
        <v/>
      </c>
      <c r="C70" s="287" t="str">
        <f>IF(INDEX('CoC Ranking Data'!$A$1:$CF$106,ROW($E70),7)&lt;&gt;"",INDEX('CoC Ranking Data'!$A$1:$CF$106,ROW($E70),7),"")</f>
        <v/>
      </c>
      <c r="D70" s="319" t="str">
        <f>IF(INDEX('CoC Ranking Data'!$A$1:$CF$106,ROW($E70),54)&lt;&gt;"",INDEX('CoC Ranking Data'!$A$1:$CF$106,ROW($E70),54),"")</f>
        <v/>
      </c>
      <c r="E70" s="318" t="str">
        <f t="shared" si="0"/>
        <v/>
      </c>
      <c r="F70" s="515"/>
    </row>
    <row r="71" spans="1:6" x14ac:dyDescent="0.2">
      <c r="A71" s="286" t="str">
        <f>IF(INDEX('CoC Ranking Data'!$A$1:$CF$106,ROW($E71),4)&lt;&gt;"",INDEX('CoC Ranking Data'!$A$1:$CF$106,ROW($E71),4),"")</f>
        <v/>
      </c>
      <c r="B71" s="286" t="str">
        <f>IF(INDEX('CoC Ranking Data'!$A$1:$CF$106,ROW($E71),5)&lt;&gt;"",INDEX('CoC Ranking Data'!$A$1:$CF$106,ROW($E71),5),"")</f>
        <v/>
      </c>
      <c r="C71" s="287" t="str">
        <f>IF(INDEX('CoC Ranking Data'!$A$1:$CF$106,ROW($E71),7)&lt;&gt;"",INDEX('CoC Ranking Data'!$A$1:$CF$106,ROW($E71),7),"")</f>
        <v/>
      </c>
      <c r="D71" s="319" t="str">
        <f>IF(INDEX('CoC Ranking Data'!$A$1:$CF$106,ROW($E71),54)&lt;&gt;"",INDEX('CoC Ranking Data'!$A$1:$CF$106,ROW($E71),54),"")</f>
        <v/>
      </c>
      <c r="E71" s="318" t="str">
        <f t="shared" si="0"/>
        <v/>
      </c>
      <c r="F71" s="515"/>
    </row>
    <row r="72" spans="1:6" x14ac:dyDescent="0.2">
      <c r="A72" s="286" t="str">
        <f>IF(INDEX('CoC Ranking Data'!$A$1:$CF$106,ROW($E72),4)&lt;&gt;"",INDEX('CoC Ranking Data'!$A$1:$CF$106,ROW($E72),4),"")</f>
        <v/>
      </c>
      <c r="B72" s="286" t="str">
        <f>IF(INDEX('CoC Ranking Data'!$A$1:$CF$106,ROW($E72),5)&lt;&gt;"",INDEX('CoC Ranking Data'!$A$1:$CF$106,ROW($E72),5),"")</f>
        <v/>
      </c>
      <c r="C72" s="287" t="str">
        <f>IF(INDEX('CoC Ranking Data'!$A$1:$CF$106,ROW($E72),7)&lt;&gt;"",INDEX('CoC Ranking Data'!$A$1:$CF$106,ROW($E72),7),"")</f>
        <v/>
      </c>
      <c r="D72" s="319" t="str">
        <f>IF(INDEX('CoC Ranking Data'!$A$1:$CF$106,ROW($E72),54)&lt;&gt;"",INDEX('CoC Ranking Data'!$A$1:$CF$106,ROW($E72),54),"")</f>
        <v/>
      </c>
      <c r="E72" s="318" t="str">
        <f t="shared" si="0"/>
        <v/>
      </c>
      <c r="F72" s="515"/>
    </row>
    <row r="73" spans="1:6" x14ac:dyDescent="0.2">
      <c r="A73" s="286" t="str">
        <f>IF(INDEX('CoC Ranking Data'!$A$1:$CF$106,ROW($E73),4)&lt;&gt;"",INDEX('CoC Ranking Data'!$A$1:$CF$106,ROW($E73),4),"")</f>
        <v/>
      </c>
      <c r="B73" s="286" t="str">
        <f>IF(INDEX('CoC Ranking Data'!$A$1:$CF$106,ROW($E73),5)&lt;&gt;"",INDEX('CoC Ranking Data'!$A$1:$CF$106,ROW($E73),5),"")</f>
        <v/>
      </c>
      <c r="C73" s="287" t="str">
        <f>IF(INDEX('CoC Ranking Data'!$A$1:$CF$106,ROW($E73),7)&lt;&gt;"",INDEX('CoC Ranking Data'!$A$1:$CF$106,ROW($E73),7),"")</f>
        <v/>
      </c>
      <c r="D73" s="319" t="str">
        <f>IF(INDEX('CoC Ranking Data'!$A$1:$CF$106,ROW($E73),54)&lt;&gt;"",INDEX('CoC Ranking Data'!$A$1:$CF$106,ROW($E73),54),"")</f>
        <v/>
      </c>
      <c r="E73" s="318" t="str">
        <f t="shared" si="0"/>
        <v/>
      </c>
      <c r="F73" s="515"/>
    </row>
    <row r="74" spans="1:6" x14ac:dyDescent="0.2">
      <c r="A74" s="286" t="str">
        <f>IF(INDEX('CoC Ranking Data'!$A$1:$CF$106,ROW($E74),4)&lt;&gt;"",INDEX('CoC Ranking Data'!$A$1:$CF$106,ROW($E74),4),"")</f>
        <v/>
      </c>
      <c r="B74" s="286" t="str">
        <f>IF(INDEX('CoC Ranking Data'!$A$1:$CF$106,ROW($E74),5)&lt;&gt;"",INDEX('CoC Ranking Data'!$A$1:$CF$106,ROW($E74),5),"")</f>
        <v/>
      </c>
      <c r="C74" s="287" t="str">
        <f>IF(INDEX('CoC Ranking Data'!$A$1:$CF$106,ROW($E74),7)&lt;&gt;"",INDEX('CoC Ranking Data'!$A$1:$CF$106,ROW($E74),7),"")</f>
        <v/>
      </c>
      <c r="D74" s="319" t="str">
        <f>IF(INDEX('CoC Ranking Data'!$A$1:$CF$106,ROW($E74),54)&lt;&gt;"",INDEX('CoC Ranking Data'!$A$1:$CF$106,ROW($E74),54),"")</f>
        <v/>
      </c>
      <c r="E74" s="318" t="str">
        <f t="shared" ref="E74:E102" si="1">IF(AND(A74&lt;&gt;"", D74&lt;&gt;""), IF(D74 &gt;= $C$3, 8 + IF(AND($F74&lt;&gt;"",$F74&gt;0),$F74, 0), IF(AND(D74 &lt; $C$3, D74 &gt;= $C$2), 6 + IF(AND($F74&lt;&gt;"",$F74&gt;0),$F74, 0), IF(AND(D74 &lt; $C$2, D74 &gt;= $C$4), 4 + IF(AND($F74&lt;&gt;"",$F74&gt;0),$F74, 0), IF(AND(D74 &lt; $C$4, D74 &gt;= $C$5), 2 + IF(AND($F74&lt;&gt;"",$F74&gt;0),$F74, 0), 0)))), "")</f>
        <v/>
      </c>
      <c r="F74" s="515"/>
    </row>
    <row r="75" spans="1:6" x14ac:dyDescent="0.2">
      <c r="A75" s="286" t="str">
        <f>IF(INDEX('CoC Ranking Data'!$A$1:$CF$106,ROW($E75),4)&lt;&gt;"",INDEX('CoC Ranking Data'!$A$1:$CF$106,ROW($E75),4),"")</f>
        <v/>
      </c>
      <c r="B75" s="286" t="str">
        <f>IF(INDEX('CoC Ranking Data'!$A$1:$CF$106,ROW($E75),5)&lt;&gt;"",INDEX('CoC Ranking Data'!$A$1:$CF$106,ROW($E75),5),"")</f>
        <v/>
      </c>
      <c r="C75" s="287" t="str">
        <f>IF(INDEX('CoC Ranking Data'!$A$1:$CF$106,ROW($E75),7)&lt;&gt;"",INDEX('CoC Ranking Data'!$A$1:$CF$106,ROW($E75),7),"")</f>
        <v/>
      </c>
      <c r="D75" s="319" t="str">
        <f>IF(INDEX('CoC Ranking Data'!$A$1:$CF$106,ROW($E75),54)&lt;&gt;"",INDEX('CoC Ranking Data'!$A$1:$CF$106,ROW($E75),54),"")</f>
        <v/>
      </c>
      <c r="E75" s="318" t="str">
        <f t="shared" si="1"/>
        <v/>
      </c>
      <c r="F75" s="515"/>
    </row>
    <row r="76" spans="1:6" x14ac:dyDescent="0.2">
      <c r="A76" s="286" t="str">
        <f>IF(INDEX('CoC Ranking Data'!$A$1:$CF$106,ROW($E76),4)&lt;&gt;"",INDEX('CoC Ranking Data'!$A$1:$CF$106,ROW($E76),4),"")</f>
        <v/>
      </c>
      <c r="B76" s="286" t="str">
        <f>IF(INDEX('CoC Ranking Data'!$A$1:$CF$106,ROW($E76),5)&lt;&gt;"",INDEX('CoC Ranking Data'!$A$1:$CF$106,ROW($E76),5),"")</f>
        <v/>
      </c>
      <c r="C76" s="287" t="str">
        <f>IF(INDEX('CoC Ranking Data'!$A$1:$CF$106,ROW($E76),7)&lt;&gt;"",INDEX('CoC Ranking Data'!$A$1:$CF$106,ROW($E76),7),"")</f>
        <v/>
      </c>
      <c r="D76" s="319" t="str">
        <f>IF(INDEX('CoC Ranking Data'!$A$1:$CF$106,ROW($E76),54)&lt;&gt;"",INDEX('CoC Ranking Data'!$A$1:$CF$106,ROW($E76),54),"")</f>
        <v/>
      </c>
      <c r="E76" s="318" t="str">
        <f t="shared" si="1"/>
        <v/>
      </c>
      <c r="F76" s="515"/>
    </row>
    <row r="77" spans="1:6" x14ac:dyDescent="0.2">
      <c r="A77" s="286" t="str">
        <f>IF(INDEX('CoC Ranking Data'!$A$1:$CF$106,ROW($E77),4)&lt;&gt;"",INDEX('CoC Ranking Data'!$A$1:$CF$106,ROW($E77),4),"")</f>
        <v/>
      </c>
      <c r="B77" s="286" t="str">
        <f>IF(INDEX('CoC Ranking Data'!$A$1:$CF$106,ROW($E77),5)&lt;&gt;"",INDEX('CoC Ranking Data'!$A$1:$CF$106,ROW($E77),5),"")</f>
        <v/>
      </c>
      <c r="C77" s="287" t="str">
        <f>IF(INDEX('CoC Ranking Data'!$A$1:$CF$106,ROW($E77),7)&lt;&gt;"",INDEX('CoC Ranking Data'!$A$1:$CF$106,ROW($E77),7),"")</f>
        <v/>
      </c>
      <c r="D77" s="319" t="str">
        <f>IF(INDEX('CoC Ranking Data'!$A$1:$CF$106,ROW($E77),54)&lt;&gt;"",INDEX('CoC Ranking Data'!$A$1:$CF$106,ROW($E77),54),"")</f>
        <v/>
      </c>
      <c r="E77" s="318" t="str">
        <f t="shared" si="1"/>
        <v/>
      </c>
      <c r="F77" s="515"/>
    </row>
    <row r="78" spans="1:6" x14ac:dyDescent="0.2">
      <c r="A78" s="286" t="str">
        <f>IF(INDEX('CoC Ranking Data'!$A$1:$CF$106,ROW($E78),4)&lt;&gt;"",INDEX('CoC Ranking Data'!$A$1:$CF$106,ROW($E78),4),"")</f>
        <v/>
      </c>
      <c r="B78" s="286" t="str">
        <f>IF(INDEX('CoC Ranking Data'!$A$1:$CF$106,ROW($E78),5)&lt;&gt;"",INDEX('CoC Ranking Data'!$A$1:$CF$106,ROW($E78),5),"")</f>
        <v/>
      </c>
      <c r="C78" s="287" t="str">
        <f>IF(INDEX('CoC Ranking Data'!$A$1:$CF$106,ROW($E78),7)&lt;&gt;"",INDEX('CoC Ranking Data'!$A$1:$CF$106,ROW($E78),7),"")</f>
        <v/>
      </c>
      <c r="D78" s="319" t="str">
        <f>IF(INDEX('CoC Ranking Data'!$A$1:$CF$106,ROW($E78),54)&lt;&gt;"",INDEX('CoC Ranking Data'!$A$1:$CF$106,ROW($E78),54),"")</f>
        <v/>
      </c>
      <c r="E78" s="318" t="str">
        <f t="shared" si="1"/>
        <v/>
      </c>
      <c r="F78" s="515"/>
    </row>
    <row r="79" spans="1:6" x14ac:dyDescent="0.2">
      <c r="A79" s="286" t="str">
        <f>IF(INDEX('CoC Ranking Data'!$A$1:$CF$106,ROW($E79),4)&lt;&gt;"",INDEX('CoC Ranking Data'!$A$1:$CF$106,ROW($E79),4),"")</f>
        <v/>
      </c>
      <c r="B79" s="286" t="str">
        <f>IF(INDEX('CoC Ranking Data'!$A$1:$CF$106,ROW($E79),5)&lt;&gt;"",INDEX('CoC Ranking Data'!$A$1:$CF$106,ROW($E79),5),"")</f>
        <v/>
      </c>
      <c r="C79" s="287" t="str">
        <f>IF(INDEX('CoC Ranking Data'!$A$1:$CF$106,ROW($E79),7)&lt;&gt;"",INDEX('CoC Ranking Data'!$A$1:$CF$106,ROW($E79),7),"")</f>
        <v/>
      </c>
      <c r="D79" s="319" t="str">
        <f>IF(INDEX('CoC Ranking Data'!$A$1:$CF$106,ROW($E79),54)&lt;&gt;"",INDEX('CoC Ranking Data'!$A$1:$CF$106,ROW($E79),54),"")</f>
        <v/>
      </c>
      <c r="E79" s="318" t="str">
        <f t="shared" si="1"/>
        <v/>
      </c>
      <c r="F79" s="515"/>
    </row>
    <row r="80" spans="1:6" x14ac:dyDescent="0.2">
      <c r="A80" s="286" t="str">
        <f>IF(INDEX('CoC Ranking Data'!$A$1:$CF$106,ROW($E80),4)&lt;&gt;"",INDEX('CoC Ranking Data'!$A$1:$CF$106,ROW($E80),4),"")</f>
        <v/>
      </c>
      <c r="B80" s="286" t="str">
        <f>IF(INDEX('CoC Ranking Data'!$A$1:$CF$106,ROW($E80),5)&lt;&gt;"",INDEX('CoC Ranking Data'!$A$1:$CF$106,ROW($E80),5),"")</f>
        <v/>
      </c>
      <c r="C80" s="287" t="str">
        <f>IF(INDEX('CoC Ranking Data'!$A$1:$CF$106,ROW($E80),7)&lt;&gt;"",INDEX('CoC Ranking Data'!$A$1:$CF$106,ROW($E80),7),"")</f>
        <v/>
      </c>
      <c r="D80" s="319" t="str">
        <f>IF(INDEX('CoC Ranking Data'!$A$1:$CF$106,ROW($E80),54)&lt;&gt;"",INDEX('CoC Ranking Data'!$A$1:$CF$106,ROW($E80),54),"")</f>
        <v/>
      </c>
      <c r="E80" s="318" t="str">
        <f t="shared" si="1"/>
        <v/>
      </c>
      <c r="F80" s="515"/>
    </row>
    <row r="81" spans="1:6" x14ac:dyDescent="0.2">
      <c r="A81" s="286" t="str">
        <f>IF(INDEX('CoC Ranking Data'!$A$1:$CF$106,ROW($E81),4)&lt;&gt;"",INDEX('CoC Ranking Data'!$A$1:$CF$106,ROW($E81),4),"")</f>
        <v/>
      </c>
      <c r="B81" s="286" t="str">
        <f>IF(INDEX('CoC Ranking Data'!$A$1:$CF$106,ROW($E81),5)&lt;&gt;"",INDEX('CoC Ranking Data'!$A$1:$CF$106,ROW($E81),5),"")</f>
        <v/>
      </c>
      <c r="C81" s="287" t="str">
        <f>IF(INDEX('CoC Ranking Data'!$A$1:$CF$106,ROW($E81),7)&lt;&gt;"",INDEX('CoC Ranking Data'!$A$1:$CF$106,ROW($E81),7),"")</f>
        <v/>
      </c>
      <c r="D81" s="319" t="str">
        <f>IF(INDEX('CoC Ranking Data'!$A$1:$CF$106,ROW($E81),54)&lt;&gt;"",INDEX('CoC Ranking Data'!$A$1:$CF$106,ROW($E81),54),"")</f>
        <v/>
      </c>
      <c r="E81" s="318" t="str">
        <f t="shared" si="1"/>
        <v/>
      </c>
      <c r="F81" s="515"/>
    </row>
    <row r="82" spans="1:6" x14ac:dyDescent="0.2">
      <c r="A82" s="286" t="str">
        <f>IF(INDEX('CoC Ranking Data'!$A$1:$CF$106,ROW($E82),4)&lt;&gt;"",INDEX('CoC Ranking Data'!$A$1:$CF$106,ROW($E82),4),"")</f>
        <v/>
      </c>
      <c r="B82" s="286" t="str">
        <f>IF(INDEX('CoC Ranking Data'!$A$1:$CF$106,ROW($E82),5)&lt;&gt;"",INDEX('CoC Ranking Data'!$A$1:$CF$106,ROW($E82),5),"")</f>
        <v/>
      </c>
      <c r="C82" s="287" t="str">
        <f>IF(INDEX('CoC Ranking Data'!$A$1:$CF$106,ROW($E82),7)&lt;&gt;"",INDEX('CoC Ranking Data'!$A$1:$CF$106,ROW($E82),7),"")</f>
        <v/>
      </c>
      <c r="D82" s="319" t="str">
        <f>IF(INDEX('CoC Ranking Data'!$A$1:$CF$106,ROW($E82),54)&lt;&gt;"",INDEX('CoC Ranking Data'!$A$1:$CF$106,ROW($E82),54),"")</f>
        <v/>
      </c>
      <c r="E82" s="318" t="str">
        <f t="shared" si="1"/>
        <v/>
      </c>
      <c r="F82" s="515"/>
    </row>
    <row r="83" spans="1:6" x14ac:dyDescent="0.2">
      <c r="A83" s="286" t="str">
        <f>IF(INDEX('CoC Ranking Data'!$A$1:$CF$106,ROW($E83),4)&lt;&gt;"",INDEX('CoC Ranking Data'!$A$1:$CF$106,ROW($E83),4),"")</f>
        <v/>
      </c>
      <c r="B83" s="286" t="str">
        <f>IF(INDEX('CoC Ranking Data'!$A$1:$CF$106,ROW($E83),5)&lt;&gt;"",INDEX('CoC Ranking Data'!$A$1:$CF$106,ROW($E83),5),"")</f>
        <v/>
      </c>
      <c r="C83" s="287" t="str">
        <f>IF(INDEX('CoC Ranking Data'!$A$1:$CF$106,ROW($E83),7)&lt;&gt;"",INDEX('CoC Ranking Data'!$A$1:$CF$106,ROW($E83),7),"")</f>
        <v/>
      </c>
      <c r="D83" s="319" t="str">
        <f>IF(INDEX('CoC Ranking Data'!$A$1:$CF$106,ROW($E83),54)&lt;&gt;"",INDEX('CoC Ranking Data'!$A$1:$CF$106,ROW($E83),54),"")</f>
        <v/>
      </c>
      <c r="E83" s="318" t="str">
        <f t="shared" si="1"/>
        <v/>
      </c>
      <c r="F83" s="515"/>
    </row>
    <row r="84" spans="1:6" x14ac:dyDescent="0.2">
      <c r="A84" s="286" t="str">
        <f>IF(INDEX('CoC Ranking Data'!$A$1:$CF$106,ROW($E84),4)&lt;&gt;"",INDEX('CoC Ranking Data'!$A$1:$CF$106,ROW($E84),4),"")</f>
        <v/>
      </c>
      <c r="B84" s="286" t="str">
        <f>IF(INDEX('CoC Ranking Data'!$A$1:$CF$106,ROW($E84),5)&lt;&gt;"",INDEX('CoC Ranking Data'!$A$1:$CF$106,ROW($E84),5),"")</f>
        <v/>
      </c>
      <c r="C84" s="287" t="str">
        <f>IF(INDEX('CoC Ranking Data'!$A$1:$CF$106,ROW($E84),7)&lt;&gt;"",INDEX('CoC Ranking Data'!$A$1:$CF$106,ROW($E84),7),"")</f>
        <v/>
      </c>
      <c r="D84" s="319" t="str">
        <f>IF(INDEX('CoC Ranking Data'!$A$1:$CF$106,ROW($E84),54)&lt;&gt;"",INDEX('CoC Ranking Data'!$A$1:$CF$106,ROW($E84),54),"")</f>
        <v/>
      </c>
      <c r="E84" s="318" t="str">
        <f t="shared" si="1"/>
        <v/>
      </c>
      <c r="F84" s="515"/>
    </row>
    <row r="85" spans="1:6" x14ac:dyDescent="0.2">
      <c r="A85" s="286" t="str">
        <f>IF(INDEX('CoC Ranking Data'!$A$1:$CF$106,ROW($E85),4)&lt;&gt;"",INDEX('CoC Ranking Data'!$A$1:$CF$106,ROW($E85),4),"")</f>
        <v/>
      </c>
      <c r="B85" s="286" t="str">
        <f>IF(INDEX('CoC Ranking Data'!$A$1:$CF$106,ROW($E85),5)&lt;&gt;"",INDEX('CoC Ranking Data'!$A$1:$CF$106,ROW($E85),5),"")</f>
        <v/>
      </c>
      <c r="C85" s="287" t="str">
        <f>IF(INDEX('CoC Ranking Data'!$A$1:$CF$106,ROW($E85),7)&lt;&gt;"",INDEX('CoC Ranking Data'!$A$1:$CF$106,ROW($E85),7),"")</f>
        <v/>
      </c>
      <c r="D85" s="319" t="str">
        <f>IF(INDEX('CoC Ranking Data'!$A$1:$CF$106,ROW($E85),54)&lt;&gt;"",INDEX('CoC Ranking Data'!$A$1:$CF$106,ROW($E85),54),"")</f>
        <v/>
      </c>
      <c r="E85" s="318" t="str">
        <f t="shared" si="1"/>
        <v/>
      </c>
      <c r="F85" s="515"/>
    </row>
    <row r="86" spans="1:6" x14ac:dyDescent="0.2">
      <c r="A86" s="286" t="str">
        <f>IF(INDEX('CoC Ranking Data'!$A$1:$CF$106,ROW($E86),4)&lt;&gt;"",INDEX('CoC Ranking Data'!$A$1:$CF$106,ROW($E86),4),"")</f>
        <v/>
      </c>
      <c r="B86" s="286" t="str">
        <f>IF(INDEX('CoC Ranking Data'!$A$1:$CF$106,ROW($E86),5)&lt;&gt;"",INDEX('CoC Ranking Data'!$A$1:$CF$106,ROW($E86),5),"")</f>
        <v/>
      </c>
      <c r="C86" s="287" t="str">
        <f>IF(INDEX('CoC Ranking Data'!$A$1:$CF$106,ROW($E86),7)&lt;&gt;"",INDEX('CoC Ranking Data'!$A$1:$CF$106,ROW($E86),7),"")</f>
        <v/>
      </c>
      <c r="D86" s="319" t="str">
        <f>IF(INDEX('CoC Ranking Data'!$A$1:$CF$106,ROW($E86),54)&lt;&gt;"",INDEX('CoC Ranking Data'!$A$1:$CF$106,ROW($E86),54),"")</f>
        <v/>
      </c>
      <c r="E86" s="318" t="str">
        <f t="shared" si="1"/>
        <v/>
      </c>
      <c r="F86" s="515"/>
    </row>
    <row r="87" spans="1:6" x14ac:dyDescent="0.2">
      <c r="A87" s="286" t="str">
        <f>IF(INDEX('CoC Ranking Data'!$A$1:$CF$106,ROW($E87),4)&lt;&gt;"",INDEX('CoC Ranking Data'!$A$1:$CF$106,ROW($E87),4),"")</f>
        <v/>
      </c>
      <c r="B87" s="286" t="str">
        <f>IF(INDEX('CoC Ranking Data'!$A$1:$CF$106,ROW($E87),5)&lt;&gt;"",INDEX('CoC Ranking Data'!$A$1:$CF$106,ROW($E87),5),"")</f>
        <v/>
      </c>
      <c r="C87" s="287" t="str">
        <f>IF(INDEX('CoC Ranking Data'!$A$1:$CF$106,ROW($E87),7)&lt;&gt;"",INDEX('CoC Ranking Data'!$A$1:$CF$106,ROW($E87),7),"")</f>
        <v/>
      </c>
      <c r="D87" s="319" t="str">
        <f>IF(INDEX('CoC Ranking Data'!$A$1:$CF$106,ROW($E87),54)&lt;&gt;"",INDEX('CoC Ranking Data'!$A$1:$CF$106,ROW($E87),54),"")</f>
        <v/>
      </c>
      <c r="E87" s="318" t="str">
        <f t="shared" si="1"/>
        <v/>
      </c>
      <c r="F87" s="515"/>
    </row>
    <row r="88" spans="1:6" x14ac:dyDescent="0.2">
      <c r="A88" s="286" t="str">
        <f>IF(INDEX('CoC Ranking Data'!$A$1:$CF$106,ROW($E88),4)&lt;&gt;"",INDEX('CoC Ranking Data'!$A$1:$CF$106,ROW($E88),4),"")</f>
        <v/>
      </c>
      <c r="B88" s="286" t="str">
        <f>IF(INDEX('CoC Ranking Data'!$A$1:$CF$106,ROW($E88),5)&lt;&gt;"",INDEX('CoC Ranking Data'!$A$1:$CF$106,ROW($E88),5),"")</f>
        <v/>
      </c>
      <c r="C88" s="287" t="str">
        <f>IF(INDEX('CoC Ranking Data'!$A$1:$CF$106,ROW($E88),7)&lt;&gt;"",INDEX('CoC Ranking Data'!$A$1:$CF$106,ROW($E88),7),"")</f>
        <v/>
      </c>
      <c r="D88" s="319" t="str">
        <f>IF(INDEX('CoC Ranking Data'!$A$1:$CF$106,ROW($E88),54)&lt;&gt;"",INDEX('CoC Ranking Data'!$A$1:$CF$106,ROW($E88),54),"")</f>
        <v/>
      </c>
      <c r="E88" s="318" t="str">
        <f t="shared" si="1"/>
        <v/>
      </c>
      <c r="F88" s="515"/>
    </row>
    <row r="89" spans="1:6" x14ac:dyDescent="0.2">
      <c r="A89" s="286" t="str">
        <f>IF(INDEX('CoC Ranking Data'!$A$1:$CF$106,ROW($E89),4)&lt;&gt;"",INDEX('CoC Ranking Data'!$A$1:$CF$106,ROW($E89),4),"")</f>
        <v/>
      </c>
      <c r="B89" s="286" t="str">
        <f>IF(INDEX('CoC Ranking Data'!$A$1:$CF$106,ROW($E89),5)&lt;&gt;"",INDEX('CoC Ranking Data'!$A$1:$CF$106,ROW($E89),5),"")</f>
        <v/>
      </c>
      <c r="C89" s="287" t="str">
        <f>IF(INDEX('CoC Ranking Data'!$A$1:$CF$106,ROW($E89),7)&lt;&gt;"",INDEX('CoC Ranking Data'!$A$1:$CF$106,ROW($E89),7),"")</f>
        <v/>
      </c>
      <c r="D89" s="319" t="str">
        <f>IF(INDEX('CoC Ranking Data'!$A$1:$CF$106,ROW($E89),54)&lt;&gt;"",INDEX('CoC Ranking Data'!$A$1:$CF$106,ROW($E89),54),"")</f>
        <v/>
      </c>
      <c r="E89" s="318" t="str">
        <f t="shared" si="1"/>
        <v/>
      </c>
      <c r="F89" s="515"/>
    </row>
    <row r="90" spans="1:6" x14ac:dyDescent="0.2">
      <c r="A90" s="286" t="str">
        <f>IF(INDEX('CoC Ranking Data'!$A$1:$CF$106,ROW($E90),4)&lt;&gt;"",INDEX('CoC Ranking Data'!$A$1:$CF$106,ROW($E90),4),"")</f>
        <v/>
      </c>
      <c r="B90" s="286" t="str">
        <f>IF(INDEX('CoC Ranking Data'!$A$1:$CF$106,ROW($E90),5)&lt;&gt;"",INDEX('CoC Ranking Data'!$A$1:$CF$106,ROW($E90),5),"")</f>
        <v/>
      </c>
      <c r="C90" s="287" t="str">
        <f>IF(INDEX('CoC Ranking Data'!$A$1:$CF$106,ROW($E90),7)&lt;&gt;"",INDEX('CoC Ranking Data'!$A$1:$CF$106,ROW($E90),7),"")</f>
        <v/>
      </c>
      <c r="D90" s="319" t="str">
        <f>IF(INDEX('CoC Ranking Data'!$A$1:$CF$106,ROW($E90),54)&lt;&gt;"",INDEX('CoC Ranking Data'!$A$1:$CF$106,ROW($E90),54),"")</f>
        <v/>
      </c>
      <c r="E90" s="318" t="str">
        <f t="shared" si="1"/>
        <v/>
      </c>
      <c r="F90" s="515"/>
    </row>
    <row r="91" spans="1:6" x14ac:dyDescent="0.2">
      <c r="A91" s="286" t="str">
        <f>IF(INDEX('CoC Ranking Data'!$A$1:$CF$106,ROW($E91),4)&lt;&gt;"",INDEX('CoC Ranking Data'!$A$1:$CF$106,ROW($E91),4),"")</f>
        <v/>
      </c>
      <c r="B91" s="286" t="str">
        <f>IF(INDEX('CoC Ranking Data'!$A$1:$CF$106,ROW($E91),5)&lt;&gt;"",INDEX('CoC Ranking Data'!$A$1:$CF$106,ROW($E91),5),"")</f>
        <v/>
      </c>
      <c r="C91" s="287" t="str">
        <f>IF(INDEX('CoC Ranking Data'!$A$1:$CF$106,ROW($E91),7)&lt;&gt;"",INDEX('CoC Ranking Data'!$A$1:$CF$106,ROW($E91),7),"")</f>
        <v/>
      </c>
      <c r="D91" s="319" t="str">
        <f>IF(INDEX('CoC Ranking Data'!$A$1:$CF$106,ROW($E91),54)&lt;&gt;"",INDEX('CoC Ranking Data'!$A$1:$CF$106,ROW($E91),54),"")</f>
        <v/>
      </c>
      <c r="E91" s="318" t="str">
        <f t="shared" si="1"/>
        <v/>
      </c>
      <c r="F91" s="515"/>
    </row>
    <row r="92" spans="1:6" x14ac:dyDescent="0.2">
      <c r="A92" s="286" t="str">
        <f>IF(INDEX('CoC Ranking Data'!$A$1:$CF$106,ROW($E92),4)&lt;&gt;"",INDEX('CoC Ranking Data'!$A$1:$CF$106,ROW($E92),4),"")</f>
        <v/>
      </c>
      <c r="B92" s="286" t="str">
        <f>IF(INDEX('CoC Ranking Data'!$A$1:$CF$106,ROW($E92),5)&lt;&gt;"",INDEX('CoC Ranking Data'!$A$1:$CF$106,ROW($E92),5),"")</f>
        <v/>
      </c>
      <c r="C92" s="287" t="str">
        <f>IF(INDEX('CoC Ranking Data'!$A$1:$CF$106,ROW($E92),7)&lt;&gt;"",INDEX('CoC Ranking Data'!$A$1:$CF$106,ROW($E92),7),"")</f>
        <v/>
      </c>
      <c r="D92" s="319" t="str">
        <f>IF(INDEX('CoC Ranking Data'!$A$1:$CF$106,ROW($E92),54)&lt;&gt;"",INDEX('CoC Ranking Data'!$A$1:$CF$106,ROW($E92),54),"")</f>
        <v/>
      </c>
      <c r="E92" s="318" t="str">
        <f t="shared" si="1"/>
        <v/>
      </c>
      <c r="F92" s="515"/>
    </row>
    <row r="93" spans="1:6" x14ac:dyDescent="0.2">
      <c r="A93" s="286" t="str">
        <f>IF(INDEX('CoC Ranking Data'!$A$1:$CF$106,ROW($E93),4)&lt;&gt;"",INDEX('CoC Ranking Data'!$A$1:$CF$106,ROW($E93),4),"")</f>
        <v/>
      </c>
      <c r="B93" s="286" t="str">
        <f>IF(INDEX('CoC Ranking Data'!$A$1:$CF$106,ROW($E93),5)&lt;&gt;"",INDEX('CoC Ranking Data'!$A$1:$CF$106,ROW($E93),5),"")</f>
        <v/>
      </c>
      <c r="C93" s="287" t="str">
        <f>IF(INDEX('CoC Ranking Data'!$A$1:$CF$106,ROW($E93),7)&lt;&gt;"",INDEX('CoC Ranking Data'!$A$1:$CF$106,ROW($E93),7),"")</f>
        <v/>
      </c>
      <c r="D93" s="319" t="str">
        <f>IF(INDEX('CoC Ranking Data'!$A$1:$CF$106,ROW($E93),54)&lt;&gt;"",INDEX('CoC Ranking Data'!$A$1:$CF$106,ROW($E93),54),"")</f>
        <v/>
      </c>
      <c r="E93" s="318" t="str">
        <f t="shared" si="1"/>
        <v/>
      </c>
      <c r="F93" s="515"/>
    </row>
    <row r="94" spans="1:6" x14ac:dyDescent="0.2">
      <c r="A94" s="286" t="str">
        <f>IF(INDEX('CoC Ranking Data'!$A$1:$CF$106,ROW($E94),4)&lt;&gt;"",INDEX('CoC Ranking Data'!$A$1:$CF$106,ROW($E94),4),"")</f>
        <v/>
      </c>
      <c r="B94" s="286" t="str">
        <f>IF(INDEX('CoC Ranking Data'!$A$1:$CF$106,ROW($E94),5)&lt;&gt;"",INDEX('CoC Ranking Data'!$A$1:$CF$106,ROW($E94),5),"")</f>
        <v/>
      </c>
      <c r="C94" s="287" t="str">
        <f>IF(INDEX('CoC Ranking Data'!$A$1:$CF$106,ROW($E94),7)&lt;&gt;"",INDEX('CoC Ranking Data'!$A$1:$CF$106,ROW($E94),7),"")</f>
        <v/>
      </c>
      <c r="D94" s="319" t="str">
        <f>IF(INDEX('CoC Ranking Data'!$A$1:$CF$106,ROW($E94),54)&lt;&gt;"",INDEX('CoC Ranking Data'!$A$1:$CF$106,ROW($E94),54),"")</f>
        <v/>
      </c>
      <c r="E94" s="318" t="str">
        <f t="shared" si="1"/>
        <v/>
      </c>
      <c r="F94" s="515"/>
    </row>
    <row r="95" spans="1:6" x14ac:dyDescent="0.2">
      <c r="A95" s="286" t="str">
        <f>IF(INDEX('CoC Ranking Data'!$A$1:$CF$106,ROW($E95),4)&lt;&gt;"",INDEX('CoC Ranking Data'!$A$1:$CF$106,ROW($E95),4),"")</f>
        <v/>
      </c>
      <c r="B95" s="286" t="str">
        <f>IF(INDEX('CoC Ranking Data'!$A$1:$CF$106,ROW($E95),5)&lt;&gt;"",INDEX('CoC Ranking Data'!$A$1:$CF$106,ROW($E95),5),"")</f>
        <v/>
      </c>
      <c r="C95" s="287" t="str">
        <f>IF(INDEX('CoC Ranking Data'!$A$1:$CF$106,ROW($E95),7)&lt;&gt;"",INDEX('CoC Ranking Data'!$A$1:$CF$106,ROW($E95),7),"")</f>
        <v/>
      </c>
      <c r="D95" s="319" t="str">
        <f>IF(INDEX('CoC Ranking Data'!$A$1:$CF$106,ROW($E95),54)&lt;&gt;"",INDEX('CoC Ranking Data'!$A$1:$CF$106,ROW($E95),54),"")</f>
        <v/>
      </c>
      <c r="E95" s="318" t="str">
        <f t="shared" si="1"/>
        <v/>
      </c>
      <c r="F95" s="515"/>
    </row>
    <row r="96" spans="1:6" x14ac:dyDescent="0.2">
      <c r="A96" s="286" t="str">
        <f>IF(INDEX('CoC Ranking Data'!$A$1:$CF$106,ROW($E96),4)&lt;&gt;"",INDEX('CoC Ranking Data'!$A$1:$CF$106,ROW($E96),4),"")</f>
        <v/>
      </c>
      <c r="B96" s="286" t="str">
        <f>IF(INDEX('CoC Ranking Data'!$A$1:$CF$106,ROW($E96),5)&lt;&gt;"",INDEX('CoC Ranking Data'!$A$1:$CF$106,ROW($E96),5),"")</f>
        <v/>
      </c>
      <c r="C96" s="287" t="str">
        <f>IF(INDEX('CoC Ranking Data'!$A$1:$CF$106,ROW($E96),7)&lt;&gt;"",INDEX('CoC Ranking Data'!$A$1:$CF$106,ROW($E96),7),"")</f>
        <v/>
      </c>
      <c r="D96" s="319" t="str">
        <f>IF(INDEX('CoC Ranking Data'!$A$1:$CF$106,ROW($E96),54)&lt;&gt;"",INDEX('CoC Ranking Data'!$A$1:$CF$106,ROW($E96),54),"")</f>
        <v/>
      </c>
      <c r="E96" s="318" t="str">
        <f t="shared" si="1"/>
        <v/>
      </c>
      <c r="F96" s="515"/>
    </row>
    <row r="97" spans="1:6" x14ac:dyDescent="0.2">
      <c r="A97" s="286" t="str">
        <f>IF(INDEX('CoC Ranking Data'!$A$1:$CF$106,ROW($E97),4)&lt;&gt;"",INDEX('CoC Ranking Data'!$A$1:$CF$106,ROW($E97),4),"")</f>
        <v/>
      </c>
      <c r="B97" s="286" t="str">
        <f>IF(INDEX('CoC Ranking Data'!$A$1:$CF$106,ROW($E97),5)&lt;&gt;"",INDEX('CoC Ranking Data'!$A$1:$CF$106,ROW($E97),5),"")</f>
        <v/>
      </c>
      <c r="C97" s="287" t="str">
        <f>IF(INDEX('CoC Ranking Data'!$A$1:$CF$106,ROW($E97),7)&lt;&gt;"",INDEX('CoC Ranking Data'!$A$1:$CF$106,ROW($E97),7),"")</f>
        <v/>
      </c>
      <c r="D97" s="319" t="str">
        <f>IF(INDEX('CoC Ranking Data'!$A$1:$CF$106,ROW($E97),54)&lt;&gt;"",INDEX('CoC Ranking Data'!$A$1:$CF$106,ROW($E97),54),"")</f>
        <v/>
      </c>
      <c r="E97" s="318" t="str">
        <f t="shared" si="1"/>
        <v/>
      </c>
      <c r="F97" s="515"/>
    </row>
    <row r="98" spans="1:6" x14ac:dyDescent="0.2">
      <c r="A98" s="286" t="str">
        <f>IF(INDEX('CoC Ranking Data'!$A$1:$CF$106,ROW($E98),4)&lt;&gt;"",INDEX('CoC Ranking Data'!$A$1:$CF$106,ROW($E98),4),"")</f>
        <v/>
      </c>
      <c r="B98" s="286" t="str">
        <f>IF(INDEX('CoC Ranking Data'!$A$1:$CF$106,ROW($E98),5)&lt;&gt;"",INDEX('CoC Ranking Data'!$A$1:$CF$106,ROW($E98),5),"")</f>
        <v/>
      </c>
      <c r="C98" s="287" t="str">
        <f>IF(INDEX('CoC Ranking Data'!$A$1:$CF$106,ROW($E98),7)&lt;&gt;"",INDEX('CoC Ranking Data'!$A$1:$CF$106,ROW($E98),7),"")</f>
        <v/>
      </c>
      <c r="D98" s="319" t="str">
        <f>IF(INDEX('CoC Ranking Data'!$A$1:$CF$106,ROW($E98),54)&lt;&gt;"",INDEX('CoC Ranking Data'!$A$1:$CF$106,ROW($E98),54),"")</f>
        <v/>
      </c>
      <c r="E98" s="318" t="str">
        <f t="shared" si="1"/>
        <v/>
      </c>
      <c r="F98" s="515"/>
    </row>
    <row r="99" spans="1:6" x14ac:dyDescent="0.2">
      <c r="A99" s="286" t="str">
        <f>IF(INDEX('CoC Ranking Data'!$A$1:$CF$106,ROW($E99),4)&lt;&gt;"",INDEX('CoC Ranking Data'!$A$1:$CF$106,ROW($E99),4),"")</f>
        <v/>
      </c>
      <c r="B99" s="286" t="str">
        <f>IF(INDEX('CoC Ranking Data'!$A$1:$CF$106,ROW($E99),5)&lt;&gt;"",INDEX('CoC Ranking Data'!$A$1:$CF$106,ROW($E99),5),"")</f>
        <v/>
      </c>
      <c r="C99" s="287" t="str">
        <f>IF(INDEX('CoC Ranking Data'!$A$1:$CF$106,ROW($E99),7)&lt;&gt;"",INDEX('CoC Ranking Data'!$A$1:$CF$106,ROW($E99),7),"")</f>
        <v/>
      </c>
      <c r="D99" s="319" t="str">
        <f>IF(INDEX('CoC Ranking Data'!$A$1:$CF$106,ROW($E99),54)&lt;&gt;"",INDEX('CoC Ranking Data'!$A$1:$CF$106,ROW($E99),54),"")</f>
        <v/>
      </c>
      <c r="E99" s="318" t="str">
        <f t="shared" si="1"/>
        <v/>
      </c>
      <c r="F99" s="515"/>
    </row>
    <row r="100" spans="1:6" x14ac:dyDescent="0.2">
      <c r="A100" s="286" t="str">
        <f>IF(INDEX('CoC Ranking Data'!$A$1:$CF$106,ROW($E100),4)&lt;&gt;"",INDEX('CoC Ranking Data'!$A$1:$CF$106,ROW($E100),4),"")</f>
        <v/>
      </c>
      <c r="B100" s="286" t="str">
        <f>IF(INDEX('CoC Ranking Data'!$A$1:$CF$106,ROW($E100),5)&lt;&gt;"",INDEX('CoC Ranking Data'!$A$1:$CF$106,ROW($E100),5),"")</f>
        <v/>
      </c>
      <c r="C100" s="287" t="str">
        <f>IF(INDEX('CoC Ranking Data'!$A$1:$CF$106,ROW($E100),7)&lt;&gt;"",INDEX('CoC Ranking Data'!$A$1:$CF$106,ROW($E100),7),"")</f>
        <v/>
      </c>
      <c r="D100" s="319" t="str">
        <f>IF(INDEX('CoC Ranking Data'!$A$1:$CF$106,ROW($E100),54)&lt;&gt;"",INDEX('CoC Ranking Data'!$A$1:$CF$106,ROW($E100),54),"")</f>
        <v/>
      </c>
      <c r="E100" s="318" t="str">
        <f t="shared" si="1"/>
        <v/>
      </c>
      <c r="F100" s="515"/>
    </row>
    <row r="101" spans="1:6" x14ac:dyDescent="0.2">
      <c r="A101" s="286" t="str">
        <f>IF(INDEX('CoC Ranking Data'!$A$1:$CF$106,ROW($E101),4)&lt;&gt;"",INDEX('CoC Ranking Data'!$A$1:$CF$106,ROW($E101),4),"")</f>
        <v/>
      </c>
      <c r="B101" s="286" t="str">
        <f>IF(INDEX('CoC Ranking Data'!$A$1:$CF$106,ROW($E101),5)&lt;&gt;"",INDEX('CoC Ranking Data'!$A$1:$CF$106,ROW($E101),5),"")</f>
        <v/>
      </c>
      <c r="C101" s="287" t="str">
        <f>IF(INDEX('CoC Ranking Data'!$A$1:$CF$106,ROW($E101),7)&lt;&gt;"",INDEX('CoC Ranking Data'!$A$1:$CF$106,ROW($E101),7),"")</f>
        <v/>
      </c>
      <c r="D101" s="319" t="str">
        <f>IF(INDEX('CoC Ranking Data'!$A$1:$CF$106,ROW($E101),54)&lt;&gt;"",INDEX('CoC Ranking Data'!$A$1:$CF$106,ROW($E101),54),"")</f>
        <v/>
      </c>
      <c r="E101" s="318" t="str">
        <f t="shared" si="1"/>
        <v/>
      </c>
      <c r="F101" s="515"/>
    </row>
    <row r="102" spans="1:6" x14ac:dyDescent="0.2">
      <c r="A102" s="286" t="str">
        <f>IF(INDEX('CoC Ranking Data'!$A$1:$CF$106,ROW($E102),4)&lt;&gt;"",INDEX('CoC Ranking Data'!$A$1:$CF$106,ROW($E102),4),"")</f>
        <v/>
      </c>
      <c r="B102" s="286" t="str">
        <f>IF(INDEX('CoC Ranking Data'!$A$1:$CF$106,ROW($E102),5)&lt;&gt;"",INDEX('CoC Ranking Data'!$A$1:$CF$106,ROW($E102),5),"")</f>
        <v/>
      </c>
      <c r="C102" s="287" t="str">
        <f>IF(INDEX('CoC Ranking Data'!$A$1:$CF$106,ROW($E102),7)&lt;&gt;"",INDEX('CoC Ranking Data'!$A$1:$CF$106,ROW($E102),7),"")</f>
        <v/>
      </c>
      <c r="D102" s="319" t="str">
        <f>IF(INDEX('CoC Ranking Data'!$A$1:$CF$106,ROW($E102),54)&lt;&gt;"",INDEX('CoC Ranking Data'!$A$1:$CF$106,ROW($E102),54),"")</f>
        <v/>
      </c>
      <c r="E102" s="318" t="str">
        <f t="shared" si="1"/>
        <v/>
      </c>
      <c r="F102" s="515"/>
    </row>
  </sheetData>
  <sheetProtection algorithmName="SHA-512" hashValue="TuS3i7bb2yEzNuJMILPu2FX7SXI8zjKmCaWalLFe6q7/RSsrooJdy7RAASdnRRbJAzuLYFn3pNVO8iIk9Hqwhw==" saltValue="Yq8VmHSOtJpej4Vd4VjJKA==" spinCount="100000" sheet="1" objects="1" scenarios="1" selectLockedCells="1"/>
  <conditionalFormatting sqref="D9:D102">
    <cfRule type="top10" dxfId="0" priority="1" rank="1"/>
  </conditionalFormatting>
  <hyperlinks>
    <hyperlink ref="E1" location="'Scoring Chart'!A1" display="Return to Scoring Chart" xr:uid="{00000000-0004-0000-08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6</vt:i4>
      </vt:variant>
    </vt:vector>
  </HeadingPairs>
  <TitlesOfParts>
    <vt:vector size="48" baseType="lpstr">
      <vt:lpstr>Scoring Description</vt:lpstr>
      <vt:lpstr>Scoring Chart</vt:lpstr>
      <vt:lpstr>Final Scoring Review</vt:lpstr>
      <vt:lpstr>Scoring Summary</vt:lpstr>
      <vt:lpstr>CoC Ranking Data</vt:lpstr>
      <vt:lpstr>CoC Renewal Ranking Report</vt:lpstr>
      <vt:lpstr>Exit-Retention to PH (Sortable)</vt:lpstr>
      <vt:lpstr>1. Project Type</vt:lpstr>
      <vt:lpstr>2. Severity of Needs</vt:lpstr>
      <vt:lpstr>3. Percent Zero Income at Entry</vt:lpstr>
      <vt:lpstr>4. Participant Eligibility</vt:lpstr>
      <vt:lpstr>5. Housing First</vt:lpstr>
      <vt:lpstr>6. Opening Doors Goals</vt:lpstr>
      <vt:lpstr>6. Safety Improvement (DV Only)</vt:lpstr>
      <vt:lpstr>7.Access to Mainstream Benefits</vt:lpstr>
      <vt:lpstr>8.Connect to Maintream Benefits</vt:lpstr>
      <vt:lpstr>10. Application Narrative</vt:lpstr>
      <vt:lpstr>9. Length of Stay</vt:lpstr>
      <vt:lpstr>10a. Housing Stability (TH,SSO)</vt:lpstr>
      <vt:lpstr>10b.Housing Stability (RRH,PSH)</vt:lpstr>
      <vt:lpstr>11. Returns to Homelessness</vt:lpstr>
      <vt:lpstr>12a. Earned Income Growth</vt:lpstr>
      <vt:lpstr>12b. NonEarned Income Growth</vt:lpstr>
      <vt:lpstr>12c. Total Income Growth</vt:lpstr>
      <vt:lpstr>13. Unit Utilization Rate</vt:lpstr>
      <vt:lpstr>14. Drawdown Rates</vt:lpstr>
      <vt:lpstr>15. Funds Expended</vt:lpstr>
      <vt:lpstr>16a-b. Cost per Household</vt:lpstr>
      <vt:lpstr>16c-d. Cost per Positive Exit</vt:lpstr>
      <vt:lpstr>17. Timely APR Submission</vt:lpstr>
      <vt:lpstr>18. HUD Monitoring</vt:lpstr>
      <vt:lpstr>19a. CoC Meetings</vt:lpstr>
      <vt:lpstr>19b-c. RHAB-LHOT Meetings</vt:lpstr>
      <vt:lpstr>20. CoC Trainings Events</vt:lpstr>
      <vt:lpstr>21. HMIS Data Quality</vt:lpstr>
      <vt:lpstr>22. Timeliness of Data Entry</vt:lpstr>
      <vt:lpstr>25. HMIS Bed Inventory</vt:lpstr>
      <vt:lpstr>23. HMIS Participation Bonus</vt:lpstr>
      <vt:lpstr>Raw Total Score</vt:lpstr>
      <vt:lpstr>Drop Down</vt:lpstr>
      <vt:lpstr>Tiebreaking</vt:lpstr>
      <vt:lpstr>Reduction Worksheet</vt:lpstr>
      <vt:lpstr>contractyear</vt:lpstr>
      <vt:lpstr>FiscalInfoReliability</vt:lpstr>
      <vt:lpstr>'Scoring Summary'!Print_Area</vt:lpstr>
      <vt:lpstr>'CoC Renewal Ranking Report'!Print_Titles</vt:lpstr>
      <vt:lpstr>Projtype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2019-09-26T21:30:23Z</dcterms:modified>
</cp:coreProperties>
</file>