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C:\Users\amccl\OneDrive\Desktop\DMA\Board\HP Tool\"/>
    </mc:Choice>
  </mc:AlternateContent>
  <xr:revisionPtr revIDLastSave="0" documentId="8_{B46455FC-A6D7-4F5F-AFF7-F6E7193A7AB9}" xr6:coauthVersionLast="45" xr6:coauthVersionMax="45" xr10:uidLastSave="{00000000-0000-0000-0000-000000000000}"/>
  <bookViews>
    <workbookView xWindow="-108" yWindow="-108" windowWidth="23256" windowHeight="12576" xr2:uid="{00000000-000D-0000-FFFF-FFFF00000000}"/>
  </bookViews>
  <sheets>
    <sheet name="Quick Screening Tool" sheetId="1" r:id="rId1"/>
    <sheet name="Reference" sheetId="3" r:id="rId2"/>
    <sheet name="Income Limits"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0" i="2" l="1"/>
  <c r="G27" i="1" l="1"/>
  <c r="K18" i="2" l="1"/>
  <c r="O18" i="2" s="1"/>
  <c r="H18" i="2"/>
  <c r="G18" i="2"/>
  <c r="M18" i="2" s="1"/>
  <c r="F11" i="1" l="1"/>
  <c r="L23" i="2"/>
  <c r="L25" i="2"/>
  <c r="L24" i="2"/>
  <c r="L26" i="2"/>
  <c r="K28" i="2"/>
  <c r="K26" i="2"/>
  <c r="O26" i="2" s="1"/>
  <c r="K25" i="2"/>
  <c r="O25" i="2" s="1"/>
  <c r="K24" i="2"/>
  <c r="O24" i="2" s="1"/>
  <c r="K23" i="2"/>
  <c r="O23" i="2" s="1"/>
  <c r="K21" i="2"/>
  <c r="O21" i="2" s="1"/>
  <c r="K20" i="2"/>
  <c r="O20" i="2" s="1"/>
  <c r="K19" i="2"/>
  <c r="O19" i="2" s="1"/>
  <c r="H28" i="2"/>
  <c r="H26" i="2"/>
  <c r="P26" i="2" s="1"/>
  <c r="H25" i="2"/>
  <c r="P25" i="2" s="1"/>
  <c r="H24" i="2"/>
  <c r="P24" i="2" s="1"/>
  <c r="H23" i="2"/>
  <c r="P23" i="2" s="1"/>
  <c r="H21" i="2"/>
  <c r="H20" i="2"/>
  <c r="H19" i="2"/>
  <c r="G28" i="2"/>
  <c r="G26" i="2"/>
  <c r="G25" i="2"/>
  <c r="G24" i="2"/>
  <c r="G23" i="2"/>
  <c r="G21" i="2"/>
  <c r="M21" i="2" s="1"/>
  <c r="G20" i="2"/>
  <c r="M20" i="2" s="1"/>
  <c r="G19" i="2"/>
  <c r="M19" i="2" s="1"/>
  <c r="I17" i="1" l="1"/>
  <c r="K17" i="1" s="1"/>
  <c r="I18" i="2" l="1"/>
  <c r="N18" i="2" s="1"/>
  <c r="A16" i="2"/>
  <c r="I23" i="2"/>
  <c r="I25" i="2"/>
  <c r="I28" i="2"/>
  <c r="I20" i="2"/>
  <c r="N20" i="2" s="1"/>
  <c r="R20" i="2" s="1"/>
  <c r="I26" i="2"/>
  <c r="I24" i="2"/>
  <c r="I21" i="2"/>
  <c r="N21" i="2" s="1"/>
  <c r="R21" i="2" s="1"/>
  <c r="I32" i="2" s="1"/>
  <c r="I34" i="2" s="1"/>
  <c r="I19" i="2"/>
  <c r="N19" i="2" s="1"/>
  <c r="L17" i="1"/>
  <c r="H32" i="2" l="1"/>
  <c r="H34" i="2" s="1"/>
  <c r="G32" i="2"/>
  <c r="G34" i="2" s="1"/>
  <c r="R19" i="2"/>
  <c r="G33" i="2" s="1"/>
  <c r="R18" i="2"/>
  <c r="F32" i="2" s="1"/>
  <c r="F34" i="2" s="1"/>
  <c r="Q18" i="2"/>
  <c r="E29" i="1" s="1"/>
  <c r="J18" i="2"/>
  <c r="J21" i="2"/>
  <c r="J28" i="2"/>
  <c r="J20" i="2"/>
  <c r="J19" i="2"/>
  <c r="J26" i="2"/>
  <c r="J25" i="2"/>
  <c r="N25" i="2" s="1"/>
  <c r="J23" i="2"/>
  <c r="J24" i="2"/>
  <c r="N26" i="2" l="1"/>
  <c r="R26" i="2" s="1"/>
  <c r="M32" i="2" s="1"/>
  <c r="M34" i="2" s="1"/>
  <c r="N23" i="2"/>
  <c r="N24" i="2"/>
  <c r="L28" i="2"/>
  <c r="Q24" i="2" l="1"/>
  <c r="R24" i="2"/>
  <c r="K32" i="2" s="1"/>
  <c r="K34" i="2" s="1"/>
  <c r="Q25" i="2"/>
  <c r="R25" i="2"/>
  <c r="L32" i="2" s="1"/>
  <c r="L34" i="2" s="1"/>
  <c r="Q23" i="2"/>
  <c r="R23" i="2"/>
  <c r="J32" i="2" s="1"/>
  <c r="J34" i="2" s="1"/>
  <c r="Q26" i="2" l="1"/>
  <c r="Q20" i="2" s="1"/>
  <c r="Q19" i="2" l="1"/>
  <c r="Q21" i="2" l="1"/>
  <c r="Q28" i="2" s="1"/>
  <c r="G31" i="1" l="1"/>
  <c r="A38" i="1" s="1"/>
  <c r="J35" i="2" l="1"/>
  <c r="J36" i="2" s="1"/>
  <c r="M35" i="2"/>
  <c r="M36" i="2" s="1"/>
  <c r="K35" i="2"/>
  <c r="K36" i="2" s="1"/>
  <c r="F35" i="2"/>
  <c r="F36" i="2" s="1"/>
  <c r="A40" i="2" s="1"/>
  <c r="H35" i="2"/>
  <c r="H36" i="2" s="1"/>
  <c r="G40" i="2" s="1"/>
  <c r="I35" i="2"/>
  <c r="I36" i="2" s="1"/>
  <c r="J40" i="2" s="1"/>
  <c r="G35" i="2"/>
  <c r="G36" i="2" s="1"/>
  <c r="D40" i="2" s="1"/>
  <c r="L35" i="2"/>
  <c r="L36" i="2" s="1"/>
  <c r="J37" i="2" l="1"/>
  <c r="P40" i="2"/>
  <c r="L37" i="2"/>
  <c r="M40" i="2"/>
</calcChain>
</file>

<file path=xl/sharedStrings.xml><?xml version="1.0" encoding="utf-8"?>
<sst xmlns="http://schemas.openxmlformats.org/spreadsheetml/2006/main" count="99" uniqueCount="71">
  <si>
    <t>100% AMI</t>
  </si>
  <si>
    <t>200% FPIG</t>
  </si>
  <si>
    <t>50% AMI</t>
  </si>
  <si>
    <t>30% AMI</t>
  </si>
  <si>
    <t>80% AMI</t>
  </si>
  <si>
    <t>Screening Date:</t>
  </si>
  <si>
    <t>Total # of Household Members:</t>
  </si>
  <si>
    <t>Is the inability to pay rent the result of lost income/wages, on or after March 1, and due to COVID:</t>
  </si>
  <si>
    <t>When did the loss of income occur?</t>
  </si>
  <si>
    <t>How much financial assistance will the household need to not become homeless?</t>
  </si>
  <si>
    <t>What is the household's current total monthly income from all sources?</t>
  </si>
  <si>
    <t>Yearly Income</t>
  </si>
  <si>
    <t>How many months of rental assistance does this represent?</t>
  </si>
  <si>
    <t>Is household at risk of losing housing without assistance?</t>
  </si>
  <si>
    <t>% AMI</t>
  </si>
  <si>
    <t>% FPIG</t>
  </si>
  <si>
    <t>100% FPIG</t>
  </si>
  <si>
    <t>Yes</t>
  </si>
  <si>
    <t>No</t>
  </si>
  <si>
    <t>Under 200% and less than 1500 - HH w/ children</t>
  </si>
  <si>
    <t>Under 200% and less than 1000 - HH w/o children</t>
  </si>
  <si>
    <t>Select the household type:</t>
  </si>
  <si>
    <t>Adult(s) Only</t>
  </si>
  <si>
    <t>Household w/ Children</t>
  </si>
  <si>
    <t>Youth Only (under 18)</t>
  </si>
  <si>
    <t>HAP</t>
  </si>
  <si>
    <t>ESG</t>
  </si>
  <si>
    <t>CDBG</t>
  </si>
  <si>
    <t>Ineligible</t>
  </si>
  <si>
    <t>How many days until the household will become homeless?</t>
  </si>
  <si>
    <t>Is there a Veteran in the Household?</t>
  </si>
  <si>
    <t>Head of Household Full Name:</t>
  </si>
  <si>
    <t>Months</t>
  </si>
  <si>
    <t>Amount</t>
  </si>
  <si>
    <t>AMI</t>
  </si>
  <si>
    <t>FPIG</t>
  </si>
  <si>
    <t>Ineligible - Housing Needs Assessment - BNL Placement</t>
  </si>
  <si>
    <t>Months Less</t>
  </si>
  <si>
    <t>Days</t>
  </si>
  <si>
    <t>Days Until Eviction</t>
  </si>
  <si>
    <t>Household Type</t>
  </si>
  <si>
    <t>Financial Need</t>
  </si>
  <si>
    <t>AMI/FPIG Less</t>
  </si>
  <si>
    <t>Evaluation</t>
  </si>
  <si>
    <t>HOMELESS PREVENTION SCREENING - QUICK GUIDANCE TOOL</t>
  </si>
  <si>
    <t>SSVF Homeless Prevention</t>
  </si>
  <si>
    <t>SSVF</t>
  </si>
  <si>
    <t>Under 50 % and less than 6 months</t>
  </si>
  <si>
    <t>Under 30 % and less than 6 months</t>
  </si>
  <si>
    <t>Under 80% and less than 3 months</t>
  </si>
  <si>
    <t>Extra List</t>
  </si>
  <si>
    <t>X</t>
  </si>
  <si>
    <t>Under 125% and less than 1500 - HH w/ children</t>
  </si>
  <si>
    <t>Under 125% and less than 1000 - HH w/o children</t>
  </si>
  <si>
    <t>CSBG</t>
  </si>
  <si>
    <t xml:space="preserve">The household appears eligible for the following types of Homeless Prevention Programs: </t>
  </si>
  <si>
    <t>ESG-CV</t>
  </si>
  <si>
    <t>If not PHFA CARES RRP or SSVF, it appears the household's best referral would be:</t>
  </si>
  <si>
    <t>Determination for Eligibilty Referrals was Based on the Following Criteria:</t>
  </si>
  <si>
    <t>□ Under 30% AMI
□ Within 21 days of housing loss
□ Less than 6 months of rent arrears needed</t>
  </si>
  <si>
    <t>□ Under 50% AMI
□ Within 21 days of housing loss
□ Less than 6 months of rent arrears needed</t>
  </si>
  <si>
    <t>□ Under 80% AMI
□ Within 21 days of housing loss
□ Less than 3 months of rent arrears needed</t>
  </si>
  <si>
    <t>□ Under 200% FPIG
□ Within 21 days of housing loss
□ Less than $1000 of assistance needed for individual or $1500 of assistance for family
□ Ability to stabilize after assistance is provided</t>
  </si>
  <si>
    <t>□ Under 125% FPIG
□ Within 21 days of housing loss
□ Less than $1000 of assistance needed for individual or $1500 of assistance for family
□ Ability to stabilize after assistance is provided</t>
  </si>
  <si>
    <r>
      <rPr>
        <sz val="11"/>
        <color theme="10"/>
        <rFont val="Calibri"/>
        <family val="2"/>
        <scheme val="minor"/>
      </rPr>
      <t xml:space="preserve">This household likely qualifies for the CARES Rent Relief Program through PHFA.  Please connect the household to your County's Point-of-Contact for this program.  Only proceed with the workbook and additional homeless prevention referrals if the household has already applied for and been denied CARES RRP Assistance.  
Click here to find your County POC:
</t>
    </r>
    <r>
      <rPr>
        <u/>
        <sz val="11"/>
        <color theme="10"/>
        <rFont val="Calibri"/>
        <family val="2"/>
        <scheme val="minor"/>
      </rPr>
      <t>https://www.phfa.org/forms/pacares/rental/RRP-County-Contact-List.pdf</t>
    </r>
  </si>
  <si>
    <t>Form all fields:</t>
  </si>
  <si>
    <t>Click here for our most up-to-date listing of County contacts for these Homeless Prevention Programs</t>
  </si>
  <si>
    <t>(Select yes only if you are DVAC staff and household is fleeing or attempting to flee domestic violence, sexual assault, dating violence, stalking, or human trafficking)</t>
  </si>
  <si>
    <t>Is Household Category 4 Homeless:</t>
  </si>
  <si>
    <t>Household may qualify for DV-specific Homeless Prevention services.  Use the blue hyperlink toward the bottom of this screen to connect this household to your local DV HP agency(ies).  Only proceed with the workbook &amp; additional homeless prevention referrals if the household has already applied for &amp; been denied DV Prevention Assistance.</t>
  </si>
  <si>
    <t>□ Veteran in household
□ Under 50% AMI
□ Within 30 days of housing loss
□ Less than 9 months of rent arrears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</si>
</sst>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sz val="16"/>
      <color theme="1"/>
      <name val="Calibri"/>
      <family val="2"/>
      <scheme val="minor"/>
    </font>
    <font>
      <sz val="11"/>
      <name val="Calibri"/>
      <family val="2"/>
      <scheme val="minor"/>
    </font>
    <font>
      <sz val="11"/>
      <color theme="1"/>
      <name val="Wingdings 3"/>
      <family val="1"/>
      <charset val="2"/>
    </font>
    <font>
      <sz val="10"/>
      <color theme="1"/>
      <name val="Calibri"/>
      <family val="2"/>
      <scheme val="minor"/>
    </font>
    <font>
      <u/>
      <sz val="11"/>
      <color theme="10"/>
      <name val="Calibri"/>
      <family val="2"/>
      <scheme val="minor"/>
    </font>
    <font>
      <sz val="11"/>
      <color theme="10"/>
      <name val="Calibri"/>
      <family val="2"/>
      <scheme val="minor"/>
    </font>
    <font>
      <u/>
      <sz val="13"/>
      <color theme="10"/>
      <name val="Calibri"/>
      <family val="2"/>
      <scheme val="minor"/>
    </font>
    <font>
      <b/>
      <i/>
      <sz val="9"/>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41">
    <xf numFmtId="0" fontId="0" fillId="0" borderId="0" xfId="0"/>
    <xf numFmtId="0" fontId="2" fillId="0" borderId="0" xfId="0" applyFont="1"/>
    <xf numFmtId="0" fontId="2" fillId="0" borderId="0" xfId="0" applyFont="1" applyAlignment="1">
      <alignment horizontal="center"/>
    </xf>
    <xf numFmtId="44" fontId="0" fillId="0" borderId="0" xfId="1" applyFont="1"/>
    <xf numFmtId="0" fontId="0" fillId="0" borderId="1" xfId="0" applyBorder="1" applyAlignment="1">
      <alignment horizontal="center"/>
    </xf>
    <xf numFmtId="44" fontId="0" fillId="0" borderId="0" xfId="0" applyNumberFormat="1"/>
    <xf numFmtId="10" fontId="0" fillId="0" borderId="1" xfId="2" applyNumberFormat="1" applyFont="1" applyBorder="1" applyAlignment="1">
      <alignment horizontal="center"/>
    </xf>
    <xf numFmtId="44" fontId="0" fillId="0" borderId="1" xfId="1" applyFont="1" applyBorder="1" applyAlignment="1">
      <alignment horizontal="center"/>
    </xf>
    <xf numFmtId="0" fontId="0" fillId="0" borderId="0" xfId="0" applyAlignment="1">
      <alignment horizontal="center"/>
    </xf>
    <xf numFmtId="14" fontId="0" fillId="0" borderId="0" xfId="0" applyNumberFormat="1"/>
    <xf numFmtId="0" fontId="0" fillId="0" borderId="0" xfId="0" applyBorder="1" applyAlignment="1">
      <alignment horizontal="left"/>
    </xf>
    <xf numFmtId="0" fontId="3" fillId="0" borderId="0" xfId="0" applyFont="1"/>
    <xf numFmtId="0" fontId="2" fillId="0" borderId="0" xfId="0" applyFont="1" applyAlignment="1">
      <alignment vertical="center" wrapText="1"/>
    </xf>
    <xf numFmtId="0" fontId="2" fillId="0" borderId="0" xfId="0" applyFont="1" applyFill="1" applyAlignment="1">
      <alignment vertical="center" wrapText="1"/>
    </xf>
    <xf numFmtId="10" fontId="0" fillId="0" borderId="0" xfId="0" applyNumberFormat="1" applyAlignment="1">
      <alignment horizontal="center"/>
    </xf>
    <xf numFmtId="1" fontId="0" fillId="0" borderId="0" xfId="0" applyNumberFormat="1" applyAlignment="1">
      <alignment horizontal="center"/>
    </xf>
    <xf numFmtId="14" fontId="0" fillId="0" borderId="1" xfId="0" applyNumberFormat="1" applyBorder="1" applyProtection="1">
      <protection locked="0"/>
    </xf>
    <xf numFmtId="0" fontId="0" fillId="0" borderId="1" xfId="0" applyBorder="1" applyAlignment="1" applyProtection="1">
      <alignment horizontal="center"/>
      <protection locked="0"/>
    </xf>
    <xf numFmtId="0" fontId="0" fillId="0" borderId="1" xfId="0" applyBorder="1" applyProtection="1">
      <protection locked="0"/>
    </xf>
    <xf numFmtId="14" fontId="0" fillId="0" borderId="1" xfId="0" applyNumberFormat="1" applyBorder="1" applyAlignment="1" applyProtection="1">
      <alignment horizontal="center"/>
      <protection locked="0"/>
    </xf>
    <xf numFmtId="0" fontId="5" fillId="0" borderId="0" xfId="0" applyFont="1"/>
    <xf numFmtId="0" fontId="0" fillId="0" borderId="0" xfId="0" applyBorder="1"/>
    <xf numFmtId="0" fontId="0" fillId="0" borderId="0" xfId="0" applyBorder="1" applyAlignment="1">
      <alignment horizontal="center"/>
    </xf>
    <xf numFmtId="0" fontId="0" fillId="0" borderId="0" xfId="0" applyFont="1"/>
    <xf numFmtId="0" fontId="6" fillId="0" borderId="0" xfId="0" applyFont="1"/>
    <xf numFmtId="0" fontId="4" fillId="0" borderId="0" xfId="0" applyFont="1" applyAlignment="1">
      <alignment horizontal="center"/>
    </xf>
    <xf numFmtId="0" fontId="11" fillId="0" borderId="0" xfId="0" applyFont="1"/>
    <xf numFmtId="0" fontId="0" fillId="0" borderId="0" xfId="0" applyBorder="1" applyAlignment="1">
      <alignment horizontal="center"/>
    </xf>
    <xf numFmtId="0" fontId="0" fillId="0" borderId="0" xfId="0" applyAlignment="1">
      <alignment horizontal="center"/>
    </xf>
    <xf numFmtId="0" fontId="5" fillId="0" borderId="1" xfId="0" applyNumberFormat="1" applyFont="1" applyBorder="1" applyAlignment="1">
      <alignment horizontal="center"/>
    </xf>
    <xf numFmtId="0" fontId="4" fillId="0" borderId="0" xfId="0" applyFont="1" applyAlignment="1">
      <alignment horizontal="center"/>
    </xf>
    <xf numFmtId="0" fontId="2" fillId="0" borderId="0" xfId="0" applyFont="1" applyFill="1" applyAlignment="1">
      <alignment horizontal="center" vertical="center" wrapText="1"/>
    </xf>
    <xf numFmtId="0" fontId="0" fillId="0" borderId="1" xfId="0" applyBorder="1" applyAlignment="1" applyProtection="1">
      <alignment horizontal="center"/>
      <protection locked="0"/>
    </xf>
    <xf numFmtId="0" fontId="2" fillId="0" borderId="0" xfId="0" applyFont="1" applyAlignment="1">
      <alignment horizontal="center" vertical="center" wrapText="1"/>
    </xf>
    <xf numFmtId="0" fontId="8" fillId="0" borderId="0" xfId="3" applyAlignment="1" applyProtection="1">
      <alignment horizontal="center" vertical="center" wrapText="1"/>
      <protection locked="0"/>
    </xf>
    <xf numFmtId="0" fontId="10" fillId="0" borderId="0" xfId="3" applyFont="1" applyAlignment="1" applyProtection="1">
      <alignment horizontal="center"/>
      <protection locked="0"/>
    </xf>
    <xf numFmtId="0" fontId="0" fillId="0" borderId="0" xfId="0" applyAlignment="1">
      <alignment horizontal="center" wrapText="1"/>
    </xf>
    <xf numFmtId="0" fontId="2" fillId="0" borderId="1" xfId="0" applyFont="1" applyBorder="1" applyAlignment="1">
      <alignment horizontal="center"/>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0" fillId="0" borderId="1" xfId="0" applyBorder="1" applyAlignment="1">
      <alignment horizontal="center" vertical="center" wrapText="1"/>
    </xf>
  </cellXfs>
  <cellStyles count="4">
    <cellStyle name="Currency" xfId="1" builtinId="4"/>
    <cellStyle name="Hyperlink" xfId="3" builtinId="8"/>
    <cellStyle name="Normal" xfId="0" builtinId="0"/>
    <cellStyle name="Percent" xfId="2" builtinId="5"/>
  </cellStyles>
  <dxfs count="29">
    <dxf>
      <fill>
        <patternFill>
          <bgColor theme="9" tint="0.59996337778862885"/>
        </patternFill>
      </fill>
    </dxf>
    <dxf>
      <fill>
        <patternFill>
          <bgColor rgb="FFFF5757"/>
        </patternFill>
      </fill>
    </dxf>
    <dxf>
      <fill>
        <patternFill>
          <bgColor theme="9" tint="0.59996337778862885"/>
        </patternFill>
      </fill>
    </dxf>
    <dxf>
      <fill>
        <patternFill>
          <bgColor rgb="FFFF5757"/>
        </patternFill>
      </fill>
    </dxf>
    <dxf>
      <fill>
        <patternFill>
          <bgColor theme="9" tint="0.59996337778862885"/>
        </patternFill>
      </fill>
    </dxf>
    <dxf>
      <fill>
        <patternFill>
          <bgColor rgb="FFFF5757"/>
        </patternFill>
      </fill>
    </dxf>
    <dxf>
      <fill>
        <patternFill>
          <bgColor theme="9" tint="0.59996337778862885"/>
        </patternFill>
      </fill>
    </dxf>
    <dxf>
      <fill>
        <patternFill>
          <bgColor rgb="FFFF5757"/>
        </patternFill>
      </fill>
    </dxf>
    <dxf>
      <fill>
        <patternFill>
          <bgColor theme="9" tint="0.59996337778862885"/>
        </patternFill>
      </fill>
    </dxf>
    <dxf>
      <fill>
        <patternFill>
          <bgColor rgb="FFFF5757"/>
        </patternFill>
      </fill>
    </dxf>
    <dxf>
      <fill>
        <patternFill>
          <bgColor theme="9" tint="0.59996337778862885"/>
        </patternFill>
      </fill>
    </dxf>
    <dxf>
      <fill>
        <patternFill>
          <bgColor rgb="FFFF5757"/>
        </patternFill>
      </fill>
    </dxf>
    <dxf>
      <font>
        <color theme="0"/>
      </font>
    </dxf>
    <dxf>
      <font>
        <color auto="1"/>
      </font>
      <fill>
        <patternFill>
          <bgColor rgb="FFFFFF00"/>
        </patternFill>
      </fill>
      <border>
        <left style="dotted">
          <color rgb="FFC00000"/>
        </left>
        <right style="dotted">
          <color rgb="FFC00000"/>
        </right>
        <top style="dotted">
          <color rgb="FFC00000"/>
        </top>
        <bottom style="dotted">
          <color rgb="FFC00000"/>
        </bottom>
      </border>
    </dxf>
    <dxf>
      <font>
        <color theme="0"/>
      </font>
      <fill>
        <patternFill>
          <bgColor theme="0"/>
        </patternFill>
      </fill>
      <border>
        <left/>
        <right/>
        <top/>
        <bottom/>
      </border>
    </dxf>
    <dxf>
      <font>
        <color auto="1"/>
      </font>
      <fill>
        <patternFill>
          <bgColor rgb="FFFFFF00"/>
        </patternFill>
      </fill>
      <border>
        <left style="dashDotDot">
          <color rgb="FFC00000"/>
        </left>
        <right style="dashDotDot">
          <color rgb="FFC00000"/>
        </right>
        <top style="dashDotDot">
          <color rgb="FFC00000"/>
        </top>
        <bottom style="dashDotDot">
          <color rgb="FFC00000"/>
        </bottom>
        <vertical/>
        <horizontal/>
      </border>
    </dxf>
    <dxf>
      <fill>
        <patternFill>
          <bgColor rgb="FFFFFF00"/>
        </patternFill>
      </fill>
      <border>
        <left style="hair">
          <color rgb="FFC00000"/>
        </left>
        <right style="hair">
          <color rgb="FFC00000"/>
        </right>
        <top style="hair">
          <color rgb="FFC00000"/>
        </top>
        <bottom style="hair">
          <color rgb="FFC00000"/>
        </bottom>
        <vertical/>
        <horizontal/>
      </border>
    </dxf>
    <dxf>
      <font>
        <color theme="0"/>
      </font>
    </dxf>
    <dxf>
      <font>
        <color theme="0"/>
      </font>
    </dxf>
    <dxf>
      <fill>
        <patternFill>
          <bgColor theme="1"/>
        </patternFill>
      </fill>
    </dxf>
    <dxf>
      <font>
        <color theme="0"/>
      </font>
      <fill>
        <patternFill>
          <bgColor theme="0"/>
        </patternFill>
      </fill>
    </dxf>
    <dxf>
      <fill>
        <patternFill>
          <bgColor rgb="FFFFFF00"/>
        </patternFill>
      </fill>
      <border>
        <left style="dotted">
          <color rgb="FFC00000"/>
        </left>
        <right style="dotted">
          <color rgb="FFC00000"/>
        </right>
        <top style="dotted">
          <color rgb="FFC00000"/>
        </top>
        <bottom style="dotted">
          <color rgb="FFC00000"/>
        </bottom>
        <vertical/>
        <horizontal/>
      </border>
    </dxf>
    <dxf>
      <fill>
        <patternFill>
          <bgColor rgb="FFFFFF00"/>
        </patternFill>
      </fill>
      <border>
        <left style="dotted">
          <color rgb="FFC00000"/>
        </left>
        <right style="dotted">
          <color rgb="FFC00000"/>
        </right>
        <top style="dotted">
          <color rgb="FFC00000"/>
        </top>
        <bottom style="dotted">
          <color rgb="FFC00000"/>
        </bottom>
        <vertical/>
        <horizontal/>
      </border>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ill>
        <patternFill>
          <bgColor rgb="FFFFFF00"/>
        </patternFill>
      </fill>
      <border>
        <left style="dotted">
          <color rgb="FFC00000"/>
        </left>
        <right style="dotted">
          <color rgb="FFC00000"/>
        </right>
        <top style="dotted">
          <color rgb="FFC00000"/>
        </top>
        <bottom style="dotted">
          <color rgb="FFC00000"/>
        </bottom>
        <vertical/>
        <horizontal/>
      </border>
    </dxf>
    <dxf>
      <fill>
        <patternFill>
          <bgColor rgb="FFFFFF00"/>
        </patternFill>
      </fill>
      <border>
        <left style="dotted">
          <color auto="1"/>
        </left>
        <right style="dotted">
          <color auto="1"/>
        </right>
        <top style="dotted">
          <color auto="1"/>
        </top>
        <bottom style="dotted">
          <color auto="1"/>
        </bottom>
        <vertical/>
        <horizontal/>
      </border>
    </dxf>
  </dxfs>
  <tableStyles count="0" defaultTableStyle="TableStyleMedium2" defaultPivotStyle="PivotStyleLight16"/>
  <colors>
    <mruColors>
      <color rgb="FFFF5757"/>
      <color rgb="FFFF4F4F"/>
      <color rgb="FFFF7D7D"/>
      <color rgb="FFFF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33</xdr:row>
          <xdr:rowOff>28575</xdr:rowOff>
        </xdr:from>
        <xdr:to>
          <xdr:col>21</xdr:col>
          <xdr:colOff>581025</xdr:colOff>
          <xdr:row>37</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a:extLst>
                <a:ext uri="{84589F7E-364E-4C9E-8A38-B11213B215E9}">
                  <a14:cameraTool cellRange="'Income Limits'!$A$39:$R$42" spid="_x0000_s1091"/>
                </a:ext>
              </a:extLst>
            </xdr:cNvPicPr>
          </xdr:nvPicPr>
          <xdr:blipFill>
            <a:blip xmlns:r="http://schemas.openxmlformats.org/officeDocument/2006/relationships" r:embed="rId1"/>
            <a:srcRect/>
            <a:stretch>
              <a:fillRect/>
            </a:stretch>
          </xdr:blipFill>
          <xdr:spPr bwMode="auto">
            <a:xfrm>
              <a:off x="38100" y="5724525"/>
              <a:ext cx="13896975" cy="7334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cs.google.com/spreadsheets/d/1U9KkG_oxIMCXNlFk4MPw_2nt0YKEMKvQMBd_BjlCa3w/edit?usp=sharing" TargetMode="External"/><Relationship Id="rId1" Type="http://schemas.openxmlformats.org/officeDocument/2006/relationships/hyperlink" Target="https://www.phfa.org/forms/pacares/rental/RRP-County-Contact-List.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50"/>
  <sheetViews>
    <sheetView showGridLines="0" tabSelected="1" workbookViewId="0">
      <selection activeCell="C13" sqref="C13"/>
    </sheetView>
  </sheetViews>
  <sheetFormatPr defaultRowHeight="14.4" x14ac:dyDescent="0.3"/>
  <cols>
    <col min="1" max="1" width="15" bestFit="1" customWidth="1"/>
    <col min="2" max="2" width="17.88671875" customWidth="1"/>
    <col min="3" max="3" width="19.5546875" customWidth="1"/>
    <col min="4" max="4" width="2.6640625" customWidth="1"/>
    <col min="6" max="6" width="10.6640625" customWidth="1"/>
    <col min="7" max="7" width="9.88671875" customWidth="1"/>
    <col min="8" max="8" width="3.44140625" customWidth="1"/>
    <col min="9" max="9" width="13.5546875" bestFit="1" customWidth="1"/>
    <col min="10" max="10" width="5.33203125" customWidth="1"/>
    <col min="19" max="19" width="1.6640625" customWidth="1"/>
  </cols>
  <sheetData>
    <row r="1" spans="1:22" ht="21" x14ac:dyDescent="0.4">
      <c r="A1" s="30" t="s">
        <v>44</v>
      </c>
      <c r="B1" s="30"/>
      <c r="C1" s="30"/>
      <c r="D1" s="30"/>
      <c r="E1" s="30"/>
      <c r="F1" s="30"/>
      <c r="G1" s="30"/>
      <c r="H1" s="30"/>
      <c r="I1" s="30"/>
      <c r="J1" s="30"/>
      <c r="K1" s="30"/>
      <c r="L1" s="30"/>
      <c r="M1" s="30"/>
    </row>
    <row r="2" spans="1:22" ht="5.25" customHeight="1" x14ac:dyDescent="0.4">
      <c r="A2" s="25"/>
      <c r="B2" s="25"/>
      <c r="C2" s="25"/>
      <c r="D2" s="25"/>
      <c r="E2" s="25"/>
      <c r="F2" s="25"/>
      <c r="G2" s="25"/>
      <c r="H2" s="25"/>
      <c r="I2" s="25"/>
      <c r="J2" s="25"/>
      <c r="K2" s="25"/>
      <c r="L2" s="25"/>
      <c r="M2" s="25"/>
    </row>
    <row r="3" spans="1:22" ht="17.25" customHeight="1" x14ac:dyDescent="0.4">
      <c r="A3" s="25"/>
      <c r="B3" s="25"/>
      <c r="C3" s="25"/>
      <c r="D3" s="25"/>
      <c r="E3" s="36" t="s">
        <v>69</v>
      </c>
      <c r="F3" s="36"/>
      <c r="G3" s="36"/>
      <c r="H3" s="36"/>
      <c r="I3" s="36"/>
      <c r="J3" s="36"/>
      <c r="K3" s="36"/>
      <c r="L3" s="36"/>
      <c r="M3" s="36"/>
      <c r="N3" s="36"/>
      <c r="O3" s="36"/>
      <c r="P3" s="36"/>
      <c r="Q3" s="36"/>
      <c r="R3" s="36"/>
      <c r="S3" s="36"/>
      <c r="T3" s="36"/>
      <c r="U3" s="36"/>
      <c r="V3" s="36"/>
    </row>
    <row r="4" spans="1:22" x14ac:dyDescent="0.3">
      <c r="A4" t="s">
        <v>68</v>
      </c>
      <c r="C4" s="4"/>
      <c r="E4" s="36"/>
      <c r="F4" s="36"/>
      <c r="G4" s="36"/>
      <c r="H4" s="36"/>
      <c r="I4" s="36"/>
      <c r="J4" s="36"/>
      <c r="K4" s="36"/>
      <c r="L4" s="36"/>
      <c r="M4" s="36"/>
      <c r="N4" s="36"/>
      <c r="O4" s="36"/>
      <c r="P4" s="36"/>
      <c r="Q4" s="36"/>
      <c r="R4" s="36"/>
      <c r="S4" s="36"/>
      <c r="T4" s="36"/>
      <c r="U4" s="36"/>
      <c r="V4" s="36"/>
    </row>
    <row r="5" spans="1:22" x14ac:dyDescent="0.3">
      <c r="A5" s="26" t="s">
        <v>67</v>
      </c>
    </row>
    <row r="7" spans="1:22" x14ac:dyDescent="0.3">
      <c r="A7" t="s">
        <v>5</v>
      </c>
      <c r="B7" s="16"/>
      <c r="C7" s="24"/>
    </row>
    <row r="9" spans="1:22" x14ac:dyDescent="0.3">
      <c r="A9" t="s">
        <v>31</v>
      </c>
      <c r="C9" s="32"/>
      <c r="D9" s="32"/>
      <c r="E9" s="32"/>
      <c r="F9" s="32"/>
      <c r="G9" s="32"/>
      <c r="H9" s="32"/>
      <c r="I9" s="32"/>
    </row>
    <row r="10" spans="1:22" x14ac:dyDescent="0.3">
      <c r="C10" s="10"/>
    </row>
    <row r="11" spans="1:22" x14ac:dyDescent="0.3">
      <c r="A11" t="s">
        <v>6</v>
      </c>
      <c r="C11" s="17"/>
      <c r="F11" s="33" t="str">
        <f>IF(E15="No","This household does not appear eligible for Homeless Prevention Services.  Please reevlautate household needs and connect them to the appropriate resource(s).",IF(C13="Youth Only (under 18)","This household does not appear eligible for Homeless Prevention Services.  Please reevaluate household needs and connect them to the appropriate resource(s) (e.g. Bridge2Home)",""))</f>
        <v/>
      </c>
      <c r="G11" s="33"/>
      <c r="H11" s="33"/>
      <c r="I11" s="33"/>
      <c r="J11" s="33"/>
    </row>
    <row r="12" spans="1:22" x14ac:dyDescent="0.3">
      <c r="F12" s="33"/>
      <c r="G12" s="33"/>
      <c r="H12" s="33"/>
      <c r="I12" s="33"/>
      <c r="J12" s="33"/>
    </row>
    <row r="13" spans="1:22" x14ac:dyDescent="0.3">
      <c r="A13" t="s">
        <v>21</v>
      </c>
      <c r="C13" s="18"/>
      <c r="F13" s="33"/>
      <c r="G13" s="33"/>
      <c r="H13" s="33"/>
      <c r="I13" s="33"/>
      <c r="J13" s="33"/>
    </row>
    <row r="14" spans="1:22" x14ac:dyDescent="0.3">
      <c r="F14" s="33"/>
      <c r="G14" s="33"/>
      <c r="H14" s="33"/>
      <c r="I14" s="33"/>
      <c r="J14" s="33"/>
    </row>
    <row r="15" spans="1:22" x14ac:dyDescent="0.3">
      <c r="A15" t="s">
        <v>13</v>
      </c>
      <c r="E15" s="17"/>
      <c r="F15" s="33"/>
      <c r="G15" s="33"/>
      <c r="H15" s="33"/>
      <c r="I15" s="33"/>
      <c r="J15" s="33"/>
    </row>
    <row r="16" spans="1:22" x14ac:dyDescent="0.3">
      <c r="I16" s="4" t="s">
        <v>11</v>
      </c>
      <c r="K16" s="4" t="s">
        <v>14</v>
      </c>
      <c r="L16" s="4" t="s">
        <v>15</v>
      </c>
    </row>
    <row r="17" spans="1:19" x14ac:dyDescent="0.3">
      <c r="A17" t="s">
        <v>10</v>
      </c>
      <c r="F17" s="17"/>
      <c r="I17" s="7">
        <f>F17*12</f>
        <v>0</v>
      </c>
      <c r="K17" s="6">
        <f>IF(C11=1,I17/'Income Limits'!B10,IF(C11=2,I17/'Income Limits'!C10,IF(C11=3,I17/'Income Limits'!D10,IF(C11=4,I17/'Income Limits'!E10,IF(C11=5,I17/'Income Limits'!F10,IF(C11=6,I17/'Income Limits'!G10,IF(C11=7,I17/'Income Limits'!H10,IF(C11=8,I17/'Income Limits'!I10,))))))))</f>
        <v>0</v>
      </c>
      <c r="L17" s="6">
        <f>IF(C11=1,I17/'Income Limits'!B9,IF(C11=2,I17/'Income Limits'!C9,IF(C11=3,I17/'Income Limits'!D9,IF(C11=4,I17/'Income Limits'!E9,IF(C11=5,I17/'Income Limits'!F9,IF(C11=6,I17/'Income Limits'!G9,IF(C11=7,I17/'Income Limits'!H9,IF(C11=8,I17/'Income Limits'!I9,))))))))</f>
        <v>0</v>
      </c>
    </row>
    <row r="19" spans="1:19" x14ac:dyDescent="0.3">
      <c r="A19" t="s">
        <v>7</v>
      </c>
      <c r="I19" s="17"/>
      <c r="K19" s="34" t="s">
        <v>64</v>
      </c>
      <c r="L19" s="34"/>
      <c r="M19" s="34"/>
      <c r="N19" s="34"/>
      <c r="O19" s="34"/>
      <c r="P19" s="34"/>
      <c r="Q19" s="34"/>
      <c r="R19" s="34"/>
      <c r="S19" s="34"/>
    </row>
    <row r="20" spans="1:19" x14ac:dyDescent="0.3">
      <c r="K20" s="34"/>
      <c r="L20" s="34"/>
      <c r="M20" s="34"/>
      <c r="N20" s="34"/>
      <c r="O20" s="34"/>
      <c r="P20" s="34"/>
      <c r="Q20" s="34"/>
      <c r="R20" s="34"/>
      <c r="S20" s="34"/>
    </row>
    <row r="21" spans="1:19" x14ac:dyDescent="0.3">
      <c r="A21" t="s">
        <v>8</v>
      </c>
      <c r="C21" s="19"/>
      <c r="K21" s="34"/>
      <c r="L21" s="34"/>
      <c r="M21" s="34"/>
      <c r="N21" s="34"/>
      <c r="O21" s="34"/>
      <c r="P21" s="34"/>
      <c r="Q21" s="34"/>
      <c r="R21" s="34"/>
      <c r="S21" s="34"/>
    </row>
    <row r="22" spans="1:19" x14ac:dyDescent="0.3">
      <c r="K22" s="34"/>
      <c r="L22" s="34"/>
      <c r="M22" s="34"/>
      <c r="N22" s="34"/>
      <c r="O22" s="34"/>
      <c r="P22" s="34"/>
      <c r="Q22" s="34"/>
      <c r="R22" s="34"/>
      <c r="S22" s="34"/>
    </row>
    <row r="23" spans="1:19" x14ac:dyDescent="0.3">
      <c r="A23" t="s">
        <v>9</v>
      </c>
      <c r="G23" s="17"/>
      <c r="K23" s="34"/>
      <c r="L23" s="34"/>
      <c r="M23" s="34"/>
      <c r="N23" s="34"/>
      <c r="O23" s="34"/>
      <c r="P23" s="34"/>
      <c r="Q23" s="34"/>
      <c r="R23" s="34"/>
      <c r="S23" s="34"/>
    </row>
    <row r="24" spans="1:19" x14ac:dyDescent="0.3">
      <c r="K24" s="34"/>
      <c r="L24" s="34"/>
      <c r="M24" s="34"/>
      <c r="N24" s="34"/>
      <c r="O24" s="34"/>
      <c r="P24" s="34"/>
      <c r="Q24" s="34"/>
      <c r="R24" s="34"/>
      <c r="S24" s="34"/>
    </row>
    <row r="25" spans="1:19" x14ac:dyDescent="0.3">
      <c r="A25" t="s">
        <v>12</v>
      </c>
      <c r="E25" s="17"/>
      <c r="K25" s="34"/>
      <c r="L25" s="34"/>
      <c r="M25" s="34"/>
      <c r="N25" s="34"/>
      <c r="O25" s="34"/>
      <c r="P25" s="34"/>
      <c r="Q25" s="34"/>
      <c r="R25" s="34"/>
      <c r="S25" s="34"/>
    </row>
    <row r="26" spans="1:19" x14ac:dyDescent="0.3">
      <c r="K26" s="34"/>
      <c r="L26" s="34"/>
      <c r="M26" s="34"/>
      <c r="N26" s="34"/>
      <c r="O26" s="34"/>
      <c r="P26" s="34"/>
      <c r="Q26" s="34"/>
      <c r="R26" s="34"/>
      <c r="S26" s="34"/>
    </row>
    <row r="27" spans="1:19" ht="15" customHeight="1" x14ac:dyDescent="0.3">
      <c r="A27" t="s">
        <v>29</v>
      </c>
      <c r="E27" s="17"/>
      <c r="G27" s="33" t="str">
        <f>IF(E27&gt;=31, "This household does not appear eligible for Homeless Prevention Services.  Please reevlautate household needs and connect them to the appropriate resource(s).","")</f>
        <v/>
      </c>
      <c r="H27" s="33"/>
      <c r="I27" s="33"/>
      <c r="J27" s="33"/>
      <c r="K27" s="33"/>
      <c r="L27" s="33"/>
      <c r="M27" s="33"/>
      <c r="N27" s="33"/>
      <c r="O27" s="33"/>
      <c r="P27" s="12"/>
      <c r="Q27" s="12"/>
      <c r="R27" s="12"/>
      <c r="S27" s="12"/>
    </row>
    <row r="28" spans="1:19" x14ac:dyDescent="0.3">
      <c r="F28" s="12"/>
      <c r="G28" s="33"/>
      <c r="H28" s="33"/>
      <c r="I28" s="33"/>
      <c r="J28" s="33"/>
      <c r="K28" s="33"/>
      <c r="L28" s="33"/>
      <c r="M28" s="33"/>
      <c r="N28" s="33"/>
      <c r="O28" s="33"/>
      <c r="P28" s="12"/>
      <c r="Q28" s="12"/>
      <c r="R28" s="12"/>
      <c r="S28" s="12"/>
    </row>
    <row r="29" spans="1:19" ht="15" customHeight="1" x14ac:dyDescent="0.3">
      <c r="A29" t="s">
        <v>30</v>
      </c>
      <c r="C29" s="17"/>
      <c r="E29" s="31" t="str">
        <f>IF('Income Limits'!Q18=TRUE,"This household may qualify for specialized Homeless Prevention Services through your local SSVF Provider.  Please connect them to these resources for evaluation prior to making any other Homeless Prevention referrals.  ","")</f>
        <v/>
      </c>
      <c r="F29" s="31"/>
      <c r="G29" s="31"/>
      <c r="H29" s="31"/>
      <c r="I29" s="31"/>
      <c r="J29" s="31"/>
      <c r="K29" s="31"/>
      <c r="L29" s="31"/>
      <c r="M29" s="31"/>
      <c r="N29" s="31"/>
      <c r="O29" s="31"/>
      <c r="P29" s="31"/>
      <c r="Q29" s="31"/>
      <c r="R29" s="31"/>
      <c r="S29" s="13"/>
    </row>
    <row r="30" spans="1:19" ht="15" customHeight="1" x14ac:dyDescent="0.3">
      <c r="E30" s="31"/>
      <c r="F30" s="31"/>
      <c r="G30" s="31"/>
      <c r="H30" s="31"/>
      <c r="I30" s="31"/>
      <c r="J30" s="31"/>
      <c r="K30" s="31"/>
      <c r="L30" s="31"/>
      <c r="M30" s="31"/>
      <c r="N30" s="31"/>
      <c r="O30" s="31"/>
      <c r="P30" s="31"/>
      <c r="Q30" s="31"/>
      <c r="R30" s="31"/>
      <c r="S30" s="13"/>
    </row>
    <row r="31" spans="1:19" x14ac:dyDescent="0.3">
      <c r="A31" t="s">
        <v>57</v>
      </c>
      <c r="G31" s="29" t="str">
        <f>IF('Income Limits'!Q19=TRUE,"ESG",IF('Income Limits'!Q20=TRUE,"ESG",IF('Income Limits'!Q21=TRUE,"CDBG",IF('Income Limits'!Q22=TRUE, "ACT 137",IF('Income Limits'!Q23=TRUE, "HAP", IF('Income Limits'!Q24=TRUE, "HAP", IF('Income Limits'!Q25=TRUE, "HAP_CSBG", IF('Income Limits'!Q26=TRUE, "HAP_CSBG", IF('Income Limits'!Q27=TRUE, "Combination", IF('Income Limits'!Q28=TRUE, "Ineligible",""))))))))))</f>
        <v>ESG</v>
      </c>
      <c r="H31" s="29"/>
      <c r="I31" s="29"/>
      <c r="J31" s="29"/>
      <c r="K31" s="13"/>
      <c r="L31" s="13"/>
      <c r="M31" s="13"/>
      <c r="N31" s="13"/>
      <c r="O31" s="13"/>
      <c r="P31" s="13"/>
      <c r="Q31" s="13"/>
      <c r="R31" s="13"/>
      <c r="S31" s="13"/>
    </row>
    <row r="32" spans="1:19" ht="7.5" customHeight="1" x14ac:dyDescent="0.3">
      <c r="K32" s="13"/>
      <c r="L32" s="13"/>
      <c r="M32" s="13"/>
      <c r="N32" s="13"/>
      <c r="O32" s="13"/>
      <c r="P32" s="13"/>
      <c r="Q32" s="13"/>
      <c r="R32" s="13"/>
      <c r="S32" s="13"/>
    </row>
    <row r="33" spans="1:22" ht="17.399999999999999" x14ac:dyDescent="0.35">
      <c r="A33" s="1" t="s">
        <v>55</v>
      </c>
      <c r="I33" s="35" t="s">
        <v>66</v>
      </c>
      <c r="J33" s="35"/>
      <c r="K33" s="35"/>
      <c r="L33" s="35"/>
      <c r="M33" s="35"/>
      <c r="N33" s="35"/>
      <c r="O33" s="35"/>
      <c r="P33" s="35"/>
      <c r="Q33" s="35"/>
      <c r="R33" s="35"/>
      <c r="S33" s="35"/>
      <c r="T33" s="35"/>
      <c r="U33" s="35"/>
    </row>
    <row r="34" spans="1:22" x14ac:dyDescent="0.3">
      <c r="A34" s="11"/>
      <c r="K34" s="13"/>
      <c r="L34" s="13"/>
      <c r="M34" s="13"/>
      <c r="N34" s="13"/>
      <c r="O34" s="13"/>
      <c r="P34" s="13"/>
      <c r="Q34" s="13"/>
      <c r="R34" s="13"/>
      <c r="S34" s="13"/>
    </row>
    <row r="35" spans="1:22" x14ac:dyDescent="0.3">
      <c r="K35" s="13"/>
      <c r="L35" s="13"/>
      <c r="M35" s="13"/>
      <c r="N35" s="13"/>
      <c r="O35" s="13"/>
      <c r="P35" s="13"/>
      <c r="Q35" s="13"/>
      <c r="R35" s="13"/>
      <c r="S35" s="13"/>
    </row>
    <row r="36" spans="1:22" x14ac:dyDescent="0.3">
      <c r="A36" s="11"/>
      <c r="B36" s="11"/>
      <c r="C36" s="11"/>
      <c r="F36" s="28"/>
      <c r="G36" s="28"/>
      <c r="M36" s="13"/>
      <c r="N36" s="13"/>
      <c r="O36" s="13"/>
      <c r="P36" s="13"/>
      <c r="Q36" s="13"/>
      <c r="R36" s="13"/>
      <c r="S36" s="13"/>
      <c r="T36" s="13"/>
      <c r="U36" s="13"/>
    </row>
    <row r="38" spans="1:22" x14ac:dyDescent="0.3">
      <c r="A38" s="33" t="str">
        <f>IF(G31="Ineligible","This household does not appear eligible for Homeless Prevention Services.  Please reevlautate household needs and connect them to the appropriate resource(s).","")</f>
        <v/>
      </c>
      <c r="B38" s="33"/>
      <c r="C38" s="33"/>
      <c r="D38" s="33"/>
      <c r="E38" s="33"/>
      <c r="F38" s="33"/>
      <c r="G38" s="33"/>
      <c r="H38" s="33"/>
      <c r="I38" s="33"/>
      <c r="J38" s="33"/>
      <c r="K38" s="33"/>
      <c r="L38" s="33"/>
      <c r="M38" s="33"/>
      <c r="N38" s="33"/>
      <c r="O38" s="33"/>
      <c r="P38" s="33"/>
      <c r="Q38" s="33"/>
      <c r="R38" s="33"/>
      <c r="S38" s="33"/>
      <c r="T38" s="33"/>
      <c r="U38" s="33"/>
      <c r="V38" s="33"/>
    </row>
    <row r="39" spans="1:22" x14ac:dyDescent="0.3">
      <c r="A39" s="33"/>
      <c r="B39" s="33"/>
      <c r="C39" s="33"/>
      <c r="D39" s="33"/>
      <c r="E39" s="33"/>
      <c r="F39" s="33"/>
      <c r="G39" s="33"/>
      <c r="H39" s="33"/>
      <c r="I39" s="33"/>
      <c r="J39" s="33"/>
      <c r="K39" s="33"/>
      <c r="L39" s="33"/>
      <c r="M39" s="33"/>
      <c r="N39" s="33"/>
      <c r="O39" s="33"/>
      <c r="P39" s="33"/>
      <c r="Q39" s="33"/>
      <c r="R39" s="33"/>
      <c r="S39" s="33"/>
      <c r="T39" s="33"/>
      <c r="U39" s="33"/>
      <c r="V39" s="33"/>
    </row>
    <row r="40" spans="1:22" x14ac:dyDescent="0.3">
      <c r="A40" s="12"/>
      <c r="B40" s="12"/>
      <c r="C40" s="12"/>
      <c r="D40" s="12"/>
      <c r="E40" s="12"/>
      <c r="F40" s="12"/>
      <c r="G40" s="12"/>
      <c r="H40" s="12"/>
      <c r="I40" s="12"/>
      <c r="J40" s="12"/>
      <c r="K40" s="12"/>
      <c r="L40" s="12"/>
      <c r="M40" s="12"/>
      <c r="N40" s="12"/>
      <c r="O40" s="12"/>
      <c r="P40" s="12"/>
      <c r="Q40" s="12"/>
      <c r="R40" s="12"/>
      <c r="S40" s="12"/>
      <c r="T40" s="12"/>
      <c r="U40" s="12"/>
      <c r="V40" s="12"/>
    </row>
    <row r="42" spans="1:22" x14ac:dyDescent="0.3">
      <c r="A42" s="23"/>
      <c r="F42" s="27"/>
      <c r="G42" s="27"/>
      <c r="H42" s="27"/>
      <c r="I42" s="27"/>
      <c r="J42" s="27"/>
      <c r="K42" s="27"/>
      <c r="L42" s="27"/>
      <c r="M42" s="27"/>
    </row>
    <row r="47" spans="1:22" x14ac:dyDescent="0.3">
      <c r="F47" s="21"/>
      <c r="G47" s="21"/>
      <c r="H47" s="21"/>
      <c r="I47" s="21"/>
    </row>
    <row r="48" spans="1:22" x14ac:dyDescent="0.3">
      <c r="F48" s="21"/>
      <c r="G48" s="21"/>
      <c r="H48" s="21"/>
      <c r="I48" s="21"/>
    </row>
    <row r="49" spans="6:9" x14ac:dyDescent="0.3">
      <c r="F49" s="21"/>
      <c r="G49" s="21"/>
      <c r="H49" s="21"/>
      <c r="I49" s="22"/>
    </row>
    <row r="50" spans="6:9" x14ac:dyDescent="0.3">
      <c r="F50" s="21"/>
      <c r="G50" s="21"/>
      <c r="H50" s="21"/>
      <c r="I50" s="21"/>
    </row>
  </sheetData>
  <sheetProtection sheet="1" selectLockedCells="1"/>
  <mergeCells count="12">
    <mergeCell ref="F42:M42"/>
    <mergeCell ref="F36:G36"/>
    <mergeCell ref="G31:J31"/>
    <mergeCell ref="A1:M1"/>
    <mergeCell ref="E29:R30"/>
    <mergeCell ref="C9:I9"/>
    <mergeCell ref="F11:J15"/>
    <mergeCell ref="K19:S26"/>
    <mergeCell ref="G27:O28"/>
    <mergeCell ref="I33:U33"/>
    <mergeCell ref="A38:V39"/>
    <mergeCell ref="E3:V4"/>
  </mergeCells>
  <conditionalFormatting sqref="F11:J15">
    <cfRule type="expression" dxfId="28" priority="11">
      <formula>$C$13="Youth Only (under 18)"</formula>
    </cfRule>
    <cfRule type="notContainsBlanks" dxfId="27" priority="22">
      <formula>LEN(TRIM(F11))&gt;0</formula>
    </cfRule>
  </conditionalFormatting>
  <conditionalFormatting sqref="K19:S26">
    <cfRule type="expression" dxfId="26" priority="15">
      <formula>$E$25=""</formula>
    </cfRule>
    <cfRule type="expression" dxfId="25" priority="16">
      <formula>$C$21=""</formula>
    </cfRule>
    <cfRule type="expression" dxfId="24" priority="17">
      <formula>$F$17=""</formula>
    </cfRule>
  </conditionalFormatting>
  <conditionalFormatting sqref="G27">
    <cfRule type="expression" dxfId="23" priority="12">
      <formula>$E$27&lt;=30</formula>
    </cfRule>
    <cfRule type="expression" dxfId="22" priority="23">
      <formula>$E$27&gt;30</formula>
    </cfRule>
  </conditionalFormatting>
  <conditionalFormatting sqref="A38">
    <cfRule type="notContainsBlanks" dxfId="21" priority="10">
      <formula>LEN(TRIM(A38))&gt;0</formula>
    </cfRule>
  </conditionalFormatting>
  <conditionalFormatting sqref="G31:J31">
    <cfRule type="expression" dxfId="20" priority="9">
      <formula>OR($B$7="", $C$9="",$E$25="",$E$27="",$C$29="")</formula>
    </cfRule>
  </conditionalFormatting>
  <conditionalFormatting sqref="B36:B37">
    <cfRule type="expression" dxfId="19" priority="6">
      <formula>"B34="""""</formula>
    </cfRule>
  </conditionalFormatting>
  <conditionalFormatting sqref="E3:V4">
    <cfRule type="expression" dxfId="18" priority="5">
      <formula>$C$4="No"</formula>
    </cfRule>
    <cfRule type="expression" dxfId="17" priority="2">
      <formula>$C$4=""</formula>
    </cfRule>
    <cfRule type="expression" dxfId="16" priority="1">
      <formula>$C$4="Yes"</formula>
    </cfRule>
  </conditionalFormatting>
  <dataValidations count="2">
    <dataValidation type="date" operator="greaterThan" allowBlank="1" showInputMessage="1" showErrorMessage="1" sqref="B7 C21" xr:uid="{00000000-0002-0000-0000-000000000000}">
      <formula1>1</formula1>
    </dataValidation>
    <dataValidation type="whole" allowBlank="1" showInputMessage="1" showErrorMessage="1" sqref="E27" xr:uid="{00000000-0002-0000-0000-000001000000}">
      <formula1>0</formula1>
      <formula2>60</formula2>
    </dataValidation>
  </dataValidations>
  <hyperlinks>
    <hyperlink ref="K19:S26" r:id="rId1" display="https://www.phfa.org/forms/pacares/rental/RRP-County-Contact-List.pdf" xr:uid="{00000000-0004-0000-0000-000000000000}"/>
    <hyperlink ref="I33:U33" r:id="rId2" display="Click here for our most up-to-date listing of County contacts for these Homeless Prevention Programs" xr:uid="{00000000-0004-0000-0000-000001000000}"/>
  </hyperlinks>
  <pageMargins left="0.7" right="0.7" top="0.75" bottom="0.75" header="0.3" footer="0.3"/>
  <pageSetup scale="58" orientation="landscape" r:id="rId3"/>
  <drawing r:id="rId4"/>
  <legacyDrawing r:id="rId5"/>
  <extLst>
    <ext xmlns:x14="http://schemas.microsoft.com/office/spreadsheetml/2009/9/main" uri="{78C0D931-6437-407d-A8EE-F0AAD7539E65}">
      <x14:conditionalFormattings>
        <x14:conditionalFormatting xmlns:xm="http://schemas.microsoft.com/office/excel/2006/main">
          <x14:cfRule type="expression" priority="24" id="{2162C2FB-2ECA-448C-ADB3-BD85392F45AC}">
            <xm:f>'Income Limits'!Q18=TRUE</xm:f>
            <x14:dxf>
              <font>
                <color auto="1"/>
              </font>
              <fill>
                <patternFill>
                  <bgColor rgb="FFFFFF00"/>
                </patternFill>
              </fill>
              <border>
                <left style="dashDotDot">
                  <color rgb="FFC00000"/>
                </left>
                <right style="dashDotDot">
                  <color rgb="FFC00000"/>
                </right>
                <top style="dashDotDot">
                  <color rgb="FFC00000"/>
                </top>
                <bottom style="dashDotDot">
                  <color rgb="FFC00000"/>
                </bottom>
                <vertical/>
                <horizontal/>
              </border>
            </x14:dxf>
          </x14:cfRule>
          <xm:sqref>E29</xm:sqref>
        </x14:conditionalFormatting>
        <x14:conditionalFormatting xmlns:xm="http://schemas.microsoft.com/office/excel/2006/main">
          <x14:cfRule type="expression" priority="19" id="{173E16C2-65EE-4FE0-BCD8-6391D6CC2862}">
            <xm:f>'Income Limits'!$A$16=FALSE</xm:f>
            <x14:dxf>
              <font>
                <color theme="0"/>
              </font>
              <fill>
                <patternFill>
                  <bgColor theme="0"/>
                </patternFill>
              </fill>
              <border>
                <left/>
                <right/>
                <top/>
                <bottom/>
              </border>
            </x14:dxf>
          </x14:cfRule>
          <x14:cfRule type="expression" priority="20" id="{75F5798B-2246-46BA-8410-732E6EBE0F08}">
            <xm:f>'Income Limits'!$A$16=TRUE</xm:f>
            <x14:dxf>
              <font>
                <color auto="1"/>
              </font>
              <fill>
                <patternFill>
                  <bgColor rgb="FFFFFF00"/>
                </patternFill>
              </fill>
              <border>
                <left style="dotted">
                  <color rgb="FFC00000"/>
                </left>
                <right style="dotted">
                  <color rgb="FFC00000"/>
                </right>
                <top style="dotted">
                  <color rgb="FFC00000"/>
                </top>
                <bottom style="dotted">
                  <color rgb="FFC00000"/>
                </bottom>
              </border>
            </x14:dxf>
          </x14:cfRule>
          <xm:sqref>K19:S26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'Income Limits'!$A$12:$A$13</xm:f>
          </x14:formula1>
          <xm:sqref>E15 I49 C29 I19 C4</xm:sqref>
        </x14:dataValidation>
        <x14:dataValidation type="list" allowBlank="1" showInputMessage="1" showErrorMessage="1" xr:uid="{00000000-0002-0000-0000-000003000000}">
          <x14:formula1>
            <xm:f>'Income Limits'!$C$12:$C$14</xm:f>
          </x14:formula1>
          <xm:sqref>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R6"/>
  <sheetViews>
    <sheetView showGridLines="0" workbookViewId="0">
      <selection activeCell="A8" sqref="A8"/>
    </sheetView>
  </sheetViews>
  <sheetFormatPr defaultRowHeight="14.4" x14ac:dyDescent="0.3"/>
  <sheetData>
    <row r="3" spans="1:18" x14ac:dyDescent="0.3">
      <c r="A3" s="1" t="s">
        <v>58</v>
      </c>
    </row>
    <row r="4" spans="1:18" x14ac:dyDescent="0.3">
      <c r="A4" s="1"/>
    </row>
    <row r="5" spans="1:18" x14ac:dyDescent="0.3">
      <c r="A5" s="37" t="s">
        <v>46</v>
      </c>
      <c r="B5" s="37"/>
      <c r="C5" s="37"/>
      <c r="D5" s="37" t="s">
        <v>26</v>
      </c>
      <c r="E5" s="37"/>
      <c r="F5" s="37"/>
      <c r="G5" s="37" t="s">
        <v>56</v>
      </c>
      <c r="H5" s="37"/>
      <c r="I5" s="37"/>
      <c r="J5" s="37" t="s">
        <v>27</v>
      </c>
      <c r="K5" s="37"/>
      <c r="L5" s="37"/>
      <c r="M5" s="37" t="s">
        <v>25</v>
      </c>
      <c r="N5" s="37"/>
      <c r="O5" s="37"/>
      <c r="P5" s="37" t="s">
        <v>54</v>
      </c>
      <c r="Q5" s="37"/>
      <c r="R5" s="37"/>
    </row>
    <row r="6" spans="1:18" ht="97.5" customHeight="1" x14ac:dyDescent="0.3">
      <c r="A6" s="38" t="s">
        <v>70</v>
      </c>
      <c r="B6" s="39"/>
      <c r="C6" s="39"/>
      <c r="D6" s="38" t="s">
        <v>59</v>
      </c>
      <c r="E6" s="39"/>
      <c r="F6" s="39"/>
      <c r="G6" s="38" t="s">
        <v>60</v>
      </c>
      <c r="H6" s="39"/>
      <c r="I6" s="39"/>
      <c r="J6" s="38" t="s">
        <v>61</v>
      </c>
      <c r="K6" s="39"/>
      <c r="L6" s="39"/>
      <c r="M6" s="38" t="s">
        <v>62</v>
      </c>
      <c r="N6" s="39"/>
      <c r="O6" s="39"/>
      <c r="P6" s="38" t="s">
        <v>63</v>
      </c>
      <c r="Q6" s="39"/>
      <c r="R6" s="39"/>
    </row>
  </sheetData>
  <sheetProtection sheet="1" objects="1" scenarios="1" selectLockedCells="1" selectUnlockedCells="1"/>
  <mergeCells count="12">
    <mergeCell ref="M5:O5"/>
    <mergeCell ref="M6:O6"/>
    <mergeCell ref="P5:R5"/>
    <mergeCell ref="P6:R6"/>
    <mergeCell ref="A5:C5"/>
    <mergeCell ref="D5:F5"/>
    <mergeCell ref="G5:I5"/>
    <mergeCell ref="J5:L5"/>
    <mergeCell ref="A6:C6"/>
    <mergeCell ref="D6:F6"/>
    <mergeCell ref="G6:I6"/>
    <mergeCell ref="J6:L6"/>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R42"/>
  <sheetViews>
    <sheetView topLeftCell="A9" workbookViewId="0">
      <selection activeCell="L18" sqref="L18"/>
    </sheetView>
  </sheetViews>
  <sheetFormatPr defaultRowHeight="14.4" x14ac:dyDescent="0.3"/>
  <cols>
    <col min="1" max="1" width="11.5546875" customWidth="1"/>
    <col min="2" max="7" width="11.5546875" bestFit="1" customWidth="1"/>
    <col min="8" max="18" width="11.5546875" customWidth="1"/>
  </cols>
  <sheetData>
    <row r="1" spans="1:16" x14ac:dyDescent="0.3">
      <c r="B1" s="2">
        <v>1</v>
      </c>
      <c r="C1" s="2">
        <v>2</v>
      </c>
      <c r="D1" s="2">
        <v>3</v>
      </c>
      <c r="E1" s="2">
        <v>4</v>
      </c>
      <c r="F1" s="2">
        <v>5</v>
      </c>
      <c r="G1" s="2">
        <v>6</v>
      </c>
      <c r="H1" s="2">
        <v>7</v>
      </c>
      <c r="I1" s="2">
        <v>8</v>
      </c>
    </row>
    <row r="2" spans="1:16" x14ac:dyDescent="0.3">
      <c r="A2" s="1" t="s">
        <v>0</v>
      </c>
      <c r="B2" s="3">
        <v>58100</v>
      </c>
      <c r="C2" s="3">
        <v>66400</v>
      </c>
      <c r="D2" s="3">
        <v>74700</v>
      </c>
      <c r="E2" s="3">
        <v>83000</v>
      </c>
      <c r="F2" s="3">
        <v>89700</v>
      </c>
      <c r="G2" s="3">
        <v>96300</v>
      </c>
      <c r="H2" s="3">
        <v>103000</v>
      </c>
      <c r="I2" s="3">
        <v>109600</v>
      </c>
    </row>
    <row r="3" spans="1:16" x14ac:dyDescent="0.3">
      <c r="A3" s="1" t="s">
        <v>1</v>
      </c>
      <c r="B3" s="3">
        <v>25520</v>
      </c>
      <c r="C3" s="3">
        <v>34480</v>
      </c>
      <c r="D3" s="3">
        <v>43440</v>
      </c>
      <c r="E3" s="3">
        <v>52400</v>
      </c>
      <c r="F3" s="3">
        <v>61360</v>
      </c>
      <c r="G3" s="3">
        <v>70320</v>
      </c>
      <c r="H3" s="3">
        <v>79280</v>
      </c>
      <c r="I3" s="3">
        <v>88240</v>
      </c>
    </row>
    <row r="4" spans="1:16" x14ac:dyDescent="0.3">
      <c r="A4" s="1" t="s">
        <v>2</v>
      </c>
      <c r="B4" s="3">
        <v>29050</v>
      </c>
      <c r="C4" s="3">
        <v>33200</v>
      </c>
      <c r="D4" s="3">
        <v>37350</v>
      </c>
      <c r="E4" s="3">
        <v>41500</v>
      </c>
      <c r="F4" s="3">
        <v>44850</v>
      </c>
      <c r="G4" s="3">
        <v>48150</v>
      </c>
      <c r="H4" s="3">
        <v>51500</v>
      </c>
      <c r="I4" s="3">
        <v>54800</v>
      </c>
    </row>
    <row r="5" spans="1:16" x14ac:dyDescent="0.3">
      <c r="A5" s="1" t="s">
        <v>3</v>
      </c>
      <c r="B5" s="3">
        <v>17450</v>
      </c>
      <c r="C5" s="3">
        <v>19950</v>
      </c>
      <c r="D5" s="3">
        <v>22450</v>
      </c>
      <c r="E5" s="3">
        <v>24900</v>
      </c>
      <c r="F5" s="3">
        <v>26900</v>
      </c>
      <c r="G5" s="3">
        <v>28900</v>
      </c>
      <c r="H5" s="3">
        <v>30900</v>
      </c>
      <c r="I5" s="3">
        <v>32900</v>
      </c>
    </row>
    <row r="6" spans="1:16" x14ac:dyDescent="0.3">
      <c r="A6" s="1" t="s">
        <v>4</v>
      </c>
      <c r="B6" s="3">
        <v>46500</v>
      </c>
      <c r="C6" s="3">
        <v>53150</v>
      </c>
      <c r="D6" s="3">
        <v>59800</v>
      </c>
      <c r="E6" s="3">
        <v>66400</v>
      </c>
      <c r="F6" s="3">
        <v>71750</v>
      </c>
      <c r="G6" s="3">
        <v>77050</v>
      </c>
      <c r="H6" s="3">
        <v>82350</v>
      </c>
      <c r="I6" s="3">
        <v>87650</v>
      </c>
    </row>
    <row r="8" spans="1:16" x14ac:dyDescent="0.3">
      <c r="B8" s="5"/>
      <c r="C8" s="5"/>
      <c r="D8" s="5"/>
      <c r="E8" s="5"/>
      <c r="F8" s="5"/>
      <c r="G8" s="5"/>
      <c r="H8" s="5"/>
      <c r="I8" s="5"/>
    </row>
    <row r="9" spans="1:16" x14ac:dyDescent="0.3">
      <c r="A9" s="1" t="s">
        <v>16</v>
      </c>
      <c r="B9" s="5">
        <v>12760</v>
      </c>
      <c r="C9" s="5">
        <v>17240</v>
      </c>
      <c r="D9" s="5">
        <v>21720</v>
      </c>
      <c r="E9" s="5">
        <v>26200</v>
      </c>
      <c r="F9" s="5">
        <v>30680</v>
      </c>
      <c r="G9" s="5">
        <v>35160</v>
      </c>
      <c r="H9" s="5">
        <v>39640</v>
      </c>
      <c r="I9" s="5">
        <v>44120</v>
      </c>
    </row>
    <row r="10" spans="1:16" x14ac:dyDescent="0.3">
      <c r="A10" s="1" t="s">
        <v>0</v>
      </c>
      <c r="B10" s="3">
        <v>58100</v>
      </c>
      <c r="C10" s="3">
        <v>66400</v>
      </c>
      <c r="D10" s="3">
        <v>74700</v>
      </c>
      <c r="E10" s="3">
        <v>83000</v>
      </c>
      <c r="F10" s="3">
        <v>89700</v>
      </c>
      <c r="G10" s="3">
        <v>96300</v>
      </c>
      <c r="H10" s="3">
        <v>103000</v>
      </c>
      <c r="I10" s="3">
        <v>109600</v>
      </c>
      <c r="N10" t="s">
        <v>65</v>
      </c>
      <c r="P10" t="str">
        <f>IF('Quick Screening Tool'!B7="","",IF('Quick Screening Tool'!C11="","",IF('Quick Screening Tool'!C13="","",IF('Quick Screening Tool'!E25="","",IF('Quick Screening Tool'!E27="","","Complete")))))</f>
        <v/>
      </c>
    </row>
    <row r="12" spans="1:16" x14ac:dyDescent="0.3">
      <c r="A12" t="s">
        <v>17</v>
      </c>
      <c r="C12" t="s">
        <v>22</v>
      </c>
    </row>
    <row r="13" spans="1:16" x14ac:dyDescent="0.3">
      <c r="A13" t="s">
        <v>18</v>
      </c>
      <c r="C13" t="s">
        <v>23</v>
      </c>
    </row>
    <row r="14" spans="1:16" x14ac:dyDescent="0.3">
      <c r="C14" t="s">
        <v>24</v>
      </c>
    </row>
    <row r="16" spans="1:16" x14ac:dyDescent="0.3">
      <c r="A16" t="b">
        <f>AND('Quick Screening Tool'!K17&lt;100,'Quick Screening Tool'!I19="Yes",'Quick Screening Tool'!C21&gt;=B16,'Quick Screening Tool'!G23&lt;=4500,'Quick Screening Tool'!E25&lt;=6)</f>
        <v>0</v>
      </c>
      <c r="B16" s="9">
        <v>43891</v>
      </c>
    </row>
    <row r="17" spans="1:18" x14ac:dyDescent="0.3">
      <c r="G17" t="s">
        <v>32</v>
      </c>
      <c r="H17" t="s">
        <v>33</v>
      </c>
      <c r="I17" t="s">
        <v>34</v>
      </c>
      <c r="J17" t="s">
        <v>35</v>
      </c>
      <c r="K17" t="s">
        <v>39</v>
      </c>
      <c r="L17" t="s">
        <v>40</v>
      </c>
      <c r="M17" t="s">
        <v>37</v>
      </c>
      <c r="N17" t="s">
        <v>42</v>
      </c>
      <c r="O17" t="s">
        <v>38</v>
      </c>
      <c r="P17" t="s">
        <v>41</v>
      </c>
      <c r="Q17" t="s">
        <v>43</v>
      </c>
      <c r="R17" t="s">
        <v>50</v>
      </c>
    </row>
    <row r="18" spans="1:18" x14ac:dyDescent="0.3">
      <c r="A18" t="s">
        <v>45</v>
      </c>
      <c r="E18" t="s">
        <v>46</v>
      </c>
      <c r="F18" t="s">
        <v>46</v>
      </c>
      <c r="G18" s="8">
        <f>'Quick Screening Tool'!$E$25</f>
        <v>0</v>
      </c>
      <c r="H18" s="8">
        <f>'Quick Screening Tool'!$G$23</f>
        <v>0</v>
      </c>
      <c r="I18" s="14">
        <f>'Quick Screening Tool'!$K$17</f>
        <v>0</v>
      </c>
      <c r="J18" s="14">
        <f>'Quick Screening Tool'!$L$17</f>
        <v>0</v>
      </c>
      <c r="K18" s="15">
        <f>'Quick Screening Tool'!$E$27</f>
        <v>0</v>
      </c>
      <c r="L18" t="b">
        <v>1</v>
      </c>
      <c r="M18" t="b">
        <f>IF(G18&lt;=9,TRUE,FALSE)</f>
        <v>1</v>
      </c>
      <c r="N18" t="b">
        <f>IF(I18&lt;=50%,TRUE,FALSE)</f>
        <v>1</v>
      </c>
      <c r="O18" t="b">
        <f>IF(K18&lt;=30,TRUE,FALSE)</f>
        <v>1</v>
      </c>
      <c r="P18" t="b">
        <v>1</v>
      </c>
      <c r="Q18" t="b">
        <f>AND('Quick Screening Tool'!C29="Yes",L18=TRUE, M18=TRUE,N18=TRUE,O18=TRUE,P18=TRUE)</f>
        <v>0</v>
      </c>
      <c r="R18" t="b">
        <f>AND('Quick Screening Tool'!C29="Yes",L18=TRUE, M18=TRUE,N18=TRUE,O18=TRUE,P18=TRUE)</f>
        <v>0</v>
      </c>
    </row>
    <row r="19" spans="1:18" x14ac:dyDescent="0.3">
      <c r="A19" t="s">
        <v>47</v>
      </c>
      <c r="E19" t="s">
        <v>26</v>
      </c>
      <c r="F19" t="s">
        <v>56</v>
      </c>
      <c r="G19" s="8">
        <f>'Quick Screening Tool'!$E$25</f>
        <v>0</v>
      </c>
      <c r="H19" s="8">
        <f>'Quick Screening Tool'!$G$23</f>
        <v>0</v>
      </c>
      <c r="I19" s="14">
        <f>'Quick Screening Tool'!$K$17</f>
        <v>0</v>
      </c>
      <c r="J19" s="14">
        <f>'Quick Screening Tool'!$L$17</f>
        <v>0</v>
      </c>
      <c r="K19" s="15">
        <f>'Quick Screening Tool'!$E$27</f>
        <v>0</v>
      </c>
      <c r="L19" t="b">
        <v>1</v>
      </c>
      <c r="M19" t="b">
        <f>IF(G19&lt;=6,TRUE,FALSE)</f>
        <v>1</v>
      </c>
      <c r="N19" t="b">
        <f>IF(I19&lt;=50%,TRUE,FALSE)</f>
        <v>1</v>
      </c>
      <c r="O19" t="b">
        <f>IF(K19&lt;=21,TRUE,FALSE)</f>
        <v>1</v>
      </c>
      <c r="P19" t="b">
        <v>1</v>
      </c>
      <c r="Q19" t="b">
        <f>AND(L19=TRUE, M19=TRUE,N19=TRUE,O19=TRUE,P19=TRUE, Q$23=FALSE,Q$24=FALSE,Q$25=FALSE,Q$26=FALSE, Q$20=FALSE)</f>
        <v>0</v>
      </c>
      <c r="R19" t="b">
        <f>AND(L19=TRUE, M19=TRUE,N19=TRUE,O19=TRUE,P19=TRUE)</f>
        <v>1</v>
      </c>
    </row>
    <row r="20" spans="1:18" x14ac:dyDescent="0.3">
      <c r="A20" t="s">
        <v>48</v>
      </c>
      <c r="E20" t="s">
        <v>26</v>
      </c>
      <c r="F20" t="s">
        <v>26</v>
      </c>
      <c r="G20" s="8">
        <f>'Quick Screening Tool'!$E$25</f>
        <v>0</v>
      </c>
      <c r="H20" s="8">
        <f>'Quick Screening Tool'!$G$23</f>
        <v>0</v>
      </c>
      <c r="I20" s="14">
        <f>'Quick Screening Tool'!$K$17</f>
        <v>0</v>
      </c>
      <c r="J20" s="14">
        <f>'Quick Screening Tool'!$L$17</f>
        <v>0</v>
      </c>
      <c r="K20" s="15">
        <f>'Quick Screening Tool'!$E$27</f>
        <v>0</v>
      </c>
      <c r="L20" t="b">
        <v>1</v>
      </c>
      <c r="M20" t="b">
        <f>IF(G20&lt;=6,TRUE,FALSE)</f>
        <v>1</v>
      </c>
      <c r="N20" t="b">
        <f>IF(I20&lt;=30%,TRUE,FALSE)</f>
        <v>1</v>
      </c>
      <c r="O20" t="b">
        <f>IF(K20&lt;=21,TRUE,FALSE)</f>
        <v>1</v>
      </c>
      <c r="P20" t="b">
        <v>1</v>
      </c>
      <c r="Q20" t="b">
        <f>AND(L20=TRUE, M20=TRUE,N20=TRUE,O20=TRUE,P20=TRUE, Q$23=FALSE,Q$24=FALSE,Q$25=FALSE,Q$26=FALSE)</f>
        <v>1</v>
      </c>
      <c r="R20" t="b">
        <f>AND(L20=TRUE, M20=TRUE,N20=TRUE,O20=TRUE,P20=TRUE)</f>
        <v>1</v>
      </c>
    </row>
    <row r="21" spans="1:18" x14ac:dyDescent="0.3">
      <c r="A21" t="s">
        <v>49</v>
      </c>
      <c r="E21" t="s">
        <v>27</v>
      </c>
      <c r="F21" t="s">
        <v>27</v>
      </c>
      <c r="G21" s="8">
        <f>'Quick Screening Tool'!$E$25</f>
        <v>0</v>
      </c>
      <c r="H21" s="8">
        <f>'Quick Screening Tool'!$G$23</f>
        <v>0</v>
      </c>
      <c r="I21" s="14">
        <f>'Quick Screening Tool'!$K$17</f>
        <v>0</v>
      </c>
      <c r="J21" s="14">
        <f>'Quick Screening Tool'!$L$17</f>
        <v>0</v>
      </c>
      <c r="K21" s="15">
        <f>'Quick Screening Tool'!$E$27</f>
        <v>0</v>
      </c>
      <c r="L21" t="b">
        <v>1</v>
      </c>
      <c r="M21" t="b">
        <f>IF(G21&lt;=3,TRUE,FALSE)</f>
        <v>1</v>
      </c>
      <c r="N21" t="b">
        <f>IF(I21&lt;=80%,TRUE,FALSE)</f>
        <v>1</v>
      </c>
      <c r="O21" t="b">
        <f>IF(K21&lt;=21,TRUE,FALSE)</f>
        <v>1</v>
      </c>
      <c r="P21" t="b">
        <v>1</v>
      </c>
      <c r="Q21" t="b">
        <f>AND(L21=TRUE, M21=TRUE,N21=TRUE,O21=TRUE,P21=TRUE, Q$23=FALSE,Q$24=FALSE,Q$25=FALSE,Q$26=FALSE, Q$20=FALSE, Q$19=FALSE)</f>
        <v>0</v>
      </c>
      <c r="R21" t="b">
        <f>AND(L21=TRUE, M21=TRUE,N21=TRUE,O21=TRUE,P21=TRUE)</f>
        <v>1</v>
      </c>
    </row>
    <row r="22" spans="1:18" x14ac:dyDescent="0.3">
      <c r="G22" s="8"/>
      <c r="H22" s="8"/>
      <c r="I22" s="14"/>
      <c r="J22" s="14"/>
      <c r="K22" s="15"/>
    </row>
    <row r="23" spans="1:18" x14ac:dyDescent="0.3">
      <c r="A23" t="s">
        <v>19</v>
      </c>
      <c r="E23" t="s">
        <v>25</v>
      </c>
      <c r="F23" t="s">
        <v>25</v>
      </c>
      <c r="G23" s="8">
        <f>'Quick Screening Tool'!$E$25</f>
        <v>0</v>
      </c>
      <c r="H23" s="8">
        <f>'Quick Screening Tool'!$G$23</f>
        <v>0</v>
      </c>
      <c r="I23" s="14">
        <f>'Quick Screening Tool'!$K$17</f>
        <v>0</v>
      </c>
      <c r="J23" s="14">
        <f>'Quick Screening Tool'!$L$17</f>
        <v>0</v>
      </c>
      <c r="K23" s="15">
        <f>'Quick Screening Tool'!$E$27</f>
        <v>0</v>
      </c>
      <c r="L23" t="b">
        <f>AND('Quick Screening Tool'!$C$13="Household w/ Children")</f>
        <v>0</v>
      </c>
      <c r="M23" t="b">
        <v>1</v>
      </c>
      <c r="N23" t="b">
        <f>IF(J23&lt;=200%,TRUE,FALSE)</f>
        <v>1</v>
      </c>
      <c r="O23" t="b">
        <f>IF(K23&lt;=30,TRUE,FALSE)</f>
        <v>1</v>
      </c>
      <c r="P23" t="b">
        <f>IF(H23&lt;=1500,TRUE,FALSE)</f>
        <v>1</v>
      </c>
      <c r="Q23" t="b">
        <f>AND(L23=TRUE, M23=TRUE,N23=TRUE,O23=TRUE,P23=TRUE)</f>
        <v>0</v>
      </c>
      <c r="R23" t="b">
        <f>AND(L23=TRUE, M23=TRUE,N23=TRUE,O23=TRUE,P23=TRUE)</f>
        <v>0</v>
      </c>
    </row>
    <row r="24" spans="1:18" x14ac:dyDescent="0.3">
      <c r="A24" t="s">
        <v>20</v>
      </c>
      <c r="E24" t="s">
        <v>25</v>
      </c>
      <c r="F24" t="s">
        <v>25</v>
      </c>
      <c r="G24" s="8">
        <f>'Quick Screening Tool'!$E$25</f>
        <v>0</v>
      </c>
      <c r="H24" s="8">
        <f>'Quick Screening Tool'!$G$23</f>
        <v>0</v>
      </c>
      <c r="I24" s="14">
        <f>'Quick Screening Tool'!$K$17</f>
        <v>0</v>
      </c>
      <c r="J24" s="14">
        <f>'Quick Screening Tool'!$L$17</f>
        <v>0</v>
      </c>
      <c r="K24" s="15">
        <f>'Quick Screening Tool'!$E$27</f>
        <v>0</v>
      </c>
      <c r="L24" t="b">
        <f>AND('Quick Screening Tool'!$C$13="Adult(s) Only")</f>
        <v>0</v>
      </c>
      <c r="M24" t="b">
        <v>1</v>
      </c>
      <c r="N24" t="b">
        <f>IF(J24&lt;=200%,TRUE,FALSE)</f>
        <v>1</v>
      </c>
      <c r="O24" t="b">
        <f>IF(K24&lt;=30,TRUE,FALSE)</f>
        <v>1</v>
      </c>
      <c r="P24" t="b">
        <f>IF(H24&lt;=1000,TRUE,FALSE)</f>
        <v>1</v>
      </c>
      <c r="Q24" t="b">
        <f>AND(L24=TRUE, M24=TRUE,N24=TRUE,O24=TRUE,P24=TRUE)</f>
        <v>0</v>
      </c>
      <c r="R24" t="b">
        <f>AND(L24=TRUE, M24=TRUE,N24=TRUE,O24=TRUE,P24=TRUE)</f>
        <v>0</v>
      </c>
    </row>
    <row r="25" spans="1:18" x14ac:dyDescent="0.3">
      <c r="A25" t="s">
        <v>52</v>
      </c>
      <c r="F25" t="s">
        <v>54</v>
      </c>
      <c r="G25" s="8">
        <f>'Quick Screening Tool'!$E$25</f>
        <v>0</v>
      </c>
      <c r="H25" s="8">
        <f>'Quick Screening Tool'!$G$23</f>
        <v>0</v>
      </c>
      <c r="I25" s="14">
        <f>'Quick Screening Tool'!$K$17</f>
        <v>0</v>
      </c>
      <c r="J25" s="14">
        <f>'Quick Screening Tool'!$L$17</f>
        <v>0</v>
      </c>
      <c r="K25" s="15">
        <f>'Quick Screening Tool'!$E$27</f>
        <v>0</v>
      </c>
      <c r="L25" t="b">
        <f>AND('Quick Screening Tool'!$C$13="Household w/ Children")</f>
        <v>0</v>
      </c>
      <c r="M25" t="b">
        <v>1</v>
      </c>
      <c r="N25" t="b">
        <f>IF(J25&lt;=125%,TRUE,FALSE)</f>
        <v>1</v>
      </c>
      <c r="O25" t="b">
        <f>IF(K25&lt;=30,TRUE,FALSE)</f>
        <v>1</v>
      </c>
      <c r="P25" t="b">
        <f>IF(H25&lt;=1500,TRUE,FALSE)</f>
        <v>1</v>
      </c>
      <c r="Q25" t="b">
        <f>AND(L25=TRUE, M25=TRUE,N25=TRUE,O25=TRUE,P25=TRUE, P23=FALSE)</f>
        <v>0</v>
      </c>
      <c r="R25" t="b">
        <f>AND(L25=TRUE, M25=TRUE,N25=TRUE,O25=TRUE,P25=TRUE)</f>
        <v>0</v>
      </c>
    </row>
    <row r="26" spans="1:18" x14ac:dyDescent="0.3">
      <c r="A26" t="s">
        <v>53</v>
      </c>
      <c r="F26" t="s">
        <v>54</v>
      </c>
      <c r="G26" s="8">
        <f>'Quick Screening Tool'!$E$25</f>
        <v>0</v>
      </c>
      <c r="H26" s="8">
        <f>'Quick Screening Tool'!$G$23</f>
        <v>0</v>
      </c>
      <c r="I26" s="14">
        <f>'Quick Screening Tool'!$K$17</f>
        <v>0</v>
      </c>
      <c r="J26" s="14">
        <f>'Quick Screening Tool'!$L$17</f>
        <v>0</v>
      </c>
      <c r="K26" s="15">
        <f>'Quick Screening Tool'!$E$27</f>
        <v>0</v>
      </c>
      <c r="L26" t="b">
        <f>AND('Quick Screening Tool'!$C$13="Adult(s) Only")</f>
        <v>0</v>
      </c>
      <c r="M26" t="b">
        <v>1</v>
      </c>
      <c r="N26" t="b">
        <f>IF(J26&lt;=125%,TRUE,FALSE)</f>
        <v>1</v>
      </c>
      <c r="O26" t="b">
        <f>IF(K26&lt;=30,TRUE,FALSE)</f>
        <v>1</v>
      </c>
      <c r="P26" t="b">
        <f>IF(H26&lt;=1000,TRUE,FALSE)</f>
        <v>1</v>
      </c>
      <c r="Q26" t="b">
        <f>AND(L26=TRUE, M26=TRUE,N26=TRUE,O26=TRUE,P26=TRUE,Q23=FALSE)</f>
        <v>0</v>
      </c>
      <c r="R26" t="b">
        <f>AND(L26=TRUE, M26=TRUE,N26=TRUE,O26=TRUE,P26=TRUE)</f>
        <v>0</v>
      </c>
    </row>
    <row r="27" spans="1:18" x14ac:dyDescent="0.3">
      <c r="G27" s="8"/>
      <c r="H27" s="8"/>
      <c r="I27" s="14"/>
      <c r="J27" s="14"/>
      <c r="K27" s="15"/>
    </row>
    <row r="28" spans="1:18" x14ac:dyDescent="0.3">
      <c r="A28" t="s">
        <v>36</v>
      </c>
      <c r="F28" t="s">
        <v>28</v>
      </c>
      <c r="G28" s="8">
        <f>'Quick Screening Tool'!$E$25</f>
        <v>0</v>
      </c>
      <c r="H28" s="8">
        <f>'Quick Screening Tool'!$G$23</f>
        <v>0</v>
      </c>
      <c r="I28" s="14">
        <f>'Quick Screening Tool'!$K$17</f>
        <v>0</v>
      </c>
      <c r="J28" s="14">
        <f>'Quick Screening Tool'!$L$17</f>
        <v>0</v>
      </c>
      <c r="K28" s="15">
        <f>'Quick Screening Tool'!$E$27</f>
        <v>0</v>
      </c>
      <c r="L28" t="b">
        <f>AND(L19=FALSE,L20=FALSE,L21=FALSE,L22=FALSE,L23=FALSE,L24=FALSE,L25=FALSE,L26=FALSE,L27=FALSE)</f>
        <v>0</v>
      </c>
      <c r="Q28" t="b">
        <f>AND(Q19=FALSE, Q20=FALSE,Q21=FALSE,Q22=FALSE,Q23=FALSE,Q24=FALSE,Q25=FALSE,Q26=FALSE,Q27=FALSE)</f>
        <v>0</v>
      </c>
    </row>
    <row r="31" spans="1:18" x14ac:dyDescent="0.3">
      <c r="F31" t="s">
        <v>51</v>
      </c>
      <c r="G31" t="s">
        <v>51</v>
      </c>
      <c r="H31" t="s">
        <v>51</v>
      </c>
      <c r="I31" t="s">
        <v>51</v>
      </c>
      <c r="J31" t="s">
        <v>51</v>
      </c>
      <c r="K31" t="s">
        <v>51</v>
      </c>
      <c r="L31" t="s">
        <v>51</v>
      </c>
      <c r="M31" t="s">
        <v>51</v>
      </c>
    </row>
    <row r="32" spans="1:18" x14ac:dyDescent="0.3">
      <c r="F32" t="str">
        <f>IF(R18=TRUE,F18,"X")</f>
        <v>X</v>
      </c>
      <c r="G32" t="str">
        <f>IF(R20=TRUE,F20,"X")</f>
        <v>ESG</v>
      </c>
      <c r="H32" t="str">
        <f>IF(R20=TRUE,F19,"X")</f>
        <v>ESG-CV</v>
      </c>
      <c r="I32" t="str">
        <f>IF($R21=TRUE,$F21,"X")</f>
        <v>CDBG</v>
      </c>
      <c r="J32" t="str">
        <f>IF($R23=TRUE,$F23,"X")</f>
        <v>X</v>
      </c>
      <c r="K32" t="str">
        <f>IF($R24=TRUE,$F24,"X")</f>
        <v>X</v>
      </c>
      <c r="L32" t="str">
        <f>IF($R25=TRUE,$F25,"X")</f>
        <v>X</v>
      </c>
      <c r="M32" t="str">
        <f>IF($R26=TRUE,$F26,"X")</f>
        <v>X</v>
      </c>
    </row>
    <row r="33" spans="1:18" x14ac:dyDescent="0.3">
      <c r="B33" s="20"/>
      <c r="G33" t="b">
        <f>AND(R19=TRUE,R20=FALSE)</f>
        <v>0</v>
      </c>
    </row>
    <row r="34" spans="1:18" x14ac:dyDescent="0.3">
      <c r="F34" t="str">
        <f t="shared" ref="F34:M34" si="0">F32</f>
        <v>X</v>
      </c>
      <c r="G34" t="str">
        <f t="shared" si="0"/>
        <v>ESG</v>
      </c>
      <c r="H34" t="str">
        <f t="shared" si="0"/>
        <v>ESG-CV</v>
      </c>
      <c r="I34" t="str">
        <f t="shared" si="0"/>
        <v>CDBG</v>
      </c>
      <c r="J34" t="str">
        <f t="shared" si="0"/>
        <v>X</v>
      </c>
      <c r="K34" t="str">
        <f t="shared" si="0"/>
        <v>X</v>
      </c>
      <c r="L34" t="str">
        <f t="shared" si="0"/>
        <v>X</v>
      </c>
      <c r="M34" t="str">
        <f t="shared" si="0"/>
        <v>X</v>
      </c>
    </row>
    <row r="35" spans="1:18" x14ac:dyDescent="0.3">
      <c r="F35" t="b">
        <f t="shared" ref="F35:M35" si="1">OR(F34="X",F34="")</f>
        <v>1</v>
      </c>
      <c r="G35" t="b">
        <f t="shared" si="1"/>
        <v>0</v>
      </c>
      <c r="H35" t="b">
        <f t="shared" si="1"/>
        <v>0</v>
      </c>
      <c r="I35" t="b">
        <f t="shared" si="1"/>
        <v>0</v>
      </c>
      <c r="J35" t="b">
        <f t="shared" si="1"/>
        <v>1</v>
      </c>
      <c r="K35" t="b">
        <f t="shared" si="1"/>
        <v>1</v>
      </c>
      <c r="L35" t="b">
        <f t="shared" si="1"/>
        <v>1</v>
      </c>
      <c r="M35" t="b">
        <f t="shared" si="1"/>
        <v>1</v>
      </c>
    </row>
    <row r="36" spans="1:18" x14ac:dyDescent="0.3">
      <c r="F36" t="str">
        <f t="shared" ref="F36:M36" si="2">IF(F35=FALSE,F34,"")</f>
        <v/>
      </c>
      <c r="G36" t="str">
        <f t="shared" si="2"/>
        <v>ESG</v>
      </c>
      <c r="H36" t="str">
        <f t="shared" si="2"/>
        <v>ESG-CV</v>
      </c>
      <c r="I36" t="str">
        <f t="shared" si="2"/>
        <v>CDBG</v>
      </c>
      <c r="J36" t="str">
        <f t="shared" si="2"/>
        <v/>
      </c>
      <c r="K36" t="str">
        <f t="shared" si="2"/>
        <v/>
      </c>
      <c r="L36" t="str">
        <f t="shared" si="2"/>
        <v/>
      </c>
      <c r="M36" t="str">
        <f t="shared" si="2"/>
        <v/>
      </c>
    </row>
    <row r="37" spans="1:18" x14ac:dyDescent="0.3">
      <c r="J37" s="28" t="str">
        <f>IF(J36="HAP","HAP",IF(K36="HAP","HAP",""))</f>
        <v/>
      </c>
      <c r="K37" s="28"/>
      <c r="L37" s="28" t="str">
        <f>IF(L36="CSBG","CSBG",IF(M36="CSBG","CSBG",""))</f>
        <v/>
      </c>
      <c r="M37" s="28"/>
    </row>
    <row r="39" spans="1:18" x14ac:dyDescent="0.3">
      <c r="A39" s="37" t="s">
        <v>46</v>
      </c>
      <c r="B39" s="37"/>
      <c r="C39" s="37"/>
      <c r="D39" s="37" t="s">
        <v>26</v>
      </c>
      <c r="E39" s="37"/>
      <c r="F39" s="37"/>
      <c r="G39" s="37" t="s">
        <v>56</v>
      </c>
      <c r="H39" s="37"/>
      <c r="I39" s="37"/>
      <c r="J39" s="37" t="s">
        <v>27</v>
      </c>
      <c r="K39" s="37"/>
      <c r="L39" s="37"/>
      <c r="M39" s="37" t="s">
        <v>25</v>
      </c>
      <c r="N39" s="37"/>
      <c r="O39" s="37"/>
      <c r="P39" s="37" t="s">
        <v>54</v>
      </c>
      <c r="Q39" s="37"/>
      <c r="R39" s="37"/>
    </row>
    <row r="40" spans="1:18" ht="15" customHeight="1" x14ac:dyDescent="0.3">
      <c r="A40" s="40" t="str">
        <f>IF(F36="SSVF","Household Appears Eligible","Household doesn't appear eligible for this service based on the answers you've provided.")</f>
        <v>Household doesn't appear eligible for this service based on the answers you've provided.</v>
      </c>
      <c r="B40" s="40"/>
      <c r="C40" s="40"/>
      <c r="D40" s="40" t="str">
        <f>IF(G36="ESG","Household Appears Eligible","Household doesn't appear eligible for this service based on the answers you've provided.")</f>
        <v>Household Appears Eligible</v>
      </c>
      <c r="E40" s="40"/>
      <c r="F40" s="40"/>
      <c r="G40" s="40" t="str">
        <f>IF(H36="ESG-CV","Household Appears Eligible","Household doesn't appear eligible for this service based on the answers you've provided.")</f>
        <v>Household Appears Eligible</v>
      </c>
      <c r="H40" s="40"/>
      <c r="I40" s="40"/>
      <c r="J40" s="40" t="str">
        <f>IF(I36="CDBG","Household Appears Eligible","Household doesn't appear eligible for this service based on the answers you've provided.")</f>
        <v>Household Appears Eligible</v>
      </c>
      <c r="K40" s="40"/>
      <c r="L40" s="40"/>
      <c r="M40" s="40" t="str">
        <f>IF(J36="HAP","Household Appears Eligible",IF(K36="HAP", "Household Appears Eligible","Household doesn't appear eligible for this service based on the answers you've provided."))</f>
        <v>Household doesn't appear eligible for this service based on the answers you've provided.</v>
      </c>
      <c r="N40" s="40"/>
      <c r="O40" s="40"/>
      <c r="P40" s="40" t="str">
        <f>IF(L36="CSBG","Household Appears Eligible",IF(M36="CSBG","Household Appears Eligible","Household doesn't appear eligible for this service based on the answers you've provided."))</f>
        <v>Household doesn't appear eligible for this service based on the answers you've provided.</v>
      </c>
      <c r="Q40" s="40"/>
      <c r="R40" s="40"/>
    </row>
    <row r="41" spans="1:18" x14ac:dyDescent="0.3">
      <c r="A41" s="40"/>
      <c r="B41" s="40"/>
      <c r="C41" s="40"/>
      <c r="D41" s="40"/>
      <c r="E41" s="40"/>
      <c r="F41" s="40"/>
      <c r="G41" s="40"/>
      <c r="H41" s="40"/>
      <c r="I41" s="40"/>
      <c r="J41" s="40"/>
      <c r="K41" s="40"/>
      <c r="L41" s="40"/>
      <c r="M41" s="40"/>
      <c r="N41" s="40"/>
      <c r="O41" s="40"/>
      <c r="P41" s="40"/>
      <c r="Q41" s="40"/>
      <c r="R41" s="40"/>
    </row>
    <row r="42" spans="1:18" x14ac:dyDescent="0.3">
      <c r="A42" s="40"/>
      <c r="B42" s="40"/>
      <c r="C42" s="40"/>
      <c r="D42" s="40"/>
      <c r="E42" s="40"/>
      <c r="F42" s="40"/>
      <c r="G42" s="40"/>
      <c r="H42" s="40"/>
      <c r="I42" s="40"/>
      <c r="J42" s="40"/>
      <c r="K42" s="40"/>
      <c r="L42" s="40"/>
      <c r="M42" s="40"/>
      <c r="N42" s="40"/>
      <c r="O42" s="40"/>
      <c r="P42" s="40"/>
      <c r="Q42" s="40"/>
      <c r="R42" s="40"/>
    </row>
  </sheetData>
  <sheetProtection sheet="1" selectLockedCells="1" selectUnlockedCells="1"/>
  <mergeCells count="14">
    <mergeCell ref="J37:K37"/>
    <mergeCell ref="L37:M37"/>
    <mergeCell ref="P39:R39"/>
    <mergeCell ref="P40:R42"/>
    <mergeCell ref="A39:C39"/>
    <mergeCell ref="D39:F39"/>
    <mergeCell ref="G39:I39"/>
    <mergeCell ref="J39:L39"/>
    <mergeCell ref="M39:O39"/>
    <mergeCell ref="A40:C42"/>
    <mergeCell ref="D40:F42"/>
    <mergeCell ref="G40:I42"/>
    <mergeCell ref="J40:L42"/>
    <mergeCell ref="M40:O42"/>
  </mergeCells>
  <conditionalFormatting sqref="A40:R42">
    <cfRule type="expression" dxfId="12" priority="15">
      <formula>AND($P$10="", $P$11="")</formula>
    </cfRule>
  </conditionalFormatting>
  <conditionalFormatting sqref="A39:C42">
    <cfRule type="expression" dxfId="11" priority="11">
      <formula>AND($F$36="",$P$10="Complete")</formula>
    </cfRule>
    <cfRule type="expression" dxfId="10" priority="12">
      <formula>AND($F$36="SSVF", $P$10="Complete")</formula>
    </cfRule>
  </conditionalFormatting>
  <conditionalFormatting sqref="D39:F42">
    <cfRule type="expression" dxfId="9" priority="9">
      <formula>AND($G$36="", $P$10="Complete")</formula>
    </cfRule>
    <cfRule type="expression" dxfId="8" priority="10">
      <formula>AND($G$36="ESG",$P$10="Complete")</formula>
    </cfRule>
  </conditionalFormatting>
  <conditionalFormatting sqref="G39:I42">
    <cfRule type="expression" dxfId="7" priority="7">
      <formula>AND($H$36="", $P$10="Complete")</formula>
    </cfRule>
    <cfRule type="expression" dxfId="6" priority="8">
      <formula>AND($H$36="ESG-CV", $P$10="Complete")</formula>
    </cfRule>
  </conditionalFormatting>
  <conditionalFormatting sqref="J39:L42">
    <cfRule type="expression" dxfId="5" priority="5">
      <formula>AND($I$36="", $P$10="Complete")</formula>
    </cfRule>
    <cfRule type="expression" dxfId="4" priority="6">
      <formula>AND($I$36="CDBG", $P$10="Complete")</formula>
    </cfRule>
  </conditionalFormatting>
  <conditionalFormatting sqref="M39:O42">
    <cfRule type="expression" dxfId="3" priority="3">
      <formula>AND($J$37="", $P$10="Complete")</formula>
    </cfRule>
    <cfRule type="expression" dxfId="2" priority="4">
      <formula>AND($J$37="HAP", $P$10="Complete")</formula>
    </cfRule>
  </conditionalFormatting>
  <conditionalFormatting sqref="P39:R42">
    <cfRule type="expression" dxfId="1" priority="1">
      <formula>AND($L$37="", $P$10="Complete")</formula>
    </cfRule>
    <cfRule type="expression" dxfId="0" priority="2">
      <formula>AND($L$37="CSBG", $P$10="Complete")</formula>
    </cfRule>
  </conditionalFormatting>
  <pageMargins left="0.7" right="0.7" top="0.75" bottom="0.75" header="0.3" footer="0.3"/>
  <pageSetup orientation="portrait" r:id="rId1"/>
  <ignoredErrors>
    <ignoredError sqref="L24:L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Quick Screening Tool</vt:lpstr>
      <vt:lpstr>Reference</vt:lpstr>
      <vt:lpstr>Income Limits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Andrew McClaine</cp:lastModifiedBy>
  <cp:lastPrinted>2020-09-18T17:01:43Z</cp:lastPrinted>
  <dcterms:created xsi:type="dcterms:W3CDTF">2020-07-16T16:33:15Z</dcterms:created>
  <dcterms:modified xsi:type="dcterms:W3CDTF">2020-09-24T15:20:06Z</dcterms:modified>
</cp:coreProperties>
</file>